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aPasta_de_trabalho"/>
  <bookViews>
    <workbookView xWindow="5955" yWindow="65521" windowWidth="6000" windowHeight="6600" tabRatio="889" activeTab="1"/>
  </bookViews>
  <sheets>
    <sheet name="Chaves" sheetId="1" r:id="rId1"/>
    <sheet name="Carnê" sheetId="2" r:id="rId2"/>
    <sheet name="Group Points" sheetId="3" state="hidden" r:id="rId3"/>
  </sheets>
  <definedNames>
    <definedName name="ABACAXI_ADV">#REF!,#REF!,#REF!</definedName>
    <definedName name="ABACAXI_JOGOS">#REF!,#REF!,#REF!</definedName>
    <definedName name="ABP_ADV">#REF!,#REF!,#REF!</definedName>
    <definedName name="ABP_JOGOS">#REF!,#REF!,#REF!</definedName>
    <definedName name="ACADEMIA_ADV">#REF!,#REF!,#REF!</definedName>
    <definedName name="ACADEMIA_JOGOS">#REF!,#REF!,#REF!</definedName>
    <definedName name="ACEROLA_ADV">#REF!,#REF!,#REF!</definedName>
    <definedName name="ACEROLA_JOGOS">#REF!,#REF!,#REF!</definedName>
    <definedName name="AFUMEPA_ADV">#REF!,#REF!,#REF!</definedName>
    <definedName name="AFUMEPA_JOGOS">#REF!,#REF!,#REF!</definedName>
    <definedName name="AFUMERG_ADV">#REF!,#REF!,#REF!</definedName>
    <definedName name="AFUMERG_JOGOS">#REF!,#REF!,#REF!</definedName>
    <definedName name="AIPIM_ADV">#REF!,#REF!,#REF!</definedName>
    <definedName name="AIPIM_JOGOS">#REF!,#REF!,#REF!</definedName>
    <definedName name="ALFACE_ADV">#REF!,#REF!,#REF!</definedName>
    <definedName name="ALFACE_JOGOS">#REF!,#REF!,#REF!</definedName>
    <definedName name="ALHO_ADV">#REF!,#REF!,#REF!</definedName>
    <definedName name="ALHO_JOGOS">#REF!,#REF!,#REF!</definedName>
    <definedName name="ALTAS_ADV">#REF!,#REF!,#REF!</definedName>
    <definedName name="ALTAS_JOGOS">#REF!,#REF!,#REF!</definedName>
    <definedName name="APFM_ADV">#REF!,#REF!,#REF!</definedName>
    <definedName name="APFM_JOGOS">#REF!,#REF!,#REF!</definedName>
    <definedName name="_xlnm.Print_Area" localSheetId="1">'Carnê'!$A$7:$G$72</definedName>
    <definedName name="_xlnm.Print_Area" localSheetId="0">'Chaves'!$A$1:$F$13</definedName>
    <definedName name="ARFM_ADV">#REF!,#REF!,#REF!</definedName>
    <definedName name="ARFM_JOGOS">#REF!,#REF!,#REF!</definedName>
    <definedName name="ARGENTINA_ADV">#REF!,#REF!,#REF!</definedName>
    <definedName name="ARGENTINA_JOGOS">#REF!,#REF!,#REF!</definedName>
    <definedName name="ARROIO_ADV">#REF!,#REF!,#REF!</definedName>
    <definedName name="ARROIO_JOGOS">#REF!,#REF!,#REF!</definedName>
    <definedName name="ARROZ_ADV">#REF!,#REF!</definedName>
    <definedName name="ARROZ_JOGOS">#REF!,#REF!</definedName>
    <definedName name="ASURVIC_ADV">#REF!,#REF!,#REF!</definedName>
    <definedName name="ASURVIC_JOGOS">#REF!,#REF!,#REF!</definedName>
    <definedName name="ASVFM_ADV">#REF!,#REF!,#REF!</definedName>
    <definedName name="ASVFM_JOGOS">#REF!,#REF!,#REF!</definedName>
    <definedName name="BAGE_ADV">#REF!,#REF!,#REF!</definedName>
    <definedName name="BAGE_JOGOS">#REF!,#REF!,#REF!</definedName>
    <definedName name="BATATA_ADV">#REF!,#REF!,#REF!</definedName>
    <definedName name="BATATA_JOGOS">#REF!,#REF!,#REF!</definedName>
    <definedName name="BENTO_ADV">#REF!,#REF!,#REF!,#REF!</definedName>
    <definedName name="BENTO_JOGOS">#REF!,#REF!,#REF!,#REF!</definedName>
    <definedName name="BETERRABA_ADV">#REF!,#REF!,#REF!</definedName>
    <definedName name="BETERRABA_JOGOS">#REF!,#REF!,#REF!</definedName>
    <definedName name="BOLIVIA_ADV">#REF!,#REF!,#REF!</definedName>
    <definedName name="BOLIVIA_JOGOS">#REF!,#REF!,#REF!</definedName>
    <definedName name="BRASIL_ADV">#REF!,#REF!,#REF!</definedName>
    <definedName name="BRASIL_JOGOS">#REF!,#REF!,#REF!</definedName>
    <definedName name="CANADA_ADV">#REF!,#REF!,#REF!</definedName>
    <definedName name="CANADA_JOGOS">#REF!,#REF!,#REF!</definedName>
    <definedName name="CANGUÇU_ADV">#REF!,#REF!,#REF!</definedName>
    <definedName name="CANGUÇU_JOGOS">#REF!,#REF!,#REF!</definedName>
    <definedName name="CANOAS_ADV">#REF!,#REF!,#REF!,#REF!</definedName>
    <definedName name="CANOAS_JOGOS">#REF!,#REF!,#REF!,#REF!</definedName>
    <definedName name="CARNE_ADV">#REF!,#REF!</definedName>
    <definedName name="CARNE_JOGOS">#REF!,#REF!</definedName>
    <definedName name="CENORA_ADV">#REF!,#REF!,#REF!</definedName>
    <definedName name="CENORA_JOGOS">#REF!,#REF!,#REF!</definedName>
    <definedName name="CHARQUE_ADV">#REF!,#REF!</definedName>
    <definedName name="CHARQUE_JOGOS">#REF!,#REF!</definedName>
    <definedName name="CHILE_ADV">#REF!,#REF!,#REF!</definedName>
    <definedName name="CHILE_JOGOS">#REF!,#REF!,#REF!</definedName>
    <definedName name="COLOMBIA_ADV">#REF!,#REF!,#REF!</definedName>
    <definedName name="COLOMBIA_JOGOS">#REF!,#REF!,#REF!</definedName>
    <definedName name="COP_ADV">#REF!,#REF!,#REF!</definedName>
    <definedName name="COP_JOGOS">#REF!,#REF!,#REF!</definedName>
    <definedName name="COVE_ADV">#REF!,#REF!,#REF!</definedName>
    <definedName name="COVE_JOGOS">#REF!,#REF!,#REF!</definedName>
    <definedName name="CUBA_ADV">#REF!,#REF!,#REF!</definedName>
    <definedName name="CUBA_JOGOS">#REF!,#REF!,#REF!</definedName>
    <definedName name="Drawpoints">'Group Points'!$B$5</definedName>
    <definedName name="EQUADOR_ADV">#REF!,#REF!,#REF!</definedName>
    <definedName name="EQUADOR_JOGOS">#REF!,#REF!,#REF!</definedName>
    <definedName name="FEIJAO_ADV">#REF!,#REF!</definedName>
    <definedName name="FEIJAO_JOGOS">#REF!,#REF!</definedName>
    <definedName name="GEVI_ADV">#REF!,#REF!,#REF!</definedName>
    <definedName name="GEVI_JOGOS">#REF!,#REF!,#REF!</definedName>
    <definedName name="GRANDE_ADV">#REF!,#REF!,#REF!</definedName>
    <definedName name="GRANDE_JOGOS">#REF!,#REF!,#REF!</definedName>
    <definedName name="Groupstage_Lose">#REF!</definedName>
    <definedName name="Groupstage_Loser">#REF!</definedName>
    <definedName name="Groupstage_Losers">#REF!</definedName>
    <definedName name="Groupstage_Winne">#REF!</definedName>
    <definedName name="Groupstage_Winner">#REF!</definedName>
    <definedName name="Groupstage_Winners">#REF!</definedName>
    <definedName name="GUAIBA_ADV">#REF!,#REF!,#REF!,#REF!</definedName>
    <definedName name="GUAIBA_JOGOS">#REF!,#REF!,#REF!,#REF!</definedName>
    <definedName name="HAITI_ADV">#REF!,#REF!,#REF!</definedName>
    <definedName name="HAITI_JOGOS">#REF!,#REF!,#REF!</definedName>
    <definedName name="HONDURAS_ADV">#REF!,#REF!,#REF!</definedName>
    <definedName name="HONDURAS_JOGOS">#REF!,#REF!,#REF!</definedName>
    <definedName name="HTML_CodePage" hidden="1">1252</definedName>
    <definedName name="HTML_Control" hidden="1">{"'brasileiro'!$U$53:$X$75"}</definedName>
    <definedName name="HTML_Description" hidden="1">""</definedName>
    <definedName name="HTML_Email" hidden="1">""</definedName>
    <definedName name="HTML_Header" hidden="1">"brasileiro"</definedName>
    <definedName name="HTML_LastUpdate" hidden="1">"15/10/99"</definedName>
    <definedName name="HTML_LineAfter" hidden="1">FALSE</definedName>
    <definedName name="HTML_LineBefore" hidden="1">FALSE</definedName>
    <definedName name="HTML_Name" hidden="1">"-"</definedName>
    <definedName name="HTML_OBDlg2" hidden="1">TRUE</definedName>
    <definedName name="HTML_OBDlg4" hidden="1">TRUE</definedName>
    <definedName name="HTML_OS" hidden="1">0</definedName>
    <definedName name="HTML_PathFile" hidden="1">"C:\reb2.htm"</definedName>
    <definedName name="HTML_Title" hidden="1">"brasileiro"</definedName>
    <definedName name="JAGUARAO_ADV">#REF!,#REF!,#REF!</definedName>
    <definedName name="JAGUARAO_JOGOS">#REF!,#REF!,#REF!</definedName>
    <definedName name="JEIJAO_ADV">#REF!,#REF!</definedName>
    <definedName name="LIMAO_ADV">#REF!,#REF!,#REF!</definedName>
    <definedName name="LIMAO_JOGOS">#REF!,#REF!,#REF!</definedName>
    <definedName name="LINGUIÇA_ADV">#REF!,#REF!</definedName>
    <definedName name="LINGUIÇA_JOGOS">#REF!,#REF!</definedName>
    <definedName name="MANDIOCA_ADV">#REF!,#REF!,#REF!</definedName>
    <definedName name="MANDIOCA_JOGOS">#REF!,#REF!,#REF!</definedName>
    <definedName name="MANTEGA_ADV">#REF!,#REF!,#REF!</definedName>
    <definedName name="MANTEGA_JOGOS">#REF!,#REF!,#REF!</definedName>
    <definedName name="MEXICO_ADV">#REF!,#REF!,#REF!</definedName>
    <definedName name="MEXICO_JOGOS">#REF!:#REF!,#REF!</definedName>
    <definedName name="MILHO_ADV">#REF!,#REF!,#REF!</definedName>
    <definedName name="MILHO_JOGOS">#REF!,#REF!,#REF!</definedName>
    <definedName name="NEGRA_ADV">#REF!,#REF!,#REF!</definedName>
    <definedName name="NEGRA_JOGOS">#REF!,#REF!,#REF!</definedName>
    <definedName name="OSORIO_ADV">#REF!,#REF!,#REF!</definedName>
    <definedName name="OSORIO_JOGOS">#REF!,#REF!,#REF!</definedName>
    <definedName name="PAO_ADV">#REF!,#REF!,#REF!</definedName>
    <definedName name="PAO_JOGOS">#REF!,#REF!,#REF!</definedName>
    <definedName name="PARAGUAI_ADV">#REF!,#REF!,#REF!</definedName>
    <definedName name="PARAGUAI_JOGOS">#REF!,#REF!,#REF!</definedName>
    <definedName name="PAULISTA_ADV">#REF!,#REF!,#REF!</definedName>
    <definedName name="PAULISTA_JOGOS">#REF!,#REF!,#REF!</definedName>
    <definedName name="PEDRAS_ADV">#REF!,#REF!,#REF!</definedName>
    <definedName name="PEDRAS_JOGOS">#REF!,#REF!,#REF!</definedName>
    <definedName name="PEDRO_ADV">#REF!,#REF!,#REF!</definedName>
    <definedName name="PEDRO_JOGOS">#REF!,#REF!,#REF!</definedName>
    <definedName name="PELOTAS_ADV">#REF!,#REF!,#REF!</definedName>
    <definedName name="PELOTAS_JOGOS">#REF!,#REF!,#REF!</definedName>
    <definedName name="PERU_ADV">#REF!,#REF!,#REF!</definedName>
    <definedName name="PERU_JOGOS">#REF!,#REF!,#REF!</definedName>
    <definedName name="PIRATINI_ADV">#REF!,#REF!,#REF!</definedName>
    <definedName name="PIRATINI_JOGOS">#REF!,#REF!,#REF!</definedName>
    <definedName name="PORTÃO_ADV">#REF!,#REF!,#REF!,#REF!</definedName>
    <definedName name="PORTÃO_JOGOS">#REF!,#REF!,#REF!,#REF!</definedName>
    <definedName name="RIOCELL_ADV">#REF!,#REF!,#REF!</definedName>
    <definedName name="RIOCELL_JOGOS">#REF!,#REF!,#REF!</definedName>
    <definedName name="SALVADOR_ADV">#REF!,#REF!,#REF!</definedName>
    <definedName name="SALVADOR_JOGOS">#REF!,#REF!,#REF!</definedName>
    <definedName name="SOPA_ADV">#REF!,#REF!,#REF!</definedName>
    <definedName name="SOPA_JOGOS">#REF!,#REF!,#REF!</definedName>
    <definedName name="TAPES_ADV">#REF!</definedName>
    <definedName name="TAPES_JOGOS">#REF!</definedName>
    <definedName name="TOCINHO_ADV">#REF!,#REF!</definedName>
    <definedName name="TOCINHO_JOGOS">#REF!,#REF!</definedName>
    <definedName name="TOMATE_ADV">#REF!,#REF!,#REF!</definedName>
    <definedName name="TOMATE_JOGOS">#REF!,#REF!,#REF!</definedName>
    <definedName name="URUGUAI_ADV">#REF!,#REF!,#REF!</definedName>
    <definedName name="URUGUAI_JOGOS">#REF!,#REF!,#REF!</definedName>
    <definedName name="VENEZUELA_ADV">#REF!,#REF!,#REF!</definedName>
    <definedName name="VENEZUELA_JOGOS">#REF!,#REF!,#REF!</definedName>
    <definedName name="VIAMÃO_ADV">#REF!,#REF!,#REF!,#REF!</definedName>
    <definedName name="VIAMÃO_JOGOS">#REF!,#REF!,#REF!,#REF!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<sst xmlns="http://schemas.openxmlformats.org/spreadsheetml/2006/main" count="223" uniqueCount="95">
  <si>
    <t>P</t>
  </si>
  <si>
    <t>Pontos</t>
  </si>
  <si>
    <t>Jogos</t>
  </si>
  <si>
    <t>Vitórias</t>
  </si>
  <si>
    <t>Empates</t>
  </si>
  <si>
    <t>Derrotas</t>
  </si>
  <si>
    <t>GP</t>
  </si>
  <si>
    <t>GC</t>
  </si>
  <si>
    <t>Saldo</t>
  </si>
  <si>
    <t>Aprov.</t>
  </si>
  <si>
    <t>1</t>
  </si>
  <si>
    <t>2</t>
  </si>
  <si>
    <t>3</t>
  </si>
  <si>
    <t>4</t>
  </si>
  <si>
    <t>X</t>
  </si>
  <si>
    <t>1ª RODADA</t>
  </si>
  <si>
    <t>2ª RODADA</t>
  </si>
  <si>
    <t>3ª RODADA</t>
  </si>
  <si>
    <t>4ª RODADA</t>
  </si>
  <si>
    <t>5ª RODADA</t>
  </si>
  <si>
    <t>6ª RODADA</t>
  </si>
  <si>
    <t>Mesa</t>
  </si>
  <si>
    <t>Árbitro</t>
  </si>
  <si>
    <t>FINAIS</t>
  </si>
  <si>
    <t>TÉCNICO1</t>
  </si>
  <si>
    <t>TÉCNICO2</t>
  </si>
  <si>
    <t>TÉCNICO3</t>
  </si>
  <si>
    <t>TÉCNICO4</t>
  </si>
  <si>
    <t>ESTADUAL DE EQUIPES</t>
  </si>
  <si>
    <t>Equipe</t>
  </si>
  <si>
    <t>SEMIFINAIS</t>
  </si>
  <si>
    <t>EQUIPE</t>
  </si>
  <si>
    <t>CHAVE I</t>
  </si>
  <si>
    <t>CHAVE II</t>
  </si>
  <si>
    <t>I</t>
  </si>
  <si>
    <t>II</t>
  </si>
  <si>
    <t>III</t>
  </si>
  <si>
    <t>IV</t>
  </si>
  <si>
    <t>V</t>
  </si>
  <si>
    <t>CAMPEÀO:</t>
  </si>
  <si>
    <t>2° LUGAR</t>
  </si>
  <si>
    <t>3° LUGAR</t>
  </si>
  <si>
    <t>4° LUGAR</t>
  </si>
  <si>
    <t>VI</t>
  </si>
  <si>
    <t>1ª FASE</t>
  </si>
  <si>
    <t>Groupstage</t>
  </si>
  <si>
    <t>Points for a win</t>
  </si>
  <si>
    <t>Points for a draw</t>
  </si>
  <si>
    <t>Y</t>
  </si>
  <si>
    <t>Y1</t>
  </si>
  <si>
    <t>Y2</t>
  </si>
  <si>
    <t>Y3</t>
  </si>
  <si>
    <t>Y4</t>
  </si>
  <si>
    <t>ACADEMIA</t>
  </si>
  <si>
    <t>OSMAR</t>
  </si>
  <si>
    <t>VINHAS</t>
  </si>
  <si>
    <t>ZILBER</t>
  </si>
  <si>
    <t>PIEROBOM</t>
  </si>
  <si>
    <t>PELOTENSE</t>
  </si>
  <si>
    <t>AUGUSTO</t>
  </si>
  <si>
    <t>MARCOS</t>
  </si>
  <si>
    <t>JONI</t>
  </si>
  <si>
    <t>CARLOS</t>
  </si>
  <si>
    <t>COP</t>
  </si>
  <si>
    <t>MATEUS</t>
  </si>
  <si>
    <t>MARIO</t>
  </si>
  <si>
    <t>L ANTONIO</t>
  </si>
  <si>
    <t>ROGERIO</t>
  </si>
  <si>
    <t>AFUMEPA</t>
  </si>
  <si>
    <t>RODRIGO</t>
  </si>
  <si>
    <t>SERGIO</t>
  </si>
  <si>
    <t>ALEXANDRE</t>
  </si>
  <si>
    <t>CESAR</t>
  </si>
  <si>
    <t>AFUMERG</t>
  </si>
  <si>
    <t>DUDA</t>
  </si>
  <si>
    <t>AZEVEDO</t>
  </si>
  <si>
    <t>ALEX</t>
  </si>
  <si>
    <t>CRISTIAN</t>
  </si>
  <si>
    <t>GREMIO</t>
  </si>
  <si>
    <t>GOTHE</t>
  </si>
  <si>
    <t>MARCIO</t>
  </si>
  <si>
    <t>RICARDO</t>
  </si>
  <si>
    <t>BRANDAO</t>
  </si>
  <si>
    <t>DE LEI</t>
  </si>
  <si>
    <t>DIEGO</t>
  </si>
  <si>
    <t>NERO</t>
  </si>
  <si>
    <t>ZE CARLOS</t>
  </si>
  <si>
    <t>RIOCELL</t>
  </si>
  <si>
    <t>LEONI</t>
  </si>
  <si>
    <t>LEANDRO</t>
  </si>
  <si>
    <t>LEANDRINHO</t>
  </si>
  <si>
    <t>APFM</t>
  </si>
  <si>
    <t>GRÊMIO</t>
  </si>
  <si>
    <t>MARCOS STEYER</t>
  </si>
  <si>
    <t>R.OLIVEIRA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</si>
</sst>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"/>
    <numFmt numFmtId="177" formatCode="_(* #,##0.000_);_(* \(#,##0.000\);_(* &quot;-&quot;??_);_(@_)"/>
    <numFmt numFmtId="178" formatCode="_(* #.##0.000_);_(* \(#.##0.000\);_(* &quot;-&quot;??_);_(@_)"/>
    <numFmt numFmtId="179" formatCode="_(* #.##0.00_);_(* \(#.##0.00\);_(* &quot;-&quot;??_);_(@_)"/>
    <numFmt numFmtId="180" formatCode="_(* #.##0.0_);_(* \(#.##0.0\);_(* &quot;-&quot;??_);_(@_)"/>
    <numFmt numFmtId="181" formatCode="_(* #.##0._);_(* \(#.##0.\);_(* &quot;-&quot;??_);_(@_)"/>
    <numFmt numFmtId="182" formatCode="_(* #.##._);_(* \(#.##.\);_(* &quot;-&quot;??_);_(@_?"/>
    <numFmt numFmtId="183" formatCode="_(* #,##0.0_);_(* \(#,##0.0\);_(* &quot;-&quot;??_);_(@_)"/>
    <numFmt numFmtId="184" formatCode="_(* #.#._);_(* \(#.#.\);_(* &quot;-&quot;??_);_(@_?"/>
    <numFmt numFmtId="185" formatCode="_(* #.;_(* \(#.;_(* &quot;-&quot;??_);_(@_?"/>
    <numFmt numFmtId="186" formatCode="_(* #.0.;_(* \(#.0.;_(* &quot;-&quot;??_);_(@_?"/>
    <numFmt numFmtId="187" formatCode="_(* #.00.;_(* \(#.00.;_(* &quot;-&quot;??_);_(@_?"/>
    <numFmt numFmtId="188" formatCode="00000"/>
    <numFmt numFmtId="189" formatCode="_(* #.##0_);_(* \(#.##0\);_(* &quot;-&quot;_);_(@_)"/>
    <numFmt numFmtId="190" formatCode="0.0%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20"/>
      <color indexed="57"/>
      <name val="Arial"/>
      <family val="2"/>
    </font>
    <font>
      <b/>
      <sz val="10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Continuous" vertical="center"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1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 quotePrefix="1">
      <alignment horizontal="center"/>
      <protection/>
    </xf>
    <xf numFmtId="0" fontId="10" fillId="3" borderId="2" xfId="0" applyNumberFormat="1" applyFont="1" applyFill="1" applyBorder="1" applyAlignment="1" applyProtection="1">
      <alignment/>
      <protection/>
    </xf>
    <xf numFmtId="1" fontId="10" fillId="3" borderId="2" xfId="0" applyNumberFormat="1" applyFont="1" applyFill="1" applyBorder="1" applyAlignment="1" applyProtection="1">
      <alignment horizontal="center"/>
      <protection/>
    </xf>
    <xf numFmtId="190" fontId="10" fillId="3" borderId="2" xfId="1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9" fillId="2" borderId="2" xfId="0" applyFont="1" applyFill="1" applyBorder="1" applyAlignment="1" applyProtection="1" quotePrefix="1">
      <alignment horizontal="center"/>
      <protection/>
    </xf>
    <xf numFmtId="0" fontId="9" fillId="2" borderId="2" xfId="0" applyNumberFormat="1" applyFont="1" applyFill="1" applyBorder="1" applyAlignment="1" applyProtection="1">
      <alignment/>
      <protection/>
    </xf>
    <xf numFmtId="1" fontId="9" fillId="2" borderId="2" xfId="0" applyNumberFormat="1" applyFont="1" applyFill="1" applyBorder="1" applyAlignment="1" applyProtection="1">
      <alignment horizontal="center"/>
      <protection/>
    </xf>
    <xf numFmtId="190" fontId="9" fillId="2" borderId="2" xfId="19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1" fontId="0" fillId="2" borderId="3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0" fillId="2" borderId="2" xfId="0" applyNumberFormat="1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5" borderId="4" xfId="0" applyNumberFormat="1" applyFont="1" applyFill="1" applyBorder="1" applyAlignment="1" applyProtection="1">
      <alignment horizontal="center"/>
      <protection/>
    </xf>
    <xf numFmtId="0" fontId="1" fillId="5" borderId="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190" fontId="9" fillId="2" borderId="0" xfId="19" applyNumberFormat="1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 quotePrefix="1">
      <alignment horizontal="center"/>
      <protection/>
    </xf>
    <xf numFmtId="0" fontId="10" fillId="3" borderId="3" xfId="0" applyNumberFormat="1" applyFont="1" applyFill="1" applyBorder="1" applyAlignment="1" applyProtection="1">
      <alignment/>
      <protection/>
    </xf>
    <xf numFmtId="1" fontId="10" fillId="3" borderId="3" xfId="0" applyNumberFormat="1" applyFont="1" applyFill="1" applyBorder="1" applyAlignment="1" applyProtection="1">
      <alignment horizontal="center"/>
      <protection/>
    </xf>
    <xf numFmtId="190" fontId="10" fillId="3" borderId="3" xfId="19" applyNumberFormat="1" applyFont="1" applyFill="1" applyBorder="1" applyAlignment="1" applyProtection="1">
      <alignment horizontal="center"/>
      <protection/>
    </xf>
    <xf numFmtId="0" fontId="5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NumberForma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 quotePrefix="1">
      <alignment horizontal="center"/>
      <protection/>
    </xf>
    <xf numFmtId="0" fontId="9" fillId="2" borderId="5" xfId="0" applyFont="1" applyFill="1" applyBorder="1" applyAlignment="1" applyProtection="1" quotePrefix="1">
      <alignment horizontal="center"/>
      <protection/>
    </xf>
    <xf numFmtId="0" fontId="9" fillId="2" borderId="5" xfId="0" applyNumberFormat="1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 horizontal="center"/>
      <protection/>
    </xf>
    <xf numFmtId="190" fontId="9" fillId="2" borderId="5" xfId="19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2" fillId="6" borderId="4" xfId="0" applyNumberFormat="1" applyFont="1" applyFill="1" applyBorder="1" applyAlignment="1" applyProtection="1">
      <alignment horizontal="center"/>
      <protection/>
    </xf>
    <xf numFmtId="0" fontId="2" fillId="6" borderId="2" xfId="0" applyFont="1" applyFill="1" applyBorder="1" applyAlignment="1" applyProtection="1">
      <alignment horizontal="center"/>
      <protection/>
    </xf>
    <xf numFmtId="1" fontId="1" fillId="8" borderId="3" xfId="0" applyNumberFormat="1" applyFont="1" applyFill="1" applyBorder="1" applyAlignment="1" applyProtection="1">
      <alignment horizontal="center"/>
      <protection/>
    </xf>
    <xf numFmtId="0" fontId="1" fillId="8" borderId="2" xfId="0" applyNumberFormat="1" applyFont="1" applyFill="1" applyBorder="1" applyAlignment="1" applyProtection="1">
      <alignment horizontal="center"/>
      <protection/>
    </xf>
    <xf numFmtId="0" fontId="1" fillId="8" borderId="2" xfId="0" applyFont="1" applyFill="1" applyBorder="1" applyAlignment="1" applyProtection="1">
      <alignment horizontal="center"/>
      <protection/>
    </xf>
    <xf numFmtId="1" fontId="1" fillId="8" borderId="2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8" borderId="2" xfId="0" applyNumberFormat="1" applyFont="1" applyFill="1" applyBorder="1" applyAlignment="1" applyProtection="1">
      <alignment horizontal="center"/>
      <protection locked="0"/>
    </xf>
    <xf numFmtId="49" fontId="1" fillId="8" borderId="2" xfId="0" applyNumberFormat="1" applyFont="1" applyFill="1" applyBorder="1" applyAlignment="1" applyProtection="1">
      <alignment horizontal="center"/>
      <protection/>
    </xf>
    <xf numFmtId="1" fontId="1" fillId="8" borderId="4" xfId="0" applyNumberFormat="1" applyFont="1" applyFill="1" applyBorder="1" applyAlignment="1" applyProtection="1">
      <alignment horizontal="center"/>
      <protection/>
    </xf>
    <xf numFmtId="1" fontId="1" fillId="8" borderId="6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" fontId="2" fillId="7" borderId="4" xfId="0" applyNumberFormat="1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left"/>
      <protection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Continuous"/>
      <protection/>
    </xf>
    <xf numFmtId="0" fontId="0" fillId="0" borderId="0" xfId="0" applyAlignment="1" quotePrefix="1">
      <alignment horizontal="left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5" borderId="8" xfId="0" applyNumberFormat="1" applyFont="1" applyFill="1" applyBorder="1" applyAlignment="1" applyProtection="1">
      <alignment horizontal="center"/>
      <protection/>
    </xf>
    <xf numFmtId="0" fontId="1" fillId="5" borderId="6" xfId="0" applyNumberFormat="1" applyFont="1" applyFill="1" applyBorder="1" applyAlignment="1" applyProtection="1">
      <alignment horizontal="center"/>
      <protection/>
    </xf>
    <xf numFmtId="0" fontId="2" fillId="7" borderId="8" xfId="0" applyNumberFormat="1" applyFont="1" applyFill="1" applyBorder="1" applyAlignment="1" applyProtection="1">
      <alignment horizontal="center"/>
      <protection/>
    </xf>
    <xf numFmtId="0" fontId="2" fillId="7" borderId="6" xfId="0" applyNumberFormat="1" applyFont="1" applyFill="1" applyBorder="1" applyAlignment="1" applyProtection="1">
      <alignment horizontal="center"/>
      <protection/>
    </xf>
    <xf numFmtId="0" fontId="2" fillId="6" borderId="8" xfId="0" applyNumberFormat="1" applyFont="1" applyFill="1" applyBorder="1" applyAlignment="1" applyProtection="1">
      <alignment horizontal="center"/>
      <protection/>
    </xf>
    <xf numFmtId="0" fontId="2" fillId="6" borderId="6" xfId="0" applyNumberFormat="1" applyFont="1" applyFill="1" applyBorder="1" applyAlignment="1" applyProtection="1">
      <alignment horizontal="center"/>
      <protection/>
    </xf>
    <xf numFmtId="0" fontId="11" fillId="2" borderId="0" xfId="0" applyNumberFormat="1" applyFont="1" applyFill="1" applyAlignment="1" applyProtection="1">
      <alignment horizontal="center"/>
      <protection/>
    </xf>
    <xf numFmtId="0" fontId="4" fillId="2" borderId="0" xfId="0" applyNumberFormat="1" applyFont="1" applyFill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2" fillId="7" borderId="9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13"/>
  <sheetViews>
    <sheetView showGridLines="0" zoomScale="75" zoomScaleNormal="75" workbookViewId="0" topLeftCell="A1">
      <selection activeCell="F4" sqref="F4"/>
    </sheetView>
  </sheetViews>
  <sheetFormatPr defaultColWidth="9.140625" defaultRowHeight="12.75"/>
  <cols>
    <col min="1" max="1" width="23.7109375" style="0" customWidth="1"/>
    <col min="2" max="2" width="3.57421875" style="0" customWidth="1"/>
    <col min="3" max="6" width="21.7109375" style="0" customWidth="1"/>
  </cols>
  <sheetData>
    <row r="1" spans="1:6" ht="18" customHeight="1">
      <c r="A1" s="62" t="s">
        <v>32</v>
      </c>
      <c r="B1" s="1"/>
      <c r="C1" s="62" t="s">
        <v>24</v>
      </c>
      <c r="D1" s="62" t="s">
        <v>25</v>
      </c>
      <c r="E1" s="62" t="s">
        <v>26</v>
      </c>
      <c r="F1" s="62" t="s">
        <v>27</v>
      </c>
    </row>
    <row r="2" spans="1:6" ht="12.75">
      <c r="A2" s="64" t="s">
        <v>83</v>
      </c>
      <c r="B2" s="65"/>
      <c r="C2" s="64" t="s">
        <v>84</v>
      </c>
      <c r="D2" s="96" t="s">
        <v>85</v>
      </c>
      <c r="E2" s="64" t="s">
        <v>94</v>
      </c>
      <c r="F2" s="64" t="s">
        <v>86</v>
      </c>
    </row>
    <row r="3" spans="1:6" ht="12.75">
      <c r="A3" s="64" t="s">
        <v>58</v>
      </c>
      <c r="B3" s="65"/>
      <c r="C3" s="64" t="s">
        <v>60</v>
      </c>
      <c r="D3" s="96" t="s">
        <v>62</v>
      </c>
      <c r="E3" s="64" t="s">
        <v>59</v>
      </c>
      <c r="F3" s="64" t="s">
        <v>61</v>
      </c>
    </row>
    <row r="4" spans="1:6" ht="12.75">
      <c r="A4" s="64" t="s">
        <v>78</v>
      </c>
      <c r="B4" s="65"/>
      <c r="C4" s="64" t="s">
        <v>82</v>
      </c>
      <c r="D4" s="96" t="s">
        <v>80</v>
      </c>
      <c r="E4" s="64" t="s">
        <v>79</v>
      </c>
      <c r="F4" s="64" t="s">
        <v>81</v>
      </c>
    </row>
    <row r="5" spans="1:6" ht="12.75">
      <c r="A5" s="102" t="s">
        <v>68</v>
      </c>
      <c r="B5" s="103"/>
      <c r="C5" s="102" t="s">
        <v>69</v>
      </c>
      <c r="D5" s="104" t="s">
        <v>70</v>
      </c>
      <c r="E5" s="102" t="s">
        <v>71</v>
      </c>
      <c r="F5" s="102" t="s">
        <v>72</v>
      </c>
    </row>
    <row r="6" spans="1:6" ht="12.75">
      <c r="A6" s="100" t="s">
        <v>48</v>
      </c>
      <c r="C6" s="100" t="s">
        <v>49</v>
      </c>
      <c r="D6" s="101" t="s">
        <v>50</v>
      </c>
      <c r="E6" s="100" t="s">
        <v>51</v>
      </c>
      <c r="F6" s="100" t="s">
        <v>52</v>
      </c>
    </row>
    <row r="7" spans="1:6" ht="18" customHeight="1">
      <c r="A7" s="63" t="s">
        <v>33</v>
      </c>
      <c r="C7" s="63" t="s">
        <v>24</v>
      </c>
      <c r="D7" s="63" t="s">
        <v>25</v>
      </c>
      <c r="E7" s="63" t="s">
        <v>26</v>
      </c>
      <c r="F7" s="63" t="s">
        <v>27</v>
      </c>
    </row>
    <row r="8" spans="1:6" ht="12.75">
      <c r="A8" s="64" t="s">
        <v>87</v>
      </c>
      <c r="B8" s="66"/>
      <c r="C8" s="64" t="s">
        <v>89</v>
      </c>
      <c r="D8" s="96" t="s">
        <v>93</v>
      </c>
      <c r="E8" s="64" t="s">
        <v>88</v>
      </c>
      <c r="F8" s="64" t="s">
        <v>90</v>
      </c>
    </row>
    <row r="9" spans="1:6" ht="12.75">
      <c r="A9" s="64" t="s">
        <v>73</v>
      </c>
      <c r="B9" s="66"/>
      <c r="C9" s="64" t="s">
        <v>76</v>
      </c>
      <c r="D9" s="96" t="s">
        <v>77</v>
      </c>
      <c r="E9" s="64" t="s">
        <v>74</v>
      </c>
      <c r="F9" s="64" t="s">
        <v>75</v>
      </c>
    </row>
    <row r="10" spans="1:6" ht="12.75">
      <c r="A10" s="64" t="s">
        <v>63</v>
      </c>
      <c r="B10" s="66"/>
      <c r="C10" s="64" t="s">
        <v>64</v>
      </c>
      <c r="D10" s="96" t="s">
        <v>65</v>
      </c>
      <c r="E10" s="64" t="s">
        <v>67</v>
      </c>
      <c r="F10" s="64" t="s">
        <v>66</v>
      </c>
    </row>
    <row r="11" spans="1:6" ht="12.75">
      <c r="A11" s="102" t="s">
        <v>53</v>
      </c>
      <c r="B11" s="66"/>
      <c r="C11" s="64" t="s">
        <v>54</v>
      </c>
      <c r="D11" s="96" t="s">
        <v>57</v>
      </c>
      <c r="E11" s="64" t="s">
        <v>55</v>
      </c>
      <c r="F11" s="64" t="s">
        <v>56</v>
      </c>
    </row>
    <row r="13" ht="12.75">
      <c r="A13" s="92" t="s">
        <v>31</v>
      </c>
    </row>
  </sheetData>
  <sheetProtection password="F58E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&amp;C&amp;"Arial,Negrito"&amp;16ESTADUAL DE EQUIPES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BB105"/>
  <sheetViews>
    <sheetView showGridLines="0" showRowColHeaders="0" tabSelected="1" zoomScale="75" zoomScaleNormal="75" zoomScaleSheetLayoutView="75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8.00390625" style="4" bestFit="1" customWidth="1"/>
    <col min="2" max="2" width="18.28125" style="8" bestFit="1" customWidth="1"/>
    <col min="3" max="3" width="2.7109375" style="12" customWidth="1"/>
    <col min="4" max="4" width="2.00390625" style="52" customWidth="1"/>
    <col min="5" max="5" width="2.7109375" style="12" customWidth="1"/>
    <col min="6" max="6" width="18.28125" style="8" bestFit="1" customWidth="1"/>
    <col min="7" max="7" width="20.57421875" style="15" customWidth="1"/>
    <col min="8" max="8" width="4.140625" style="12" hidden="1" customWidth="1"/>
    <col min="9" max="9" width="4.00390625" style="12" hidden="1" customWidth="1"/>
    <col min="10" max="10" width="7.00390625" style="12" hidden="1" customWidth="1"/>
    <col min="11" max="11" width="6.28125" style="12" hidden="1" customWidth="1"/>
    <col min="12" max="12" width="7.57421875" style="12" hidden="1" customWidth="1"/>
    <col min="13" max="14" width="7.421875" style="12" hidden="1" customWidth="1"/>
    <col min="15" max="15" width="7.00390625" style="12" hidden="1" customWidth="1"/>
    <col min="16" max="16" width="6.8515625" style="12" hidden="1" customWidth="1"/>
    <col min="17" max="17" width="4.7109375" style="12" hidden="1" customWidth="1"/>
    <col min="18" max="18" width="3.57421875" style="12" hidden="1" customWidth="1"/>
    <col min="19" max="19" width="3.00390625" style="12" hidden="1" customWidth="1"/>
    <col min="20" max="20" width="9.140625" style="12" customWidth="1"/>
    <col min="21" max="21" width="3.140625" style="12" customWidth="1"/>
    <col min="22" max="22" width="18.8515625" style="8" customWidth="1"/>
    <col min="23" max="23" width="8.8515625" style="12" customWidth="1"/>
    <col min="24" max="24" width="7.00390625" style="12" customWidth="1"/>
    <col min="25" max="25" width="8.7109375" style="12" customWidth="1"/>
    <col min="26" max="26" width="8.8515625" style="12" customWidth="1"/>
    <col min="27" max="31" width="9.28125" style="12" customWidth="1"/>
    <col min="32" max="32" width="19.8515625" style="12" customWidth="1"/>
    <col min="33" max="33" width="16.57421875" style="12" customWidth="1"/>
    <col min="34" max="34" width="15.8515625" style="12" customWidth="1"/>
    <col min="35" max="35" width="19.140625" style="12" customWidth="1"/>
    <col min="36" max="36" width="28.7109375" style="12" customWidth="1"/>
    <col min="37" max="38" width="16.57421875" style="12" customWidth="1"/>
    <col min="39" max="41" width="2.28125" style="12" customWidth="1"/>
    <col min="42" max="43" width="16.57421875" style="12" customWidth="1"/>
    <col min="44" max="46" width="2.28125" style="12" customWidth="1"/>
    <col min="47" max="47" width="16.57421875" style="12" customWidth="1"/>
    <col min="48" max="52" width="9.140625" style="12" customWidth="1"/>
    <col min="53" max="53" width="5.7109375" style="12" customWidth="1"/>
    <col min="54" max="54" width="5.8515625" style="12" customWidth="1"/>
    <col min="55" max="16384" width="9.140625" style="12" customWidth="1"/>
  </cols>
  <sheetData>
    <row r="1" spans="1:31" s="3" customFormat="1" ht="12.75">
      <c r="A1" s="114" t="s">
        <v>28</v>
      </c>
      <c r="B1" s="115"/>
      <c r="C1" s="115"/>
      <c r="D1" s="115"/>
      <c r="E1" s="115"/>
      <c r="F1" s="115"/>
      <c r="G1" s="1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6" t="s">
        <v>0</v>
      </c>
      <c r="V1" s="57" t="s">
        <v>29</v>
      </c>
      <c r="W1" s="56" t="s">
        <v>1</v>
      </c>
      <c r="X1" s="56" t="s">
        <v>2</v>
      </c>
      <c r="Y1" s="56" t="s">
        <v>3</v>
      </c>
      <c r="Z1" s="56" t="s">
        <v>4</v>
      </c>
      <c r="AA1" s="56" t="s">
        <v>5</v>
      </c>
      <c r="AB1" s="56" t="s">
        <v>6</v>
      </c>
      <c r="AC1" s="56" t="s">
        <v>7</v>
      </c>
      <c r="AD1" s="56" t="s">
        <v>8</v>
      </c>
      <c r="AE1" s="56" t="s">
        <v>9</v>
      </c>
    </row>
    <row r="2" spans="2:31" ht="12.75">
      <c r="B2" s="5"/>
      <c r="C2" s="6"/>
      <c r="D2" s="7"/>
      <c r="E2" s="6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58">
        <v>1</v>
      </c>
      <c r="V2" s="59" t="str">
        <f>Chaves!A4</f>
        <v>GREMIO</v>
      </c>
      <c r="W2" s="60">
        <f>SUMIF($B$8:$B$69,V2,$H$8:$H$69)+SUMIF($F$8:$F$69,V2,$I$8:$I$69)</f>
        <v>7</v>
      </c>
      <c r="X2" s="60">
        <f>SUMIF($B$8:$B$69,V2,$J$8:$J$69)+SUMIF($F$8:$F$69,V2,$K$8:$K$69)</f>
        <v>3</v>
      </c>
      <c r="Y2" s="60">
        <f>SUMIF($B$8:$B$69,V2,$N$8:$N$69)+SUMIF($F$8:$F$69,V2,$O$8:$O$69)</f>
        <v>2</v>
      </c>
      <c r="Z2" s="60">
        <f>SUMIF($B$8:$B$69,V2,$P$8:$P$69)+SUMIF($F$8:$F$69,V2,$Q$8:$Q$69)</f>
        <v>1</v>
      </c>
      <c r="AA2" s="60">
        <f>SUMIF($B$8:$B$69,V2,$R$8:$R$69)+SUMIF($F$8:$F$69,V2,$S$8:$S$69)</f>
        <v>0</v>
      </c>
      <c r="AB2" s="60">
        <f>SUMIF($B$8:$B$69,V2,$L$8:$L$69)+SUMIF($F$8:$F$69,V2,$M$8:$M$69)</f>
        <v>4</v>
      </c>
      <c r="AC2" s="60">
        <f>SUMIF($B$8:$B$69,V2,$M$8:$M$69)+SUMIF($F$8:$F$69,V2,$L$8:$L$69)</f>
        <v>1</v>
      </c>
      <c r="AD2" s="60">
        <f>AB2-AC2</f>
        <v>3</v>
      </c>
      <c r="AE2" s="61">
        <f>IF(ISERR((W2/(X2*3))),0,((W2/(X2*3))))</f>
        <v>0.7777777777777778</v>
      </c>
    </row>
    <row r="3" spans="2:31" ht="12.75">
      <c r="B3" s="13"/>
      <c r="C3" s="14"/>
      <c r="D3" s="14"/>
      <c r="E3" s="14"/>
      <c r="J3" s="16"/>
      <c r="K3" s="16"/>
      <c r="L3" s="16"/>
      <c r="U3" s="17">
        <v>2</v>
      </c>
      <c r="V3" s="18" t="str">
        <f>Chaves!A3</f>
        <v>PELOTENSE</v>
      </c>
      <c r="W3" s="19">
        <f>SUMIF($B$8:$B$69,V3,$H$8:$H$69)+SUMIF($F$8:$F$69,V3,$I$8:$I$69)</f>
        <v>4</v>
      </c>
      <c r="X3" s="19">
        <f>SUMIF($B$8:$B$69,V3,$J$8:$J$69)+SUMIF($F$8:$F$69,V3,$K$8:$K$69)</f>
        <v>3</v>
      </c>
      <c r="Y3" s="19">
        <f>SUMIF($B$8:$B$69,V3,$N$8:$N$69)+SUMIF($F$8:$F$69,V3,$O$8:$O$69)</f>
        <v>1</v>
      </c>
      <c r="Z3" s="19">
        <f>SUMIF($B$8:$B$69,V3,$P$8:$P$69)+SUMIF($F$8:$F$69,V3,$Q$8:$Q$69)</f>
        <v>1</v>
      </c>
      <c r="AA3" s="19">
        <f>SUMIF($B$8:$B$69,V3,$R$8:$R$69)+SUMIF($F$8:$F$69,V3,$S$8:$S$69)</f>
        <v>1</v>
      </c>
      <c r="AB3" s="19">
        <f>SUMIF($B$8:$B$69,V3,$L$8:$L$69)+SUMIF($F$8:$F$69,V3,$M$8:$M$69)</f>
        <v>2</v>
      </c>
      <c r="AC3" s="19">
        <f>SUMIF($B$8:$B$69,V3,$M$8:$M$69)+SUMIF($F$8:$F$69,V3,$L$8:$L$69)</f>
        <v>2</v>
      </c>
      <c r="AD3" s="19">
        <f>AB3-AC3</f>
        <v>0</v>
      </c>
      <c r="AE3" s="20">
        <f>IF(ISERR((W3/(X3*3))),0,((W3/(X3*3))))</f>
        <v>0.4444444444444444</v>
      </c>
    </row>
    <row r="4" spans="1:31" ht="12.75" customHeight="1">
      <c r="A4" s="117" t="s">
        <v>44</v>
      </c>
      <c r="B4" s="118"/>
      <c r="C4" s="118"/>
      <c r="D4" s="118"/>
      <c r="E4" s="118"/>
      <c r="F4" s="118"/>
      <c r="G4" s="118"/>
      <c r="H4" s="21"/>
      <c r="I4" s="16"/>
      <c r="J4" s="16"/>
      <c r="K4" s="16"/>
      <c r="L4" s="16"/>
      <c r="U4" s="22">
        <v>3</v>
      </c>
      <c r="V4" s="23" t="str">
        <f>Chaves!A5</f>
        <v>AFUMEPA</v>
      </c>
      <c r="W4" s="24">
        <f>SUMIF($B$8:$B$69,V4,$H$8:$H$69)+SUMIF($F$8:$F$69,V4,$I$8:$I$69)</f>
        <v>3</v>
      </c>
      <c r="X4" s="24">
        <f>SUMIF($B$8:$B$69,V4,$J$8:$J$69)+SUMIF($F$8:$F$69,V4,$K$8:$K$69)</f>
        <v>3</v>
      </c>
      <c r="Y4" s="24">
        <f>SUMIF($B$8:$B$69,V4,$N$8:$N$69)+SUMIF($F$8:$F$69,V4,$O$8:$O$69)</f>
        <v>0</v>
      </c>
      <c r="Z4" s="24">
        <f>SUMIF($B$8:$B$69,V4,$P$8:$P$69)+SUMIF($F$8:$F$69,V4,$Q$8:$Q$69)</f>
        <v>3</v>
      </c>
      <c r="AA4" s="24">
        <f>SUMIF($B$8:$B$69,V4,$R$8:$R$69)+SUMIF($F$8:$F$69,V4,$S$8:$S$69)</f>
        <v>0</v>
      </c>
      <c r="AB4" s="24">
        <f>SUMIF($B$8:$B$69,V4,$L$8:$L$69)+SUMIF($F$8:$F$69,V4,$M$8:$M$69)</f>
        <v>2</v>
      </c>
      <c r="AC4" s="24">
        <f>SUMIF($B$8:$B$69,V4,$M$8:$M$69)+SUMIF($F$8:$F$69,V4,$L$8:$L$69)</f>
        <v>2</v>
      </c>
      <c r="AD4" s="24">
        <f>AB4-AC4</f>
        <v>0</v>
      </c>
      <c r="AE4" s="25">
        <f>IF(ISERR((W4/(X4*3))),0,((W4/(X4*3))))</f>
        <v>0.3333333333333333</v>
      </c>
    </row>
    <row r="5" spans="1:31" ht="12.75">
      <c r="A5" s="118"/>
      <c r="B5" s="118"/>
      <c r="C5" s="118"/>
      <c r="D5" s="118"/>
      <c r="E5" s="118"/>
      <c r="F5" s="118"/>
      <c r="G5" s="118"/>
      <c r="H5" s="21"/>
      <c r="I5" s="16"/>
      <c r="J5" s="16"/>
      <c r="K5" s="16"/>
      <c r="L5" s="16"/>
      <c r="U5" s="22">
        <v>4</v>
      </c>
      <c r="V5" s="23" t="str">
        <f>Chaves!A2</f>
        <v>DE LEI</v>
      </c>
      <c r="W5" s="24">
        <f>SUMIF($B$8:$B$69,V5,$H$8:$H$69)+SUMIF($F$8:$F$69,V5,$I$8:$I$69)</f>
        <v>1</v>
      </c>
      <c r="X5" s="24">
        <f>SUMIF($B$8:$B$69,V5,$J$8:$J$69)+SUMIF($F$8:$F$69,V5,$K$8:$K$69)</f>
        <v>3</v>
      </c>
      <c r="Y5" s="24">
        <f>SUMIF($B$8:$B$69,V5,$N$8:$N$69)+SUMIF($F$8:$F$69,V5,$O$8:$O$69)</f>
        <v>0</v>
      </c>
      <c r="Z5" s="24">
        <f>SUMIF($B$8:$B$69,V5,$P$8:$P$69)+SUMIF($F$8:$F$69,V5,$Q$8:$Q$69)</f>
        <v>1</v>
      </c>
      <c r="AA5" s="24">
        <f>SUMIF($B$8:$B$69,V5,$R$8:$R$69)+SUMIF($F$8:$F$69,V5,$S$8:$S$69)</f>
        <v>2</v>
      </c>
      <c r="AB5" s="24">
        <f>SUMIF($B$8:$B$69,V5,$L$8:$L$69)+SUMIF($F$8:$F$69,V5,$M$8:$M$69)</f>
        <v>2</v>
      </c>
      <c r="AC5" s="24">
        <f>SUMIF($B$8:$B$69,V5,$M$8:$M$69)+SUMIF($F$8:$F$69,V5,$L$8:$L$69)</f>
        <v>5</v>
      </c>
      <c r="AD5" s="24">
        <f>AB5-AC5</f>
        <v>-3</v>
      </c>
      <c r="AE5" s="25">
        <f>IF(ISERR((W5/(X5*3))),0,((W5/(X5*3))))</f>
        <v>0.1111111111111111</v>
      </c>
    </row>
    <row r="6" spans="1:19" ht="12.75">
      <c r="A6" s="26"/>
      <c r="B6" s="27"/>
      <c r="C6" s="28"/>
      <c r="D6" s="28"/>
      <c r="E6" s="2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31" ht="12.75">
      <c r="A7" s="93" t="s">
        <v>21</v>
      </c>
      <c r="B7" s="108" t="s">
        <v>15</v>
      </c>
      <c r="C7" s="108"/>
      <c r="D7" s="116"/>
      <c r="E7" s="108"/>
      <c r="F7" s="109"/>
      <c r="G7" s="94" t="s">
        <v>22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U7" s="33" t="s">
        <v>0</v>
      </c>
      <c r="V7" s="57" t="s">
        <v>29</v>
      </c>
      <c r="W7" s="34" t="s">
        <v>1</v>
      </c>
      <c r="X7" s="34" t="s">
        <v>2</v>
      </c>
      <c r="Y7" s="34" t="s">
        <v>3</v>
      </c>
      <c r="Z7" s="34" t="s">
        <v>4</v>
      </c>
      <c r="AA7" s="34" t="s">
        <v>5</v>
      </c>
      <c r="AB7" s="34" t="s">
        <v>6</v>
      </c>
      <c r="AC7" s="34" t="s">
        <v>7</v>
      </c>
      <c r="AD7" s="34" t="s">
        <v>8</v>
      </c>
      <c r="AE7" s="33" t="s">
        <v>9</v>
      </c>
    </row>
    <row r="8" spans="1:31" ht="12.75">
      <c r="A8" s="83" t="s">
        <v>34</v>
      </c>
      <c r="B8" s="84" t="str">
        <f>Chaves!A2</f>
        <v>DE LEI</v>
      </c>
      <c r="C8" s="90">
        <f>IF(AND(BA9=" ",BA10=" ",BA11=" ",BA12=" "),"",SUM(BA9:BA12))</f>
        <v>1</v>
      </c>
      <c r="D8" s="89" t="s">
        <v>14</v>
      </c>
      <c r="E8" s="91">
        <f>IF(AND(BB9=" ",BB10=" ",BB11=" ",BB12=" "),"",SUM(BB9:BB12))</f>
        <v>1</v>
      </c>
      <c r="F8" s="84" t="str">
        <f>Chaves!A5</f>
        <v>AFUMEPA</v>
      </c>
      <c r="G8" s="85" t="str">
        <f>Chaves!A8</f>
        <v>RIOCELL</v>
      </c>
      <c r="H8" s="31">
        <f>IF(C8&amp;E8="","",IF(C8=E8,1,IF(C8&gt;E8,3,IF(C8&lt;E8,0))))</f>
        <v>1</v>
      </c>
      <c r="I8" s="31">
        <f>IF(C8&amp;E8="","",IF(E8=C8,1,IF(C8&lt;E8,3,IF(C8&gt;E8,0))))</f>
        <v>1</v>
      </c>
      <c r="J8" s="31">
        <f>IF(C8&amp;E8="","",IF(C8&amp;E8&lt;&gt;"",1))</f>
        <v>1</v>
      </c>
      <c r="K8" s="31">
        <f>IF(C8&amp;E8="","",IF(C8&amp;E8&lt;&gt;"",1))</f>
        <v>1</v>
      </c>
      <c r="L8" s="31">
        <f>IF(C8="","",C8)</f>
        <v>1</v>
      </c>
      <c r="M8" s="31">
        <f>IF(E8="","",E8)</f>
        <v>1</v>
      </c>
      <c r="N8" s="31">
        <f>IF(H8=3,1,0)</f>
        <v>0</v>
      </c>
      <c r="O8" s="31">
        <f>IF(I8=3,1,0)</f>
        <v>0</v>
      </c>
      <c r="P8" s="31">
        <f>IF(H8=1,1,0)</f>
        <v>1</v>
      </c>
      <c r="Q8" s="31">
        <f>IF(I8=1,1,0)</f>
        <v>1</v>
      </c>
      <c r="R8" s="31">
        <f>IF(H8=0,1,0)</f>
        <v>0</v>
      </c>
      <c r="S8" s="31">
        <f>IF(I8=0,1,0)</f>
        <v>0</v>
      </c>
      <c r="U8" s="17" t="s">
        <v>10</v>
      </c>
      <c r="V8" s="18" t="str">
        <f>Chaves!A9</f>
        <v>AFUMERG</v>
      </c>
      <c r="W8" s="19">
        <f>SUMIF($B$8:$B$69,V8,$H$8:$H$69)+SUMIF($F$8:$F$69,V8,$I$8:$I$69)</f>
        <v>6</v>
      </c>
      <c r="X8" s="19">
        <f>SUMIF($B$8:$B$69,V8,$J$8:$J$69)+SUMIF($F$8:$F$69,V8,$K$8:$K$69)</f>
        <v>3</v>
      </c>
      <c r="Y8" s="19">
        <f>SUMIF($B$8:$B$69,V8,$N$8:$N$69)+SUMIF($F$8:$F$69,V8,$O$8:$O$69)</f>
        <v>2</v>
      </c>
      <c r="Z8" s="19">
        <f>SUMIF($B$8:$B$69,V8,$P$8:$P$69)+SUMIF($F$8:$F$69,V8,$Q$8:$Q$69)</f>
        <v>0</v>
      </c>
      <c r="AA8" s="19">
        <f>SUMIF($B$8:$B$69,V8,$R$8:$R$69)+SUMIF($F$8:$F$69,V8,$S$8:$S$69)</f>
        <v>1</v>
      </c>
      <c r="AB8" s="19">
        <f>SUMIF($B$8:$B$69,V8,$L$8:$L$69)+SUMIF($F$8:$F$69,V8,$M$8:$M$69)</f>
        <v>5</v>
      </c>
      <c r="AC8" s="19">
        <f>SUMIF($B$8:$B$69,V8,$M$8:$M$69)+SUMIF($F$8:$F$69,V8,$L$8:$L$69)</f>
        <v>2</v>
      </c>
      <c r="AD8" s="19">
        <f>AB8-AC8</f>
        <v>3</v>
      </c>
      <c r="AE8" s="20">
        <f>IF(ISERR((W8/(X8*3))),0,((W8/(X8*3))))</f>
        <v>0.6666666666666666</v>
      </c>
    </row>
    <row r="9" spans="1:54" ht="12.75">
      <c r="A9" s="32">
        <v>1</v>
      </c>
      <c r="B9" s="67" t="str">
        <f>Chaves!C2</f>
        <v>DIEGO</v>
      </c>
      <c r="C9" s="97">
        <v>0</v>
      </c>
      <c r="D9" s="30" t="s">
        <v>14</v>
      </c>
      <c r="E9" s="97">
        <v>0</v>
      </c>
      <c r="F9" s="67" t="str">
        <f>Chaves!C5</f>
        <v>RODRIGO</v>
      </c>
      <c r="G9" s="68" t="str">
        <f>Chaves!C8</f>
        <v>LEANDRO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U9" s="17" t="s">
        <v>11</v>
      </c>
      <c r="V9" s="18" t="str">
        <f>Chaves!A11</f>
        <v>ACADEMIA</v>
      </c>
      <c r="W9" s="19">
        <f>SUMIF($B$8:$B$69,V9,$H$8:$H$69)+SUMIF($F$8:$F$69,V9,$I$8:$I$69)</f>
        <v>6</v>
      </c>
      <c r="X9" s="19">
        <f>SUMIF($B$8:$B$69,V9,$J$8:$J$69)+SUMIF($F$8:$F$69,V9,$K$8:$K$69)</f>
        <v>3</v>
      </c>
      <c r="Y9" s="19">
        <f>SUMIF($B$8:$B$69,V9,$N$8:$N$69)+SUMIF($F$8:$F$69,V9,$O$8:$O$69)</f>
        <v>2</v>
      </c>
      <c r="Z9" s="19">
        <f>SUMIF($B$8:$B$69,V9,$P$8:$P$69)+SUMIF($F$8:$F$69,V9,$Q$8:$Q$69)</f>
        <v>0</v>
      </c>
      <c r="AA9" s="19">
        <f>SUMIF($B$8:$B$69,V9,$R$8:$R$69)+SUMIF($F$8:$F$69,V9,$S$8:$S$69)</f>
        <v>1</v>
      </c>
      <c r="AB9" s="19">
        <f>SUMIF($B$8:$B$69,V9,$L$8:$L$69)+SUMIF($F$8:$F$69,V9,$M$8:$M$69)</f>
        <v>4</v>
      </c>
      <c r="AC9" s="19">
        <f>SUMIF($B$8:$B$69,V9,$M$8:$M$69)+SUMIF($F$8:$F$69,V9,$L$8:$L$69)</f>
        <v>4</v>
      </c>
      <c r="AD9" s="19">
        <f>AB9-AC9</f>
        <v>0</v>
      </c>
      <c r="AE9" s="20">
        <f>IF(ISERR((W9/(X9*3))),0,((W9/(X9*3))))</f>
        <v>0.6666666666666666</v>
      </c>
      <c r="BA9" s="12">
        <f>IF(C9=""," ",IF(C9&lt;=E9,0,1))</f>
        <v>0</v>
      </c>
      <c r="BB9" s="12">
        <f>IF(E9=""," ",IF(E9&lt;=C9,0,1))</f>
        <v>0</v>
      </c>
    </row>
    <row r="10" spans="1:54" ht="12.75">
      <c r="A10" s="29">
        <v>2</v>
      </c>
      <c r="B10" s="67" t="str">
        <f>Chaves!D2</f>
        <v>NERO</v>
      </c>
      <c r="C10" s="97">
        <v>0</v>
      </c>
      <c r="D10" s="30" t="s">
        <v>14</v>
      </c>
      <c r="E10" s="97">
        <v>0</v>
      </c>
      <c r="F10" s="67" t="str">
        <f>Chaves!D5</f>
        <v>SERGIO</v>
      </c>
      <c r="G10" s="68" t="str">
        <f>Chaves!D8</f>
        <v>MARCOS STEYER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U10" s="22" t="s">
        <v>12</v>
      </c>
      <c r="V10" s="23" t="str">
        <f>Chaves!A8</f>
        <v>RIOCELL</v>
      </c>
      <c r="W10" s="24">
        <f>SUMIF($B$8:$B$69,V10,$H$8:$H$69)+SUMIF($F$8:$F$69,V10,$I$8:$I$69)</f>
        <v>4</v>
      </c>
      <c r="X10" s="24">
        <f>SUMIF($B$8:$B$69,V10,$J$8:$J$69)+SUMIF($F$8:$F$69,V10,$K$8:$K$69)</f>
        <v>3</v>
      </c>
      <c r="Y10" s="24">
        <f>SUMIF($B$8:$B$69,V10,$N$8:$N$69)+SUMIF($F$8:$F$69,V10,$O$8:$O$69)</f>
        <v>1</v>
      </c>
      <c r="Z10" s="24">
        <f>SUMIF($B$8:$B$69,V10,$P$8:$P$69)+SUMIF($F$8:$F$69,V10,$Q$8:$Q$69)</f>
        <v>1</v>
      </c>
      <c r="AA10" s="24">
        <f>SUMIF($B$8:$B$69,V10,$R$8:$R$69)+SUMIF($F$8:$F$69,V10,$S$8:$S$69)</f>
        <v>1</v>
      </c>
      <c r="AB10" s="24">
        <f>SUMIF($B$8:$B$69,V10,$L$8:$L$69)+SUMIF($F$8:$F$69,V10,$M$8:$M$69)</f>
        <v>3</v>
      </c>
      <c r="AC10" s="24">
        <f>SUMIF($B$8:$B$69,V10,$M$8:$M$69)+SUMIF($F$8:$F$69,V10,$L$8:$L$69)</f>
        <v>3</v>
      </c>
      <c r="AD10" s="24">
        <f>AB10-AC10</f>
        <v>0</v>
      </c>
      <c r="AE10" s="25">
        <f>IF(ISERR((W10/(X10*3))),0,((W10/(X10*3))))</f>
        <v>0.4444444444444444</v>
      </c>
      <c r="BA10" s="12">
        <f aca="true" t="shared" si="0" ref="BA10:BA72">IF(C10=""," ",IF(C10&lt;=E10,0,1))</f>
        <v>0</v>
      </c>
      <c r="BB10" s="12">
        <f aca="true" t="shared" si="1" ref="BB10:BB72">IF(E10=""," ",IF(E10&lt;=C10,0,1))</f>
        <v>0</v>
      </c>
    </row>
    <row r="11" spans="1:54" ht="13.5" thickBot="1">
      <c r="A11" s="32">
        <v>3</v>
      </c>
      <c r="B11" s="67" t="str">
        <f>Chaves!E2</f>
        <v>R.OLIVEIRA</v>
      </c>
      <c r="C11" s="97">
        <v>0</v>
      </c>
      <c r="D11" s="30" t="s">
        <v>14</v>
      </c>
      <c r="E11" s="97">
        <v>2</v>
      </c>
      <c r="F11" s="67" t="str">
        <f>Chaves!E5</f>
        <v>ALEXANDRE</v>
      </c>
      <c r="G11" s="68" t="str">
        <f>Chaves!E8</f>
        <v>LEONI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U11" s="71" t="s">
        <v>13</v>
      </c>
      <c r="V11" s="72" t="str">
        <f>Chaves!A10</f>
        <v>COP</v>
      </c>
      <c r="W11" s="73">
        <f>SUMIF($B$8:$B$69,V11,$H$8:$H$69)+SUMIF($F$8:$F$69,V11,$I$8:$I$69)</f>
        <v>1</v>
      </c>
      <c r="X11" s="73">
        <f>SUMIF($B$8:$B$69,V11,$J$8:$J$69)+SUMIF($F$8:$F$69,V11,$K$8:$K$69)</f>
        <v>3</v>
      </c>
      <c r="Y11" s="73">
        <f>SUMIF($B$8:$B$69,V11,$N$8:$N$69)+SUMIF($F$8:$F$69,V11,$O$8:$O$69)</f>
        <v>0</v>
      </c>
      <c r="Z11" s="73">
        <f>SUMIF($B$8:$B$69,V11,$P$8:$P$69)+SUMIF($F$8:$F$69,V11,$Q$8:$Q$69)</f>
        <v>1</v>
      </c>
      <c r="AA11" s="73">
        <f>SUMIF($B$8:$B$69,V11,$R$8:$R$69)+SUMIF($F$8:$F$69,V11,$S$8:$S$69)</f>
        <v>2</v>
      </c>
      <c r="AB11" s="73">
        <f>SUMIF($B$8:$B$69,V11,$L$8:$L$69)+SUMIF($F$8:$F$69,V11,$M$8:$M$69)</f>
        <v>2</v>
      </c>
      <c r="AC11" s="73">
        <f>SUMIF($B$8:$B$69,V11,$M$8:$M$69)+SUMIF($F$8:$F$69,V11,$L$8:$L$69)</f>
        <v>5</v>
      </c>
      <c r="AD11" s="73">
        <f>AB11-AC11</f>
        <v>-3</v>
      </c>
      <c r="AE11" s="74">
        <f>IF(ISERR((W11/(X11*3))),0,((W11/(X11*3))))</f>
        <v>0.1111111111111111</v>
      </c>
      <c r="BA11" s="12">
        <f t="shared" si="0"/>
        <v>0</v>
      </c>
      <c r="BB11" s="12">
        <f t="shared" si="1"/>
        <v>1</v>
      </c>
    </row>
    <row r="12" spans="1:54" ht="12.75">
      <c r="A12" s="29">
        <v>4</v>
      </c>
      <c r="B12" s="67" t="str">
        <f>Chaves!F2</f>
        <v>ZE CARLOS</v>
      </c>
      <c r="C12" s="97">
        <v>1</v>
      </c>
      <c r="D12" s="30" t="s">
        <v>14</v>
      </c>
      <c r="E12" s="97">
        <v>0</v>
      </c>
      <c r="F12" s="67" t="str">
        <f>Chaves!F5</f>
        <v>CESAR</v>
      </c>
      <c r="G12" s="68" t="str">
        <f>Chaves!F8</f>
        <v>LEANDRINHO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U12" s="70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BA12" s="12">
        <f t="shared" si="0"/>
        <v>1</v>
      </c>
      <c r="BB12" s="12">
        <f t="shared" si="1"/>
        <v>0</v>
      </c>
    </row>
    <row r="13" spans="1:31" ht="12.75">
      <c r="A13" s="83" t="s">
        <v>34</v>
      </c>
      <c r="B13" s="84" t="str">
        <f>Chaves!A3</f>
        <v>PELOTENSE</v>
      </c>
      <c r="C13" s="86">
        <f>IF(AND(BA14=" ",BA15=" ",BA16=" ",BA17=" "),"",SUM(BA14:BA17))</f>
        <v>0</v>
      </c>
      <c r="D13" s="89" t="s">
        <v>14</v>
      </c>
      <c r="E13" s="86">
        <f>IF(AND(BB14=" ",BB15=" ",BB16=" ",BB17=" "),"",SUM(BB14:BB17))</f>
        <v>1</v>
      </c>
      <c r="F13" s="84" t="str">
        <f>Chaves!A4</f>
        <v>GREMIO</v>
      </c>
      <c r="G13" s="85" t="str">
        <f>Chaves!A9</f>
        <v>AFUMERG</v>
      </c>
      <c r="H13" s="31">
        <f>IF(C13&amp;E13="","",IF(C13=E13,1,IF(C13&gt;E13,3,IF(C13&lt;E13,0))))</f>
        <v>0</v>
      </c>
      <c r="I13" s="31">
        <f>IF(C13&amp;E13="","",IF(E13=C13,1,IF(C13&lt;E13,3,IF(C13&gt;E13,0))))</f>
        <v>3</v>
      </c>
      <c r="J13" s="31">
        <f>IF(C13&amp;E13="","",IF(C13&amp;E13&lt;&gt;"",1))</f>
        <v>1</v>
      </c>
      <c r="K13" s="31">
        <f>IF(C13&amp;E13="","",IF(C13&amp;E13&lt;&gt;"",1))</f>
        <v>1</v>
      </c>
      <c r="L13" s="31">
        <f>IF(C13="","",C13)</f>
        <v>0</v>
      </c>
      <c r="M13" s="31">
        <f>IF(E13="","",E13)</f>
        <v>1</v>
      </c>
      <c r="N13" s="31">
        <f>IF(H13=3,1,0)</f>
        <v>0</v>
      </c>
      <c r="O13" s="31">
        <f>IF(I13=3,1,0)</f>
        <v>1</v>
      </c>
      <c r="P13" s="31">
        <f>IF(H13=1,1,0)</f>
        <v>0</v>
      </c>
      <c r="Q13" s="31">
        <f>IF(I13=1,1,0)</f>
        <v>0</v>
      </c>
      <c r="R13" s="31">
        <f>IF(H13=0,1,0)</f>
        <v>1</v>
      </c>
      <c r="S13" s="31">
        <f>IF(I13=0,1,0)</f>
        <v>0</v>
      </c>
      <c r="U13" s="70"/>
      <c r="V13" s="53"/>
      <c r="W13" s="54"/>
      <c r="X13" s="54"/>
      <c r="Y13" s="54"/>
      <c r="Z13" s="54"/>
      <c r="AA13" s="54"/>
      <c r="AB13" s="54"/>
      <c r="AC13" s="54"/>
      <c r="AD13" s="54"/>
      <c r="AE13" s="55"/>
    </row>
    <row r="14" spans="1:54" ht="12.75">
      <c r="A14" s="32">
        <v>5</v>
      </c>
      <c r="B14" s="67" t="str">
        <f>Chaves!C3</f>
        <v>MARCOS</v>
      </c>
      <c r="C14" s="97">
        <v>0</v>
      </c>
      <c r="D14" s="30" t="s">
        <v>14</v>
      </c>
      <c r="E14" s="97">
        <v>0</v>
      </c>
      <c r="F14" s="67" t="str">
        <f>Chaves!C4</f>
        <v>BRANDAO</v>
      </c>
      <c r="G14" s="68" t="str">
        <f>Chaves!C9</f>
        <v>ALEX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U14" s="70"/>
      <c r="V14" s="53"/>
      <c r="W14" s="54"/>
      <c r="X14" s="54"/>
      <c r="Y14" s="54"/>
      <c r="Z14" s="54"/>
      <c r="AA14" s="54"/>
      <c r="AB14" s="54"/>
      <c r="AC14" s="54"/>
      <c r="AD14" s="54"/>
      <c r="AE14" s="55"/>
      <c r="BA14" s="12">
        <f t="shared" si="0"/>
        <v>0</v>
      </c>
      <c r="BB14" s="12">
        <f t="shared" si="1"/>
        <v>0</v>
      </c>
    </row>
    <row r="15" spans="1:54" ht="12.75">
      <c r="A15" s="29">
        <v>6</v>
      </c>
      <c r="B15" s="67" t="str">
        <f>Chaves!D3</f>
        <v>CARLOS</v>
      </c>
      <c r="C15" s="97">
        <v>0</v>
      </c>
      <c r="D15" s="30" t="s">
        <v>14</v>
      </c>
      <c r="E15" s="97">
        <v>0</v>
      </c>
      <c r="F15" s="67" t="str">
        <f>Chaves!D4</f>
        <v>MARCIO</v>
      </c>
      <c r="G15" s="68" t="str">
        <f>Chaves!D9</f>
        <v>CRISTIAN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U15" s="70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BA15" s="12">
        <f t="shared" si="0"/>
        <v>0</v>
      </c>
      <c r="BB15" s="12">
        <f t="shared" si="1"/>
        <v>0</v>
      </c>
    </row>
    <row r="16" spans="1:54" ht="12.75">
      <c r="A16" s="32">
        <v>7</v>
      </c>
      <c r="B16" s="67" t="str">
        <f>Chaves!E3</f>
        <v>AUGUSTO</v>
      </c>
      <c r="C16" s="97">
        <v>1</v>
      </c>
      <c r="D16" s="30" t="s">
        <v>14</v>
      </c>
      <c r="E16" s="97">
        <v>1</v>
      </c>
      <c r="F16" s="67" t="str">
        <f>Chaves!E4</f>
        <v>GOTHE</v>
      </c>
      <c r="G16" s="68" t="str">
        <f>Chaves!E9</f>
        <v>DUDA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U16" s="70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BA16" s="12">
        <f t="shared" si="0"/>
        <v>0</v>
      </c>
      <c r="BB16" s="12">
        <f t="shared" si="1"/>
        <v>0</v>
      </c>
    </row>
    <row r="17" spans="1:54" ht="12.75">
      <c r="A17" s="29">
        <v>8</v>
      </c>
      <c r="B17" s="67" t="str">
        <f>Chaves!F3</f>
        <v>JONI</v>
      </c>
      <c r="C17" s="97">
        <v>0</v>
      </c>
      <c r="D17" s="30" t="s">
        <v>14</v>
      </c>
      <c r="E17" s="97">
        <v>1</v>
      </c>
      <c r="F17" s="67" t="str">
        <f>Chaves!F4</f>
        <v>RICARDO</v>
      </c>
      <c r="G17" s="68" t="str">
        <f>Chaves!F9</f>
        <v>AZEVEDO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U17" s="70"/>
      <c r="V17" s="53"/>
      <c r="W17" s="54"/>
      <c r="X17" s="54"/>
      <c r="Y17" s="54"/>
      <c r="Z17" s="54"/>
      <c r="AA17" s="54"/>
      <c r="AB17" s="54"/>
      <c r="AC17" s="54"/>
      <c r="AD17" s="54"/>
      <c r="AE17" s="55"/>
      <c r="BA17" s="12">
        <f t="shared" si="0"/>
        <v>0</v>
      </c>
      <c r="BB17" s="12">
        <f t="shared" si="1"/>
        <v>1</v>
      </c>
    </row>
    <row r="18" spans="1:31" ht="12.75">
      <c r="A18" s="81" t="s">
        <v>21</v>
      </c>
      <c r="B18" s="110" t="s">
        <v>16</v>
      </c>
      <c r="C18" s="110"/>
      <c r="D18" s="110"/>
      <c r="E18" s="110"/>
      <c r="F18" s="111"/>
      <c r="G18" s="82" t="s">
        <v>22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U18" s="70"/>
      <c r="V18" s="53"/>
      <c r="W18" s="54"/>
      <c r="X18" s="54"/>
      <c r="Y18" s="54"/>
      <c r="Z18" s="54"/>
      <c r="AA18" s="54"/>
      <c r="AB18" s="54"/>
      <c r="AC18" s="54"/>
      <c r="AD18" s="54"/>
      <c r="AE18" s="55"/>
    </row>
    <row r="19" spans="1:31" ht="12.75">
      <c r="A19" s="86" t="s">
        <v>35</v>
      </c>
      <c r="B19" s="84" t="str">
        <f>Chaves!A8</f>
        <v>RIOCELL</v>
      </c>
      <c r="C19" s="86">
        <f>IF(AND(BA20=" ",BA21=" ",BA22=" ",BA23=" "),"",SUM(BA20:BA23))</f>
        <v>2</v>
      </c>
      <c r="D19" s="89" t="s">
        <v>14</v>
      </c>
      <c r="E19" s="86">
        <f>IF(AND(BB20=" ",BB21=" ",BB22=" ",BB23=" "),"",SUM(BB20:BB23))</f>
        <v>0</v>
      </c>
      <c r="F19" s="84" t="str">
        <f>Chaves!A11</f>
        <v>ACADEMIA</v>
      </c>
      <c r="G19" s="85" t="str">
        <f>Chaves!A2</f>
        <v>DE LEI</v>
      </c>
      <c r="H19" s="31">
        <f>IF(C19&amp;E19="","",IF(C19=E19,1,IF(C19&gt;E19,3,IF(C19&lt;E19,0))))</f>
        <v>3</v>
      </c>
      <c r="I19" s="31">
        <f>IF(C19&amp;E19="","",IF(E19=C19,1,IF(C19&lt;E19,3,IF(C19&gt;E19,0))))</f>
        <v>0</v>
      </c>
      <c r="J19" s="31">
        <f>IF(C19&amp;E19="","",IF(C19&amp;E19&lt;&gt;"",1))</f>
        <v>1</v>
      </c>
      <c r="K19" s="31">
        <f>IF(C19&amp;E19="","",IF(C19&amp;E19&lt;&gt;"",1))</f>
        <v>1</v>
      </c>
      <c r="L19" s="31">
        <f>IF(C19="","",C19)</f>
        <v>2</v>
      </c>
      <c r="M19" s="31">
        <f>IF(E19="","",E19)</f>
        <v>0</v>
      </c>
      <c r="N19" s="31">
        <f>IF(H19=3,1,0)</f>
        <v>1</v>
      </c>
      <c r="O19" s="31">
        <f>IF(I19=3,1,0)</f>
        <v>0</v>
      </c>
      <c r="P19" s="31">
        <f>IF(H19=1,1,0)</f>
        <v>0</v>
      </c>
      <c r="Q19" s="31">
        <f>IF(I19=1,1,0)</f>
        <v>0</v>
      </c>
      <c r="R19" s="31">
        <f>IF(H19=0,1,0)</f>
        <v>0</v>
      </c>
      <c r="S19" s="31">
        <f>IF(I19=0,1,0)</f>
        <v>1</v>
      </c>
      <c r="U19" s="70"/>
      <c r="V19" s="53"/>
      <c r="W19" s="54"/>
      <c r="X19" s="54"/>
      <c r="Y19" s="54"/>
      <c r="Z19" s="54"/>
      <c r="AA19" s="54"/>
      <c r="AB19" s="54"/>
      <c r="AC19" s="54"/>
      <c r="AD19" s="54"/>
      <c r="AE19" s="55"/>
    </row>
    <row r="20" spans="1:54" ht="12.75">
      <c r="A20" s="29">
        <v>1</v>
      </c>
      <c r="B20" s="67" t="str">
        <f>Chaves!C8</f>
        <v>LEANDRO</v>
      </c>
      <c r="C20" s="97">
        <v>1</v>
      </c>
      <c r="D20" s="30" t="s">
        <v>14</v>
      </c>
      <c r="E20" s="97">
        <v>0</v>
      </c>
      <c r="F20" s="67" t="str">
        <f>Chaves!C11</f>
        <v>OSMAR</v>
      </c>
      <c r="G20" s="68" t="str">
        <f>Chaves!C2</f>
        <v>DIEGO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U20" s="35"/>
      <c r="V20" s="36"/>
      <c r="W20" s="37"/>
      <c r="X20" s="37"/>
      <c r="Y20" s="35"/>
      <c r="Z20" s="35"/>
      <c r="AA20" s="35"/>
      <c r="AB20" s="35"/>
      <c r="AC20" s="35"/>
      <c r="AD20" s="35"/>
      <c r="AE20" s="35"/>
      <c r="BA20" s="12">
        <f t="shared" si="0"/>
        <v>1</v>
      </c>
      <c r="BB20" s="12">
        <f t="shared" si="1"/>
        <v>0</v>
      </c>
    </row>
    <row r="21" spans="1:54" ht="12.75">
      <c r="A21" s="32">
        <v>2</v>
      </c>
      <c r="B21" s="67" t="str">
        <f>Chaves!D8</f>
        <v>MARCOS STEYER</v>
      </c>
      <c r="C21" s="97">
        <v>3</v>
      </c>
      <c r="D21" s="30" t="s">
        <v>14</v>
      </c>
      <c r="E21" s="97">
        <v>0</v>
      </c>
      <c r="F21" s="67" t="str">
        <f>Chaves!D11</f>
        <v>PIEROBOM</v>
      </c>
      <c r="G21" s="68" t="str">
        <f>Chaves!D2</f>
        <v>NERO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U21" s="35"/>
      <c r="V21" s="38"/>
      <c r="W21" s="39"/>
      <c r="X21" s="37"/>
      <c r="Y21" s="40"/>
      <c r="Z21" s="35"/>
      <c r="AA21" s="35"/>
      <c r="AB21" s="35"/>
      <c r="AC21" s="35"/>
      <c r="AD21" s="35"/>
      <c r="AE21" s="35"/>
      <c r="BA21" s="12">
        <f t="shared" si="0"/>
        <v>1</v>
      </c>
      <c r="BB21" s="12">
        <f t="shared" si="1"/>
        <v>0</v>
      </c>
    </row>
    <row r="22" spans="1:54" ht="12.75">
      <c r="A22" s="29">
        <v>3</v>
      </c>
      <c r="B22" s="67" t="str">
        <f>Chaves!E8</f>
        <v>LEONI</v>
      </c>
      <c r="C22" s="97">
        <v>0</v>
      </c>
      <c r="D22" s="30" t="s">
        <v>14</v>
      </c>
      <c r="E22" s="97">
        <v>0</v>
      </c>
      <c r="F22" s="67" t="str">
        <f>Chaves!E11</f>
        <v>VINHAS</v>
      </c>
      <c r="G22" s="68" t="str">
        <f>Chaves!E2</f>
        <v>R.OLIVEIRA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35"/>
      <c r="V22" s="36"/>
      <c r="W22" s="37"/>
      <c r="X22" s="37"/>
      <c r="Y22" s="35"/>
      <c r="Z22" s="35"/>
      <c r="AA22" s="35"/>
      <c r="AB22" s="35"/>
      <c r="AC22" s="35"/>
      <c r="AD22" s="35"/>
      <c r="AE22" s="35"/>
      <c r="BA22" s="12">
        <f t="shared" si="0"/>
        <v>0</v>
      </c>
      <c r="BB22" s="12">
        <f t="shared" si="1"/>
        <v>0</v>
      </c>
    </row>
    <row r="23" spans="1:54" ht="12.75">
      <c r="A23" s="29">
        <v>4</v>
      </c>
      <c r="B23" s="67" t="str">
        <f>Chaves!F8</f>
        <v>LEANDRINHO</v>
      </c>
      <c r="C23" s="97">
        <v>0</v>
      </c>
      <c r="D23" s="30" t="s">
        <v>14</v>
      </c>
      <c r="E23" s="97">
        <v>0</v>
      </c>
      <c r="F23" s="67" t="str">
        <f>Chaves!F11</f>
        <v>ZILBER</v>
      </c>
      <c r="G23" s="68" t="str">
        <f>Chaves!F2</f>
        <v>ZE CARLOS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U23" s="35"/>
      <c r="V23" s="36"/>
      <c r="W23" s="37"/>
      <c r="X23" s="37"/>
      <c r="Y23" s="35"/>
      <c r="Z23" s="35"/>
      <c r="AA23" s="35"/>
      <c r="AB23" s="35"/>
      <c r="AC23" s="35"/>
      <c r="AD23" s="35"/>
      <c r="AE23" s="35"/>
      <c r="BA23" s="12">
        <f t="shared" si="0"/>
        <v>0</v>
      </c>
      <c r="BB23" s="12">
        <f t="shared" si="1"/>
        <v>0</v>
      </c>
    </row>
    <row r="24" spans="1:47" ht="12.75">
      <c r="A24" s="86" t="s">
        <v>35</v>
      </c>
      <c r="B24" s="84" t="str">
        <f>Chaves!A9</f>
        <v>AFUMERG</v>
      </c>
      <c r="C24" s="86">
        <f>IF(AND(BA25=" ",BA26=" ",BA27=" ",BA28=" "),"",SUM(BA25:BA28))</f>
        <v>2</v>
      </c>
      <c r="D24" s="89" t="s">
        <v>14</v>
      </c>
      <c r="E24" s="86">
        <f>IF(AND(BB25=" ",BB26=" ",BB27=" ",BB28=" "),"",SUM(BB25:BB28))</f>
        <v>0</v>
      </c>
      <c r="F24" s="84" t="str">
        <f>Chaves!A10</f>
        <v>COP</v>
      </c>
      <c r="G24" s="85" t="str">
        <f>Chaves!A3</f>
        <v>PELOTENSE</v>
      </c>
      <c r="H24" s="31">
        <f>IF(C24&amp;E24="","",IF(C24=E24,1,IF(C24&gt;E24,3,IF(C24&lt;E24,0))))</f>
        <v>3</v>
      </c>
      <c r="I24" s="31">
        <f>IF(C24&amp;E24="","",IF(E24=C24,1,IF(C24&lt;E24,3,IF(C24&gt;E24,0))))</f>
        <v>0</v>
      </c>
      <c r="J24" s="31">
        <f>IF(C24&amp;E24="","",IF(C24&amp;E24&lt;&gt;"",1))</f>
        <v>1</v>
      </c>
      <c r="K24" s="31">
        <f>IF(C24&amp;E24="","",IF(C24&amp;E24&lt;&gt;"",1))</f>
        <v>1</v>
      </c>
      <c r="L24" s="31">
        <f>IF(C24="","",C24)</f>
        <v>2</v>
      </c>
      <c r="M24" s="31">
        <f>IF(E24="","",E24)</f>
        <v>0</v>
      </c>
      <c r="N24" s="31">
        <f>IF(H24=3,1,0)</f>
        <v>1</v>
      </c>
      <c r="O24" s="31">
        <f>IF(I24=3,1,0)</f>
        <v>0</v>
      </c>
      <c r="P24" s="31">
        <f>IF(H24=1,1,0)</f>
        <v>0</v>
      </c>
      <c r="Q24" s="31">
        <f>IF(I24=1,1,0)</f>
        <v>0</v>
      </c>
      <c r="R24" s="31">
        <f>IF(H24=0,1,0)</f>
        <v>0</v>
      </c>
      <c r="S24" s="31">
        <f>IF(I24=0,1,0)</f>
        <v>1</v>
      </c>
      <c r="V24" s="36"/>
      <c r="W24" s="37"/>
      <c r="X24" s="37"/>
      <c r="AG24" s="41" t="e">
        <f>#REF!-#REF!</f>
        <v>#REF!</v>
      </c>
      <c r="AH24" s="42"/>
      <c r="AI24" s="42"/>
      <c r="AJ24" s="42"/>
      <c r="AK24" s="41"/>
      <c r="AL24" s="41" t="e">
        <f>#REF!-#REF!</f>
        <v>#REF!</v>
      </c>
      <c r="AM24" s="42"/>
      <c r="AN24" s="42"/>
      <c r="AO24" s="42"/>
      <c r="AP24" s="41"/>
      <c r="AQ24" s="41" t="e">
        <f>#REF!-#REF!</f>
        <v>#REF!</v>
      </c>
      <c r="AU24" s="43"/>
    </row>
    <row r="25" spans="1:54" ht="12.75">
      <c r="A25" s="32">
        <v>5</v>
      </c>
      <c r="B25" s="67" t="str">
        <f>Chaves!C9</f>
        <v>ALEX</v>
      </c>
      <c r="C25" s="97">
        <v>0</v>
      </c>
      <c r="D25" s="30" t="s">
        <v>14</v>
      </c>
      <c r="E25" s="97">
        <v>0</v>
      </c>
      <c r="F25" s="67" t="str">
        <f>Chaves!C10</f>
        <v>MATEUS</v>
      </c>
      <c r="G25" s="68" t="str">
        <f>Chaves!C3</f>
        <v>MARCOS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V25" s="112"/>
      <c r="W25" s="113"/>
      <c r="X25" s="113"/>
      <c r="Y25" s="113"/>
      <c r="Z25" s="113"/>
      <c r="AA25" s="113"/>
      <c r="AG25" s="41" t="e">
        <f>#REF!-#REF!</f>
        <v>#REF!</v>
      </c>
      <c r="AH25" s="42"/>
      <c r="AI25" s="42"/>
      <c r="AJ25" s="42"/>
      <c r="AK25" s="41"/>
      <c r="AL25" s="41" t="e">
        <f>#REF!-#REF!</f>
        <v>#REF!</v>
      </c>
      <c r="AM25" s="42"/>
      <c r="AN25" s="42"/>
      <c r="AO25" s="42"/>
      <c r="AP25" s="41"/>
      <c r="AQ25" s="42"/>
      <c r="BA25" s="12">
        <f t="shared" si="0"/>
        <v>0</v>
      </c>
      <c r="BB25" s="12">
        <f t="shared" si="1"/>
        <v>0</v>
      </c>
    </row>
    <row r="26" spans="1:54" ht="12.75">
      <c r="A26" s="29">
        <v>6</v>
      </c>
      <c r="B26" s="67" t="str">
        <f>Chaves!D9</f>
        <v>CRISTIAN</v>
      </c>
      <c r="C26" s="97">
        <v>0</v>
      </c>
      <c r="D26" s="30" t="s">
        <v>14</v>
      </c>
      <c r="E26" s="97">
        <v>0</v>
      </c>
      <c r="F26" s="67" t="str">
        <f>Chaves!D10</f>
        <v>MARIO</v>
      </c>
      <c r="G26" s="68" t="str">
        <f>Chaves!D3</f>
        <v>CARLOS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46"/>
      <c r="V26" s="36"/>
      <c r="W26" s="37"/>
      <c r="X26" s="37"/>
      <c r="Z26" s="38"/>
      <c r="AA26" s="39"/>
      <c r="AB26" s="47"/>
      <c r="AG26" s="41" t="e">
        <f>#REF!-#REF!</f>
        <v>#REF!</v>
      </c>
      <c r="AH26" s="42"/>
      <c r="AI26" s="42"/>
      <c r="AJ26" s="42"/>
      <c r="AK26" s="41"/>
      <c r="AL26" s="42"/>
      <c r="AM26" s="42"/>
      <c r="AN26" s="42"/>
      <c r="AO26" s="42"/>
      <c r="AP26" s="42"/>
      <c r="AQ26" s="42"/>
      <c r="BA26" s="12">
        <f t="shared" si="0"/>
        <v>0</v>
      </c>
      <c r="BB26" s="12">
        <f t="shared" si="1"/>
        <v>0</v>
      </c>
    </row>
    <row r="27" spans="1:54" ht="12.75">
      <c r="A27" s="32">
        <v>7</v>
      </c>
      <c r="B27" s="67" t="str">
        <f>Chaves!E9</f>
        <v>DUDA</v>
      </c>
      <c r="C27" s="97">
        <v>1</v>
      </c>
      <c r="D27" s="30" t="s">
        <v>14</v>
      </c>
      <c r="E27" s="97">
        <v>0</v>
      </c>
      <c r="F27" s="67" t="str">
        <f>Chaves!E10</f>
        <v>ROGERIO</v>
      </c>
      <c r="G27" s="68" t="str">
        <f>Chaves!E3</f>
        <v>AUGUSTO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48"/>
      <c r="V27" s="75"/>
      <c r="W27" s="76"/>
      <c r="X27" s="87"/>
      <c r="Y27" s="77"/>
      <c r="Z27" s="87"/>
      <c r="AA27" s="76"/>
      <c r="AB27" s="78"/>
      <c r="AG27" s="41" t="e">
        <f>#REF!-#REF!</f>
        <v>#REF!</v>
      </c>
      <c r="AH27" s="42"/>
      <c r="AI27" s="42"/>
      <c r="AJ27" s="42"/>
      <c r="AK27" s="41"/>
      <c r="AL27" s="42"/>
      <c r="AM27" s="42"/>
      <c r="AN27" s="42"/>
      <c r="AO27" s="42"/>
      <c r="AP27" s="42"/>
      <c r="AQ27" s="42"/>
      <c r="BA27" s="12">
        <f t="shared" si="0"/>
        <v>1</v>
      </c>
      <c r="BB27" s="12">
        <f t="shared" si="1"/>
        <v>0</v>
      </c>
    </row>
    <row r="28" spans="1:54" ht="12.75">
      <c r="A28" s="29">
        <v>8</v>
      </c>
      <c r="B28" s="67" t="str">
        <f>Chaves!F9</f>
        <v>AZEVEDO</v>
      </c>
      <c r="C28" s="97">
        <v>2</v>
      </c>
      <c r="D28" s="30" t="s">
        <v>14</v>
      </c>
      <c r="E28" s="97">
        <v>1</v>
      </c>
      <c r="F28" s="67" t="str">
        <f>Chaves!F10</f>
        <v>L ANTONIO</v>
      </c>
      <c r="G28" s="68" t="str">
        <f>Chaves!F3</f>
        <v>JONI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48"/>
      <c r="V28" s="75"/>
      <c r="W28" s="79"/>
      <c r="X28" s="87"/>
      <c r="Y28" s="77"/>
      <c r="Z28" s="87"/>
      <c r="AA28" s="79"/>
      <c r="AB28" s="80"/>
      <c r="BA28" s="12">
        <f t="shared" si="0"/>
        <v>1</v>
      </c>
      <c r="BB28" s="12">
        <f t="shared" si="1"/>
        <v>0</v>
      </c>
    </row>
    <row r="29" spans="1:28" ht="12.75">
      <c r="A29" s="44" t="s">
        <v>21</v>
      </c>
      <c r="B29" s="106" t="s">
        <v>17</v>
      </c>
      <c r="C29" s="106"/>
      <c r="D29" s="106"/>
      <c r="E29" s="106"/>
      <c r="F29" s="107"/>
      <c r="G29" s="45" t="s">
        <v>22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9"/>
      <c r="V29" s="75"/>
      <c r="W29" s="79"/>
      <c r="X29" s="87"/>
      <c r="Y29" s="77"/>
      <c r="Z29" s="87"/>
      <c r="AA29" s="79"/>
      <c r="AB29" s="80"/>
    </row>
    <row r="30" spans="1:28" ht="12.75">
      <c r="A30" s="83" t="s">
        <v>34</v>
      </c>
      <c r="B30" s="84" t="str">
        <f>Chaves!A4</f>
        <v>GREMIO</v>
      </c>
      <c r="C30" s="86">
        <f>IF(AND(BA31=" ",BA32=" ",BA33=" ",BA34=" "),"",SUM(BA31:BA34))</f>
        <v>2</v>
      </c>
      <c r="D30" s="89" t="s">
        <v>14</v>
      </c>
      <c r="E30" s="86">
        <f>IF(AND(BB31=" ",BB32=" ",BB33=" ",BB34=" "),"",SUM(BB31:BB34))</f>
        <v>0</v>
      </c>
      <c r="F30" s="84" t="str">
        <f>Chaves!A2</f>
        <v>DE LEI</v>
      </c>
      <c r="G30" s="85" t="str">
        <f>Chaves!A10</f>
        <v>COP</v>
      </c>
      <c r="H30" s="31">
        <f>IF(C30&amp;E30="","",IF(C30=E30,1,IF(C30&gt;E30,3,IF(C30&lt;E30,0))))</f>
        <v>3</v>
      </c>
      <c r="I30" s="31">
        <f>IF(C30&amp;E30="","",IF(E30=C30,1,IF(C30&lt;E30,3,IF(C30&gt;E30,0))))</f>
        <v>0</v>
      </c>
      <c r="J30" s="31">
        <f>IF(C30&amp;E30="","",IF(C30&amp;E30&lt;&gt;"",1))</f>
        <v>1</v>
      </c>
      <c r="K30" s="31">
        <f>IF(C30&amp;E30="","",IF(C30&amp;E30&lt;&gt;"",1))</f>
        <v>1</v>
      </c>
      <c r="L30" s="31">
        <f>IF(C30="","",C30)</f>
        <v>2</v>
      </c>
      <c r="M30" s="31">
        <f>IF(E30="","",E30)</f>
        <v>0</v>
      </c>
      <c r="N30" s="31">
        <f>IF(H30=3,1,0)</f>
        <v>1</v>
      </c>
      <c r="O30" s="31">
        <f>IF(I30=3,1,0)</f>
        <v>0</v>
      </c>
      <c r="P30" s="31">
        <f>IF(H30=1,1,0)</f>
        <v>0</v>
      </c>
      <c r="Q30" s="31">
        <f>IF(I30=1,1,0)</f>
        <v>0</v>
      </c>
      <c r="R30" s="31">
        <f>IF(H30=0,1,0)</f>
        <v>0</v>
      </c>
      <c r="S30" s="31">
        <f>IF(I30=0,1,0)</f>
        <v>1</v>
      </c>
      <c r="T30" s="50"/>
      <c r="V30" s="75"/>
      <c r="W30" s="79"/>
      <c r="X30" s="87"/>
      <c r="Y30" s="77"/>
      <c r="Z30" s="87"/>
      <c r="AA30" s="79"/>
      <c r="AB30" s="80"/>
    </row>
    <row r="31" spans="1:54" ht="12.75">
      <c r="A31" s="29">
        <v>1</v>
      </c>
      <c r="B31" s="67" t="str">
        <f>Chaves!C4</f>
        <v>BRANDAO</v>
      </c>
      <c r="C31" s="97">
        <v>0</v>
      </c>
      <c r="D31" s="30" t="s">
        <v>14</v>
      </c>
      <c r="E31" s="97">
        <v>0</v>
      </c>
      <c r="F31" s="67" t="str">
        <f>Chaves!C2</f>
        <v>DIEGO</v>
      </c>
      <c r="G31" s="68" t="str">
        <f>Chaves!C10</f>
        <v>MATEUS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51"/>
      <c r="V31" s="75"/>
      <c r="W31" s="79"/>
      <c r="X31" s="87"/>
      <c r="Y31" s="77"/>
      <c r="Z31" s="87"/>
      <c r="AA31" s="79"/>
      <c r="AB31" s="80"/>
      <c r="BA31" s="12">
        <f t="shared" si="0"/>
        <v>0</v>
      </c>
      <c r="BB31" s="12">
        <f t="shared" si="1"/>
        <v>0</v>
      </c>
    </row>
    <row r="32" spans="1:54" ht="12.75">
      <c r="A32" s="32">
        <v>2</v>
      </c>
      <c r="B32" s="67" t="str">
        <f>Chaves!D4</f>
        <v>MARCIO</v>
      </c>
      <c r="C32" s="97">
        <v>1</v>
      </c>
      <c r="D32" s="30" t="s">
        <v>14</v>
      </c>
      <c r="E32" s="97">
        <v>0</v>
      </c>
      <c r="F32" s="67" t="str">
        <f>Chaves!D2</f>
        <v>NERO</v>
      </c>
      <c r="G32" s="68" t="str">
        <f>Chaves!D10</f>
        <v>MARIO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V32" s="75"/>
      <c r="W32" s="79"/>
      <c r="X32" s="87"/>
      <c r="Y32" s="77"/>
      <c r="Z32" s="87"/>
      <c r="AA32" s="79"/>
      <c r="AB32" s="80"/>
      <c r="BA32" s="12">
        <f t="shared" si="0"/>
        <v>1</v>
      </c>
      <c r="BB32" s="12">
        <f t="shared" si="1"/>
        <v>0</v>
      </c>
    </row>
    <row r="33" spans="1:54" ht="12.75">
      <c r="A33" s="29">
        <v>3</v>
      </c>
      <c r="B33" s="67" t="str">
        <f>Chaves!E4</f>
        <v>GOTHE</v>
      </c>
      <c r="C33" s="97">
        <v>2</v>
      </c>
      <c r="D33" s="30" t="s">
        <v>14</v>
      </c>
      <c r="E33" s="97">
        <v>1</v>
      </c>
      <c r="F33" s="67" t="str">
        <f>Chaves!E2</f>
        <v>R.OLIVEIRA</v>
      </c>
      <c r="G33" s="68" t="str">
        <f>Chaves!E10</f>
        <v>ROGERIO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V33" s="75"/>
      <c r="W33" s="76"/>
      <c r="X33" s="87"/>
      <c r="Y33" s="77"/>
      <c r="Z33" s="87"/>
      <c r="AA33" s="76"/>
      <c r="AB33" s="78"/>
      <c r="BA33" s="12">
        <f t="shared" si="0"/>
        <v>1</v>
      </c>
      <c r="BB33" s="12">
        <f t="shared" si="1"/>
        <v>0</v>
      </c>
    </row>
    <row r="34" spans="1:54" ht="12.75">
      <c r="A34" s="29">
        <v>4</v>
      </c>
      <c r="B34" s="67" t="str">
        <f>Chaves!F4</f>
        <v>RICARDO</v>
      </c>
      <c r="C34" s="97">
        <v>1</v>
      </c>
      <c r="D34" s="30" t="s">
        <v>14</v>
      </c>
      <c r="E34" s="97">
        <v>1</v>
      </c>
      <c r="F34" s="67" t="str">
        <f>Chaves!F2</f>
        <v>ZE CARLOS</v>
      </c>
      <c r="G34" s="68" t="str">
        <f>Chaves!F10</f>
        <v>L ANTONIO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V34" s="75"/>
      <c r="W34" s="79"/>
      <c r="X34" s="87"/>
      <c r="Y34" s="77"/>
      <c r="Z34" s="87"/>
      <c r="AA34" s="79"/>
      <c r="AB34" s="80"/>
      <c r="BA34" s="12">
        <f t="shared" si="0"/>
        <v>0</v>
      </c>
      <c r="BB34" s="12">
        <f t="shared" si="1"/>
        <v>0</v>
      </c>
    </row>
    <row r="35" spans="1:28" ht="12.75">
      <c r="A35" s="83" t="s">
        <v>34</v>
      </c>
      <c r="B35" s="84" t="str">
        <f>Chaves!A5</f>
        <v>AFUMEPA</v>
      </c>
      <c r="C35" s="86">
        <f>IF(AND(BA36=" ",BA37=" ",BA38=" ",BA39=" "),"",SUM(BA36:BA39))</f>
        <v>0</v>
      </c>
      <c r="D35" s="89" t="s">
        <v>14</v>
      </c>
      <c r="E35" s="86">
        <f>IF(AND(BB36=" ",BB37=" ",BB38=" ",BB39=" "),"",SUM(BB36:BB39))</f>
        <v>0</v>
      </c>
      <c r="F35" s="84" t="str">
        <f>Chaves!A3</f>
        <v>PELOTENSE</v>
      </c>
      <c r="G35" s="85" t="str">
        <f>Chaves!A11</f>
        <v>ACADEMIA</v>
      </c>
      <c r="H35" s="31">
        <f>IF(C35&amp;E35="","",IF(C35=E35,1,IF(C35&gt;E35,3,IF(C35&lt;E35,0))))</f>
        <v>1</v>
      </c>
      <c r="I35" s="31">
        <f>IF(C35&amp;E35="","",IF(E35=C35,1,IF(C35&lt;E35,3,IF(C35&gt;E35,0))))</f>
        <v>1</v>
      </c>
      <c r="J35" s="31">
        <f>IF(C35&amp;E35="","",IF(C35&amp;E35&lt;&gt;"",1))</f>
        <v>1</v>
      </c>
      <c r="K35" s="31">
        <f>IF(C35&amp;E35="","",IF(C35&amp;E35&lt;&gt;"",1))</f>
        <v>1</v>
      </c>
      <c r="L35" s="31">
        <f>IF(C35="","",C35)</f>
        <v>0</v>
      </c>
      <c r="M35" s="31">
        <f>IF(E35="","",E35)</f>
        <v>0</v>
      </c>
      <c r="N35" s="31">
        <f>IF(H35=3,1,0)</f>
        <v>0</v>
      </c>
      <c r="O35" s="31">
        <f>IF(I35=3,1,0)</f>
        <v>0</v>
      </c>
      <c r="P35" s="31">
        <f>IF(H35=1,1,0)</f>
        <v>1</v>
      </c>
      <c r="Q35" s="31">
        <f>IF(I35=1,1,0)</f>
        <v>1</v>
      </c>
      <c r="R35" s="31">
        <f>IF(H35=0,1,0)</f>
        <v>0</v>
      </c>
      <c r="S35" s="31">
        <f>IF(I35=0,1,0)</f>
        <v>0</v>
      </c>
      <c r="V35" s="75"/>
      <c r="W35" s="79"/>
      <c r="X35" s="87"/>
      <c r="Y35" s="77"/>
      <c r="Z35" s="87"/>
      <c r="AA35" s="79"/>
      <c r="AB35" s="80"/>
    </row>
    <row r="36" spans="1:54" ht="12.75">
      <c r="A36" s="32">
        <v>5</v>
      </c>
      <c r="B36" s="67" t="str">
        <f>Chaves!C5</f>
        <v>RODRIGO</v>
      </c>
      <c r="C36" s="97">
        <v>0</v>
      </c>
      <c r="D36" s="30" t="s">
        <v>14</v>
      </c>
      <c r="E36" s="97">
        <v>0</v>
      </c>
      <c r="F36" s="67" t="str">
        <f>Chaves!C3</f>
        <v>MARCOS</v>
      </c>
      <c r="G36" s="68" t="str">
        <f>Chaves!C11</f>
        <v>OSMAR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V36" s="75"/>
      <c r="W36" s="79"/>
      <c r="X36" s="87"/>
      <c r="Y36" s="77"/>
      <c r="Z36" s="87"/>
      <c r="AA36" s="79"/>
      <c r="AB36" s="80"/>
      <c r="BA36" s="12">
        <f t="shared" si="0"/>
        <v>0</v>
      </c>
      <c r="BB36" s="12">
        <f t="shared" si="1"/>
        <v>0</v>
      </c>
    </row>
    <row r="37" spans="1:54" ht="12.75">
      <c r="A37" s="29">
        <v>6</v>
      </c>
      <c r="B37" s="67" t="str">
        <f>Chaves!D5</f>
        <v>SERGIO</v>
      </c>
      <c r="C37" s="97">
        <v>0</v>
      </c>
      <c r="D37" s="30" t="s">
        <v>14</v>
      </c>
      <c r="E37" s="97">
        <v>0</v>
      </c>
      <c r="F37" s="67" t="str">
        <f>Chaves!D3</f>
        <v>CARLOS</v>
      </c>
      <c r="G37" s="68" t="str">
        <f>Chaves!D11</f>
        <v>PIEROBOM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V37" s="75"/>
      <c r="W37" s="79"/>
      <c r="X37" s="87"/>
      <c r="Y37" s="77"/>
      <c r="Z37" s="87"/>
      <c r="AA37" s="79"/>
      <c r="AB37" s="80"/>
      <c r="BA37" s="12">
        <f t="shared" si="0"/>
        <v>0</v>
      </c>
      <c r="BB37" s="12">
        <f t="shared" si="1"/>
        <v>0</v>
      </c>
    </row>
    <row r="38" spans="1:54" ht="12.75">
      <c r="A38" s="32">
        <v>7</v>
      </c>
      <c r="B38" s="67" t="str">
        <f>Chaves!E5</f>
        <v>ALEXANDRE</v>
      </c>
      <c r="C38" s="97">
        <v>1</v>
      </c>
      <c r="D38" s="30" t="s">
        <v>14</v>
      </c>
      <c r="E38" s="97">
        <v>1</v>
      </c>
      <c r="F38" s="67" t="str">
        <f>Chaves!E3</f>
        <v>AUGUSTO</v>
      </c>
      <c r="G38" s="68" t="str">
        <f>Chaves!E11</f>
        <v>VINHAS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BA38" s="12">
        <f t="shared" si="0"/>
        <v>0</v>
      </c>
      <c r="BB38" s="12">
        <f t="shared" si="1"/>
        <v>0</v>
      </c>
    </row>
    <row r="39" spans="1:54" ht="12.75">
      <c r="A39" s="29">
        <v>8</v>
      </c>
      <c r="B39" s="67" t="str">
        <f>Chaves!F5</f>
        <v>CESAR</v>
      </c>
      <c r="C39" s="97">
        <v>0</v>
      </c>
      <c r="D39" s="30" t="s">
        <v>14</v>
      </c>
      <c r="E39" s="97">
        <v>0</v>
      </c>
      <c r="F39" s="67" t="str">
        <f>Chaves!F3</f>
        <v>JONI</v>
      </c>
      <c r="G39" s="68" t="str">
        <f>Chaves!F11</f>
        <v>ZILBER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BA39" s="12">
        <f t="shared" si="0"/>
        <v>0</v>
      </c>
      <c r="BB39" s="12">
        <f t="shared" si="1"/>
        <v>0</v>
      </c>
    </row>
    <row r="40" spans="1:19" ht="12.75">
      <c r="A40" s="93" t="s">
        <v>21</v>
      </c>
      <c r="B40" s="108" t="s">
        <v>18</v>
      </c>
      <c r="C40" s="108"/>
      <c r="D40" s="108"/>
      <c r="E40" s="108"/>
      <c r="F40" s="109"/>
      <c r="G40" s="94" t="s">
        <v>22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.75">
      <c r="A41" s="86" t="s">
        <v>35</v>
      </c>
      <c r="B41" s="84" t="str">
        <f>Chaves!A10</f>
        <v>COP</v>
      </c>
      <c r="C41" s="86">
        <f>IF(AND(BA42=" ",BA43=" ",BA44=" ",BA45=" "),"",SUM(BA42:BA45))</f>
        <v>1</v>
      </c>
      <c r="D41" s="89" t="s">
        <v>14</v>
      </c>
      <c r="E41" s="86">
        <f>IF(AND(BB42=" ",BB43=" ",BB44=" ",BB45=" "),"",SUM(BB42:BB45))</f>
        <v>1</v>
      </c>
      <c r="F41" s="84" t="str">
        <f>Chaves!A8</f>
        <v>RIOCELL</v>
      </c>
      <c r="G41" s="85" t="str">
        <f>Chaves!A4</f>
        <v>GREMIO</v>
      </c>
      <c r="H41" s="31">
        <f>IF(C41&amp;E41="","",IF(C41=E41,1,IF(C41&gt;E41,3,IF(C41&lt;E41,0))))</f>
        <v>1</v>
      </c>
      <c r="I41" s="31">
        <f>IF(C41&amp;E41="","",IF(E41=C41,1,IF(C41&lt;E41,3,IF(C41&gt;E41,0))))</f>
        <v>1</v>
      </c>
      <c r="J41" s="31">
        <f>IF(C41&amp;E41="","",IF(C41&amp;E41&lt;&gt;"",1))</f>
        <v>1</v>
      </c>
      <c r="K41" s="31">
        <f>IF(C41&amp;E41="","",IF(C41&amp;E41&lt;&gt;"",1))</f>
        <v>1</v>
      </c>
      <c r="L41" s="31">
        <f>IF(C41="","",C41)</f>
        <v>1</v>
      </c>
      <c r="M41" s="31">
        <f>IF(E41="","",E41)</f>
        <v>1</v>
      </c>
      <c r="N41" s="31">
        <f>IF(H41=3,1,0)</f>
        <v>0</v>
      </c>
      <c r="O41" s="31">
        <f>IF(I41=3,1,0)</f>
        <v>0</v>
      </c>
      <c r="P41" s="31">
        <f>IF(H41=1,1,0)</f>
        <v>1</v>
      </c>
      <c r="Q41" s="31">
        <f>IF(I41=1,1,0)</f>
        <v>1</v>
      </c>
      <c r="R41" s="31">
        <f>IF(H41=0,1,0)</f>
        <v>0</v>
      </c>
      <c r="S41" s="31">
        <f>IF(I41=0,1,0)</f>
        <v>0</v>
      </c>
    </row>
    <row r="42" spans="1:54" ht="12.75">
      <c r="A42" s="29">
        <v>1</v>
      </c>
      <c r="B42" s="67" t="str">
        <f>Chaves!C10</f>
        <v>MATEUS</v>
      </c>
      <c r="C42" s="97">
        <v>1</v>
      </c>
      <c r="D42" s="30" t="s">
        <v>14</v>
      </c>
      <c r="E42" s="97">
        <v>0</v>
      </c>
      <c r="F42" s="67" t="str">
        <f>Chaves!C8</f>
        <v>LEANDRO</v>
      </c>
      <c r="G42" s="68" t="str">
        <f>Chaves!C4</f>
        <v>BRANDAO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BA42" s="12">
        <f t="shared" si="0"/>
        <v>1</v>
      </c>
      <c r="BB42" s="12">
        <f t="shared" si="1"/>
        <v>0</v>
      </c>
    </row>
    <row r="43" spans="1:54" ht="12.75">
      <c r="A43" s="32">
        <v>2</v>
      </c>
      <c r="B43" s="67" t="str">
        <f>Chaves!D10</f>
        <v>MARIO</v>
      </c>
      <c r="C43" s="97">
        <v>0</v>
      </c>
      <c r="D43" s="30" t="s">
        <v>14</v>
      </c>
      <c r="E43" s="97">
        <v>0</v>
      </c>
      <c r="F43" s="67" t="str">
        <f>Chaves!D8</f>
        <v>MARCOS STEYER</v>
      </c>
      <c r="G43" s="68" t="str">
        <f>Chaves!D4</f>
        <v>MARCIO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BA43" s="12">
        <f t="shared" si="0"/>
        <v>0</v>
      </c>
      <c r="BB43" s="12">
        <f t="shared" si="1"/>
        <v>0</v>
      </c>
    </row>
    <row r="44" spans="1:54" ht="12.75">
      <c r="A44" s="29">
        <v>3</v>
      </c>
      <c r="B44" s="67" t="str">
        <f>Chaves!E10</f>
        <v>ROGERIO</v>
      </c>
      <c r="C44" s="97">
        <v>0</v>
      </c>
      <c r="D44" s="30" t="s">
        <v>14</v>
      </c>
      <c r="E44" s="97">
        <v>1</v>
      </c>
      <c r="F44" s="67" t="str">
        <f>Chaves!E8</f>
        <v>LEONI</v>
      </c>
      <c r="G44" s="68" t="str">
        <f>Chaves!E4</f>
        <v>GOTHE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U44" s="37"/>
      <c r="V44" s="36"/>
      <c r="W44" s="37"/>
      <c r="X44" s="37"/>
      <c r="BA44" s="12">
        <f t="shared" si="0"/>
        <v>0</v>
      </c>
      <c r="BB44" s="12">
        <f t="shared" si="1"/>
        <v>1</v>
      </c>
    </row>
    <row r="45" spans="1:54" ht="12.75" customHeight="1">
      <c r="A45" s="29">
        <v>4</v>
      </c>
      <c r="B45" s="69" t="str">
        <f>Chaves!F10</f>
        <v>L ANTONIO</v>
      </c>
      <c r="C45" s="97">
        <v>0</v>
      </c>
      <c r="D45" s="30" t="s">
        <v>14</v>
      </c>
      <c r="E45" s="97">
        <v>0</v>
      </c>
      <c r="F45" s="69" t="str">
        <f>Chaves!F8</f>
        <v>LEANDRINHO</v>
      </c>
      <c r="G45" s="68" t="str">
        <f>Chaves!F4</f>
        <v>RICARDO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U45" s="37"/>
      <c r="V45" s="36"/>
      <c r="W45" s="37"/>
      <c r="X45" s="37"/>
      <c r="BA45" s="12">
        <f t="shared" si="0"/>
        <v>0</v>
      </c>
      <c r="BB45" s="12">
        <f t="shared" si="1"/>
        <v>0</v>
      </c>
    </row>
    <row r="46" spans="1:24" ht="12.75">
      <c r="A46" s="86" t="s">
        <v>35</v>
      </c>
      <c r="B46" s="84" t="str">
        <f>Chaves!A11</f>
        <v>ACADEMIA</v>
      </c>
      <c r="C46" s="86">
        <f>IF(AND(BA47=" ",BA48=" ",BA49=" ",BA50=" "),"",SUM(BA47:BA50))</f>
        <v>2</v>
      </c>
      <c r="D46" s="89" t="s">
        <v>14</v>
      </c>
      <c r="E46" s="86">
        <f>IF(AND(BB47=" ",BB48=" ",BB49=" ",BB50=" "),"",SUM(BB47:BB50))</f>
        <v>1</v>
      </c>
      <c r="F46" s="84" t="str">
        <f>Chaves!A9</f>
        <v>AFUMERG</v>
      </c>
      <c r="G46" s="85" t="str">
        <f>Chaves!A5</f>
        <v>AFUMEPA</v>
      </c>
      <c r="H46" s="31">
        <f>IF(C46&amp;E46="","",IF(C46=E46,1,IF(C46&gt;E46,3,IF(C46&lt;E46,0))))</f>
        <v>3</v>
      </c>
      <c r="I46" s="31">
        <f>IF(C46&amp;E46="","",IF(E46=C46,1,IF(C46&lt;E46,3,IF(C46&gt;E46,0))))</f>
        <v>0</v>
      </c>
      <c r="J46" s="31">
        <f>IF(C46&amp;E46="","",IF(C46&amp;E46&lt;&gt;"",1))</f>
        <v>1</v>
      </c>
      <c r="K46" s="31">
        <f>IF(C46&amp;E46="","",IF(C46&amp;E46&lt;&gt;"",1))</f>
        <v>1</v>
      </c>
      <c r="L46" s="31">
        <f>IF(C46="","",C46)</f>
        <v>2</v>
      </c>
      <c r="M46" s="31">
        <f>IF(E46="","",E46)</f>
        <v>1</v>
      </c>
      <c r="N46" s="31">
        <f>IF(H46=3,1,0)</f>
        <v>1</v>
      </c>
      <c r="O46" s="31">
        <f>IF(I46=3,1,0)</f>
        <v>0</v>
      </c>
      <c r="P46" s="31">
        <f>IF(H46=1,1,0)</f>
        <v>0</v>
      </c>
      <c r="Q46" s="31">
        <f>IF(I46=1,1,0)</f>
        <v>0</v>
      </c>
      <c r="R46" s="31">
        <f>IF(H46=0,1,0)</f>
        <v>0</v>
      </c>
      <c r="S46" s="31">
        <f>IF(I46=0,1,0)</f>
        <v>1</v>
      </c>
      <c r="U46" s="37"/>
      <c r="V46" s="36"/>
      <c r="W46" s="37"/>
      <c r="X46" s="37"/>
    </row>
    <row r="47" spans="1:54" ht="12.75">
      <c r="A47" s="32">
        <v>5</v>
      </c>
      <c r="B47" s="67" t="str">
        <f>Chaves!C11</f>
        <v>OSMAR</v>
      </c>
      <c r="C47" s="97">
        <v>0</v>
      </c>
      <c r="D47" s="30" t="s">
        <v>14</v>
      </c>
      <c r="E47" s="97">
        <v>0</v>
      </c>
      <c r="F47" s="67" t="str">
        <f>Chaves!C9</f>
        <v>ALEX</v>
      </c>
      <c r="G47" s="68" t="str">
        <f>Chaves!C5</f>
        <v>RODRIGO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U47" s="37"/>
      <c r="V47" s="36"/>
      <c r="W47" s="37"/>
      <c r="X47" s="37"/>
      <c r="BA47" s="12">
        <f t="shared" si="0"/>
        <v>0</v>
      </c>
      <c r="BB47" s="12">
        <f t="shared" si="1"/>
        <v>0</v>
      </c>
    </row>
    <row r="48" spans="1:54" ht="12.75">
      <c r="A48" s="29">
        <v>6</v>
      </c>
      <c r="B48" s="67" t="str">
        <f>Chaves!D11</f>
        <v>PIEROBOM</v>
      </c>
      <c r="C48" s="97">
        <v>1</v>
      </c>
      <c r="D48" s="30" t="s">
        <v>14</v>
      </c>
      <c r="E48" s="97">
        <v>0</v>
      </c>
      <c r="F48" s="67" t="str">
        <f>Chaves!D9</f>
        <v>CRISTIAN</v>
      </c>
      <c r="G48" s="68" t="str">
        <f>Chaves!D5</f>
        <v>SERGIO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U48" s="37"/>
      <c r="V48" s="36"/>
      <c r="W48" s="37"/>
      <c r="X48" s="37"/>
      <c r="BA48" s="12">
        <f t="shared" si="0"/>
        <v>1</v>
      </c>
      <c r="BB48" s="12">
        <f t="shared" si="1"/>
        <v>0</v>
      </c>
    </row>
    <row r="49" spans="1:54" ht="12.75">
      <c r="A49" s="32">
        <v>7</v>
      </c>
      <c r="B49" s="67" t="str">
        <f>Chaves!E11</f>
        <v>VINHAS</v>
      </c>
      <c r="C49" s="97">
        <v>0</v>
      </c>
      <c r="D49" s="30" t="s">
        <v>14</v>
      </c>
      <c r="E49" s="97">
        <v>1</v>
      </c>
      <c r="F49" s="67" t="str">
        <f>Chaves!E9</f>
        <v>DUDA</v>
      </c>
      <c r="G49" s="68" t="str">
        <f>Chaves!E5</f>
        <v>ALEXANDRE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U49" s="37"/>
      <c r="V49" s="36"/>
      <c r="W49" s="37"/>
      <c r="X49" s="37"/>
      <c r="BA49" s="12">
        <f t="shared" si="0"/>
        <v>0</v>
      </c>
      <c r="BB49" s="12">
        <f t="shared" si="1"/>
        <v>1</v>
      </c>
    </row>
    <row r="50" spans="1:54" ht="12.75">
      <c r="A50" s="29">
        <v>8</v>
      </c>
      <c r="B50" s="67" t="str">
        <f>Chaves!F11</f>
        <v>ZILBER</v>
      </c>
      <c r="C50" s="97">
        <v>1</v>
      </c>
      <c r="D50" s="30" t="s">
        <v>14</v>
      </c>
      <c r="E50" s="97">
        <v>0</v>
      </c>
      <c r="F50" s="67" t="str">
        <f>Chaves!F9</f>
        <v>AZEVEDO</v>
      </c>
      <c r="G50" s="68" t="str">
        <f>Chaves!F5</f>
        <v>CESAR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U50" s="37"/>
      <c r="V50" s="36"/>
      <c r="W50" s="37"/>
      <c r="X50" s="37"/>
      <c r="BA50" s="12">
        <f>IF(C50=""," ",IF(C50&lt;=E50,0,1))</f>
        <v>1</v>
      </c>
      <c r="BB50" s="12">
        <f>IF(E50=""," ",IF(E50&lt;=C50,0,1))</f>
        <v>0</v>
      </c>
    </row>
    <row r="51" spans="1:24" ht="12.75">
      <c r="A51" s="81" t="s">
        <v>21</v>
      </c>
      <c r="B51" s="110" t="s">
        <v>19</v>
      </c>
      <c r="C51" s="110"/>
      <c r="D51" s="110"/>
      <c r="E51" s="110"/>
      <c r="F51" s="111"/>
      <c r="G51" s="82" t="s">
        <v>22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U51" s="37"/>
      <c r="V51" s="36"/>
      <c r="W51" s="37"/>
      <c r="X51" s="37"/>
    </row>
    <row r="52" spans="1:24" ht="12.75">
      <c r="A52" s="83" t="s">
        <v>34</v>
      </c>
      <c r="B52" s="84" t="str">
        <f>Chaves!A2</f>
        <v>DE LEI</v>
      </c>
      <c r="C52" s="86">
        <f>IF(AND(BA53=" ",BA54=" ",BA55=" ",BA56=" "),"",SUM(BA53:BA56))</f>
        <v>1</v>
      </c>
      <c r="D52" s="89" t="s">
        <v>14</v>
      </c>
      <c r="E52" s="86">
        <f>IF(AND(BB53=" ",BB54=" ",BB55=" ",BB56=" "),"",SUM(BB53:BB56))</f>
        <v>2</v>
      </c>
      <c r="F52" s="84" t="str">
        <f>Chaves!A3</f>
        <v>PELOTENSE</v>
      </c>
      <c r="G52" s="85" t="str">
        <f>Chaves!A9</f>
        <v>AFUMERG</v>
      </c>
      <c r="H52" s="31">
        <f>IF(C52&amp;E52="","",IF(C52=E52,1,IF(C52&gt;E52,3,IF(C52&lt;E52,0))))</f>
        <v>0</v>
      </c>
      <c r="I52" s="31">
        <f>IF(C52&amp;E52="","",IF(E52=C52,1,IF(C52&lt;E52,3,IF(C52&gt;E52,0))))</f>
        <v>3</v>
      </c>
      <c r="J52" s="31">
        <f>IF(C52&amp;E52="","",IF(C52&amp;E52&lt;&gt;"",1))</f>
        <v>1</v>
      </c>
      <c r="K52" s="31">
        <f>IF(C52&amp;E52="","",IF(C52&amp;E52&lt;&gt;"",1))</f>
        <v>1</v>
      </c>
      <c r="L52" s="31">
        <f>IF(C52="","",C52)</f>
        <v>1</v>
      </c>
      <c r="M52" s="31">
        <f>IF(E52="","",E52)</f>
        <v>2</v>
      </c>
      <c r="N52" s="31">
        <f>IF(H52=3,1,0)</f>
        <v>0</v>
      </c>
      <c r="O52" s="31">
        <f>IF(I52=3,1,0)</f>
        <v>1</v>
      </c>
      <c r="P52" s="31">
        <f>IF(H52=1,1,0)</f>
        <v>0</v>
      </c>
      <c r="Q52" s="31">
        <f>IF(I52=1,1,0)</f>
        <v>0</v>
      </c>
      <c r="R52" s="31">
        <f>IF(H52=0,1,0)</f>
        <v>1</v>
      </c>
      <c r="S52" s="31">
        <f>IF(I52=0,1,0)</f>
        <v>0</v>
      </c>
      <c r="U52" s="37"/>
      <c r="V52" s="36"/>
      <c r="W52" s="37"/>
      <c r="X52" s="37"/>
    </row>
    <row r="53" spans="1:54" ht="12.75">
      <c r="A53" s="29">
        <v>1</v>
      </c>
      <c r="B53" s="67" t="str">
        <f>Chaves!C2</f>
        <v>DIEGO</v>
      </c>
      <c r="C53" s="97">
        <v>0</v>
      </c>
      <c r="D53" s="30" t="s">
        <v>14</v>
      </c>
      <c r="E53" s="97">
        <v>0</v>
      </c>
      <c r="F53" s="67" t="str">
        <f>Chaves!C3</f>
        <v>MARCOS</v>
      </c>
      <c r="G53" s="68" t="str">
        <f>Chaves!C9</f>
        <v>ALEX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U53" s="37"/>
      <c r="V53" s="36"/>
      <c r="W53" s="37"/>
      <c r="X53" s="37"/>
      <c r="BA53" s="12">
        <f t="shared" si="0"/>
        <v>0</v>
      </c>
      <c r="BB53" s="12">
        <f t="shared" si="1"/>
        <v>0</v>
      </c>
    </row>
    <row r="54" spans="1:54" ht="12.75">
      <c r="A54" s="32">
        <v>2</v>
      </c>
      <c r="B54" s="67" t="str">
        <f>Chaves!D2</f>
        <v>NERO</v>
      </c>
      <c r="C54" s="97">
        <v>0</v>
      </c>
      <c r="D54" s="30" t="s">
        <v>14</v>
      </c>
      <c r="E54" s="97">
        <v>5</v>
      </c>
      <c r="F54" s="67" t="str">
        <f>Chaves!D3</f>
        <v>CARLOS</v>
      </c>
      <c r="G54" s="68" t="str">
        <f>Chaves!D9</f>
        <v>CRISTIAN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U54" s="37"/>
      <c r="V54" s="36"/>
      <c r="W54" s="37"/>
      <c r="X54" s="37"/>
      <c r="BA54" s="12">
        <f t="shared" si="0"/>
        <v>0</v>
      </c>
      <c r="BB54" s="12">
        <f t="shared" si="1"/>
        <v>1</v>
      </c>
    </row>
    <row r="55" spans="1:54" ht="12.75">
      <c r="A55" s="29">
        <v>3</v>
      </c>
      <c r="B55" s="67" t="str">
        <f>Chaves!E2</f>
        <v>R.OLIVEIRA</v>
      </c>
      <c r="C55" s="97">
        <v>2</v>
      </c>
      <c r="D55" s="30" t="s">
        <v>14</v>
      </c>
      <c r="E55" s="97">
        <v>0</v>
      </c>
      <c r="F55" s="67" t="str">
        <f>Chaves!E3</f>
        <v>AUGUSTO</v>
      </c>
      <c r="G55" s="68" t="str">
        <f>Chaves!E9</f>
        <v>DUDA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U55" s="37"/>
      <c r="V55" s="36"/>
      <c r="W55" s="37"/>
      <c r="X55" s="37"/>
      <c r="BA55" s="12">
        <f t="shared" si="0"/>
        <v>1</v>
      </c>
      <c r="BB55" s="12">
        <f t="shared" si="1"/>
        <v>0</v>
      </c>
    </row>
    <row r="56" spans="1:54" ht="12.75">
      <c r="A56" s="29">
        <v>4</v>
      </c>
      <c r="B56" s="69" t="str">
        <f>Chaves!F2</f>
        <v>ZE CARLOS</v>
      </c>
      <c r="C56" s="97">
        <v>0</v>
      </c>
      <c r="D56" s="30" t="s">
        <v>14</v>
      </c>
      <c r="E56" s="97">
        <v>1</v>
      </c>
      <c r="F56" s="69" t="str">
        <f>Chaves!F3</f>
        <v>JONI</v>
      </c>
      <c r="G56" s="68" t="str">
        <f>Chaves!F9</f>
        <v>AZEVEDO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U56" s="37"/>
      <c r="V56" s="36"/>
      <c r="W56" s="37"/>
      <c r="X56" s="37"/>
      <c r="BA56" s="12">
        <f t="shared" si="0"/>
        <v>0</v>
      </c>
      <c r="BB56" s="12">
        <f t="shared" si="1"/>
        <v>1</v>
      </c>
    </row>
    <row r="57" spans="1:24" ht="12.75">
      <c r="A57" s="83" t="s">
        <v>34</v>
      </c>
      <c r="B57" s="84" t="str">
        <f>Chaves!A4</f>
        <v>GREMIO</v>
      </c>
      <c r="C57" s="86">
        <f>IF(AND(BA58=" ",BA59=" ",BA60=" ",BA61=" "),"",SUM(BA58:BA61))</f>
        <v>1</v>
      </c>
      <c r="D57" s="89" t="s">
        <v>14</v>
      </c>
      <c r="E57" s="86">
        <f>IF(AND(BB58=" ",BB59=" ",BB60=" ",BB61=" "),"",SUM(BB58:BB61))</f>
        <v>1</v>
      </c>
      <c r="F57" s="84" t="str">
        <f>Chaves!A5</f>
        <v>AFUMEPA</v>
      </c>
      <c r="G57" s="85" t="str">
        <f>Chaves!A11</f>
        <v>ACADEMIA</v>
      </c>
      <c r="H57" s="31">
        <f>IF(C57&amp;E57="","",IF(C57=E57,1,IF(C57&gt;E57,3,IF(C57&lt;E57,0))))</f>
        <v>1</v>
      </c>
      <c r="I57" s="31">
        <f>IF(C57&amp;E57="","",IF(E57=C57,1,IF(C57&lt;E57,3,IF(C57&gt;E57,0))))</f>
        <v>1</v>
      </c>
      <c r="J57" s="31">
        <f>IF(C57&amp;E57="","",IF(C57&amp;E57&lt;&gt;"",1))</f>
        <v>1</v>
      </c>
      <c r="K57" s="31">
        <f>IF(C57&amp;E57="","",IF(C57&amp;E57&lt;&gt;"",1))</f>
        <v>1</v>
      </c>
      <c r="L57" s="31">
        <f>IF(C57="","",C57)</f>
        <v>1</v>
      </c>
      <c r="M57" s="31">
        <f>IF(E57="","",E57)</f>
        <v>1</v>
      </c>
      <c r="N57" s="31">
        <f>IF(H57=3,1,0)</f>
        <v>0</v>
      </c>
      <c r="O57" s="31">
        <f>IF(I57=3,1,0)</f>
        <v>0</v>
      </c>
      <c r="P57" s="31">
        <f>IF(H57=1,1,0)</f>
        <v>1</v>
      </c>
      <c r="Q57" s="31">
        <f>IF(I57=1,1,0)</f>
        <v>1</v>
      </c>
      <c r="R57" s="31">
        <f>IF(H57=0,1,0)</f>
        <v>0</v>
      </c>
      <c r="S57" s="31">
        <f>IF(I57=0,1,0)</f>
        <v>0</v>
      </c>
      <c r="U57" s="37"/>
      <c r="V57" s="36"/>
      <c r="W57" s="37"/>
      <c r="X57" s="37"/>
    </row>
    <row r="58" spans="1:54" ht="12.75">
      <c r="A58" s="32">
        <v>5</v>
      </c>
      <c r="B58" s="67" t="str">
        <f>Chaves!C4</f>
        <v>BRANDAO</v>
      </c>
      <c r="C58" s="97">
        <v>0</v>
      </c>
      <c r="D58" s="30" t="s">
        <v>14</v>
      </c>
      <c r="E58" s="97">
        <v>1</v>
      </c>
      <c r="F58" s="67" t="str">
        <f>Chaves!C5</f>
        <v>RODRIGO</v>
      </c>
      <c r="G58" s="68" t="str">
        <f>Chaves!C11</f>
        <v>OSMAR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U58" s="37"/>
      <c r="V58" s="36"/>
      <c r="W58" s="37"/>
      <c r="X58" s="37"/>
      <c r="BA58" s="12">
        <f t="shared" si="0"/>
        <v>0</v>
      </c>
      <c r="BB58" s="12">
        <f t="shared" si="1"/>
        <v>1</v>
      </c>
    </row>
    <row r="59" spans="1:54" ht="12.75">
      <c r="A59" s="29">
        <v>6</v>
      </c>
      <c r="B59" s="67" t="str">
        <f>Chaves!D4</f>
        <v>MARCIO</v>
      </c>
      <c r="C59" s="97">
        <v>0</v>
      </c>
      <c r="D59" s="30" t="s">
        <v>14</v>
      </c>
      <c r="E59" s="97">
        <v>0</v>
      </c>
      <c r="F59" s="67" t="str">
        <f>Chaves!D5</f>
        <v>SERGIO</v>
      </c>
      <c r="G59" s="68" t="str">
        <f>Chaves!D11</f>
        <v>PIEROBOM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U59" s="37"/>
      <c r="V59" s="36"/>
      <c r="W59" s="37"/>
      <c r="X59" s="37"/>
      <c r="BA59" s="12">
        <f t="shared" si="0"/>
        <v>0</v>
      </c>
      <c r="BB59" s="12">
        <f t="shared" si="1"/>
        <v>0</v>
      </c>
    </row>
    <row r="60" spans="1:54" ht="12.75">
      <c r="A60" s="32">
        <v>7</v>
      </c>
      <c r="B60" s="67" t="str">
        <f>Chaves!E4</f>
        <v>GOTHE</v>
      </c>
      <c r="C60" s="97">
        <v>1</v>
      </c>
      <c r="D60" s="30" t="s">
        <v>14</v>
      </c>
      <c r="E60" s="97">
        <v>0</v>
      </c>
      <c r="F60" s="67" t="str">
        <f>Chaves!E5</f>
        <v>ALEXANDRE</v>
      </c>
      <c r="G60" s="68" t="str">
        <f>Chaves!E11</f>
        <v>VINHAS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U60" s="37"/>
      <c r="V60" s="36"/>
      <c r="W60" s="37"/>
      <c r="X60" s="37"/>
      <c r="BA60" s="12">
        <f t="shared" si="0"/>
        <v>1</v>
      </c>
      <c r="BB60" s="12">
        <f t="shared" si="1"/>
        <v>0</v>
      </c>
    </row>
    <row r="61" spans="1:54" ht="12.75">
      <c r="A61" s="29">
        <v>8</v>
      </c>
      <c r="B61" s="67" t="str">
        <f>Chaves!F4</f>
        <v>RICARDO</v>
      </c>
      <c r="C61" s="97">
        <v>0</v>
      </c>
      <c r="D61" s="30" t="s">
        <v>14</v>
      </c>
      <c r="E61" s="97">
        <v>0</v>
      </c>
      <c r="F61" s="67" t="str">
        <f>Chaves!F5</f>
        <v>CESAR</v>
      </c>
      <c r="G61" s="68" t="str">
        <f>Chaves!F11</f>
        <v>ZILBER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BA61" s="12">
        <f t="shared" si="0"/>
        <v>0</v>
      </c>
      <c r="BB61" s="12">
        <f t="shared" si="1"/>
        <v>0</v>
      </c>
    </row>
    <row r="62" spans="1:19" ht="12.75">
      <c r="A62" s="44" t="s">
        <v>21</v>
      </c>
      <c r="B62" s="106" t="s">
        <v>20</v>
      </c>
      <c r="C62" s="106"/>
      <c r="D62" s="106"/>
      <c r="E62" s="106"/>
      <c r="F62" s="107"/>
      <c r="G62" s="45" t="s">
        <v>22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.75">
      <c r="A63" s="86" t="s">
        <v>35</v>
      </c>
      <c r="B63" s="84" t="str">
        <f>Chaves!A8</f>
        <v>RIOCELL</v>
      </c>
      <c r="C63" s="86">
        <f>IF(AND(BA64=" ",BA65=" ",BA66=" ",BA67=" "),"",SUM(BA64:BA67))</f>
        <v>0</v>
      </c>
      <c r="D63" s="89" t="s">
        <v>14</v>
      </c>
      <c r="E63" s="86">
        <f>IF(AND(BB64=" ",BB65=" ",BB66=" ",BB67=" "),"",SUM(BB64:BB67))</f>
        <v>2</v>
      </c>
      <c r="F63" s="84" t="str">
        <f>Chaves!A9</f>
        <v>AFUMERG</v>
      </c>
      <c r="G63" s="85" t="str">
        <f>Chaves!A3</f>
        <v>PELOTENSE</v>
      </c>
      <c r="H63" s="31">
        <f>IF(C63&amp;E63="","",IF(C63=E63,1,IF(C63&gt;E63,3,IF(C63&lt;E63,0))))</f>
        <v>0</v>
      </c>
      <c r="I63" s="31">
        <f>IF(C63&amp;E63="","",IF(E63=C63,1,IF(C63&lt;E63,3,IF(C63&gt;E63,0))))</f>
        <v>3</v>
      </c>
      <c r="J63" s="31">
        <f>IF(C63&amp;E63="","",IF(C63&amp;E63&lt;&gt;"",1))</f>
        <v>1</v>
      </c>
      <c r="K63" s="31">
        <f>IF(C63&amp;E63="","",IF(C63&amp;E63&lt;&gt;"",1))</f>
        <v>1</v>
      </c>
      <c r="L63" s="31">
        <f>IF(C63="","",C63)</f>
        <v>0</v>
      </c>
      <c r="M63" s="31">
        <f>IF(E63="","",E63)</f>
        <v>2</v>
      </c>
      <c r="N63" s="31">
        <f>IF(H63=3,1,0)</f>
        <v>0</v>
      </c>
      <c r="O63" s="31">
        <f>IF(I63=3,1,0)</f>
        <v>1</v>
      </c>
      <c r="P63" s="31">
        <f>IF(H63=1,1,0)</f>
        <v>0</v>
      </c>
      <c r="Q63" s="31">
        <f>IF(I63=1,1,0)</f>
        <v>0</v>
      </c>
      <c r="R63" s="31">
        <f>IF(H63=0,1,0)</f>
        <v>1</v>
      </c>
      <c r="S63" s="31">
        <f>IF(I63=0,1,0)</f>
        <v>0</v>
      </c>
    </row>
    <row r="64" spans="1:54" ht="12.75">
      <c r="A64" s="29">
        <v>1</v>
      </c>
      <c r="B64" s="67" t="str">
        <f>Chaves!C8</f>
        <v>LEANDRO</v>
      </c>
      <c r="C64" s="97">
        <v>0</v>
      </c>
      <c r="D64" s="30" t="s">
        <v>14</v>
      </c>
      <c r="E64" s="97">
        <v>1</v>
      </c>
      <c r="F64" s="67" t="str">
        <f>Chaves!C9</f>
        <v>ALEX</v>
      </c>
      <c r="G64" s="68" t="str">
        <f>Chaves!C3</f>
        <v>MARCOS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BA64" s="12">
        <f t="shared" si="0"/>
        <v>0</v>
      </c>
      <c r="BB64" s="12">
        <f t="shared" si="1"/>
        <v>1</v>
      </c>
    </row>
    <row r="65" spans="1:54" ht="12.75">
      <c r="A65" s="32">
        <v>2</v>
      </c>
      <c r="B65" s="67" t="str">
        <f>Chaves!D8</f>
        <v>MARCOS STEYER</v>
      </c>
      <c r="C65" s="97">
        <v>0</v>
      </c>
      <c r="D65" s="30" t="s">
        <v>14</v>
      </c>
      <c r="E65" s="97">
        <v>3</v>
      </c>
      <c r="F65" s="67" t="str">
        <f>Chaves!D9</f>
        <v>CRISTIAN</v>
      </c>
      <c r="G65" s="68" t="str">
        <f>Chaves!D3</f>
        <v>CARLOS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BA65" s="12">
        <f t="shared" si="0"/>
        <v>0</v>
      </c>
      <c r="BB65" s="12">
        <f t="shared" si="1"/>
        <v>1</v>
      </c>
    </row>
    <row r="66" spans="1:54" ht="12.75">
      <c r="A66" s="29">
        <v>3</v>
      </c>
      <c r="B66" s="67" t="str">
        <f>Chaves!E8</f>
        <v>LEONI</v>
      </c>
      <c r="C66" s="97">
        <v>0</v>
      </c>
      <c r="D66" s="30" t="s">
        <v>14</v>
      </c>
      <c r="E66" s="97">
        <v>0</v>
      </c>
      <c r="F66" s="67" t="str">
        <f>Chaves!E9</f>
        <v>DUDA</v>
      </c>
      <c r="G66" s="68" t="str">
        <f>Chaves!E3</f>
        <v>AUGUSTO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BA66" s="12">
        <f t="shared" si="0"/>
        <v>0</v>
      </c>
      <c r="BB66" s="12">
        <f t="shared" si="1"/>
        <v>0</v>
      </c>
    </row>
    <row r="67" spans="1:54" ht="12.75">
      <c r="A67" s="29">
        <v>4</v>
      </c>
      <c r="B67" s="69" t="str">
        <f>Chaves!F8</f>
        <v>LEANDRINHO</v>
      </c>
      <c r="C67" s="97">
        <v>0</v>
      </c>
      <c r="D67" s="30" t="s">
        <v>14</v>
      </c>
      <c r="E67" s="97">
        <v>0</v>
      </c>
      <c r="F67" s="69" t="str">
        <f>Chaves!F9</f>
        <v>AZEVEDO</v>
      </c>
      <c r="G67" s="68" t="str">
        <f>Chaves!F3</f>
        <v>JONI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BA67" s="12">
        <f t="shared" si="0"/>
        <v>0</v>
      </c>
      <c r="BB67" s="12">
        <f t="shared" si="1"/>
        <v>0</v>
      </c>
    </row>
    <row r="68" spans="1:19" ht="12.75">
      <c r="A68" s="86" t="s">
        <v>35</v>
      </c>
      <c r="B68" s="84" t="str">
        <f>Chaves!A10</f>
        <v>COP</v>
      </c>
      <c r="C68" s="86">
        <f>IF(AND(BA69=" ",BA70=" ",BA71=" ",BA72=" "),"",SUM(BA69:BA72))</f>
        <v>1</v>
      </c>
      <c r="D68" s="89" t="s">
        <v>14</v>
      </c>
      <c r="E68" s="86">
        <f>IF(AND(BB69=" ",BB70=" ",BB71=" ",BB72=" "),"",SUM(BB69:BB72))</f>
        <v>2</v>
      </c>
      <c r="F68" s="84" t="str">
        <f>Chaves!A11</f>
        <v>ACADEMIA</v>
      </c>
      <c r="G68" s="85" t="str">
        <f>Chaves!A5</f>
        <v>AFUMEPA</v>
      </c>
      <c r="H68" s="31">
        <f>IF(C68&amp;E68="","",IF(C68=E68,1,IF(C68&gt;E68,3,IF(C68&lt;E68,0))))</f>
        <v>0</v>
      </c>
      <c r="I68" s="31">
        <f>IF(C68&amp;E68="","",IF(E68=C68,1,IF(C68&lt;E68,3,IF(C68&gt;E68,0))))</f>
        <v>3</v>
      </c>
      <c r="J68" s="31">
        <f>IF(C68&amp;E68="","",IF(C68&amp;E68&lt;&gt;"",1))</f>
        <v>1</v>
      </c>
      <c r="K68" s="31">
        <f>IF(C68&amp;E68="","",IF(C68&amp;E68&lt;&gt;"",1))</f>
        <v>1</v>
      </c>
      <c r="L68" s="31">
        <f>IF(C68="","",C68)</f>
        <v>1</v>
      </c>
      <c r="M68" s="31">
        <f>IF(E68="","",E68)</f>
        <v>2</v>
      </c>
      <c r="N68" s="31">
        <f>IF(H68=3,1,0)</f>
        <v>0</v>
      </c>
      <c r="O68" s="31">
        <f>IF(I68=3,1,0)</f>
        <v>1</v>
      </c>
      <c r="P68" s="31">
        <f>IF(H68=1,1,0)</f>
        <v>0</v>
      </c>
      <c r="Q68" s="31">
        <f>IF(I68=1,1,0)</f>
        <v>0</v>
      </c>
      <c r="R68" s="31">
        <f>IF(H68=0,1,0)</f>
        <v>1</v>
      </c>
      <c r="S68" s="31">
        <f>IF(I68=0,1,0)</f>
        <v>0</v>
      </c>
    </row>
    <row r="69" spans="1:54" ht="12.75">
      <c r="A69" s="32">
        <v>5</v>
      </c>
      <c r="B69" s="67" t="str">
        <f>Chaves!C10</f>
        <v>MATEUS</v>
      </c>
      <c r="C69" s="97">
        <v>0</v>
      </c>
      <c r="D69" s="30" t="s">
        <v>14</v>
      </c>
      <c r="E69" s="97">
        <v>0</v>
      </c>
      <c r="F69" s="67" t="str">
        <f>Chaves!C11</f>
        <v>OSMAR</v>
      </c>
      <c r="G69" s="68" t="str">
        <f>Chaves!C5</f>
        <v>RODRIGO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BA69" s="12">
        <f t="shared" si="0"/>
        <v>0</v>
      </c>
      <c r="BB69" s="12">
        <f t="shared" si="1"/>
        <v>0</v>
      </c>
    </row>
    <row r="70" spans="1:54" ht="12.75">
      <c r="A70" s="29">
        <v>6</v>
      </c>
      <c r="B70" s="67" t="str">
        <f>Chaves!D10</f>
        <v>MARIO</v>
      </c>
      <c r="C70" s="97">
        <v>0</v>
      </c>
      <c r="D70" s="30" t="s">
        <v>14</v>
      </c>
      <c r="E70" s="97">
        <v>1</v>
      </c>
      <c r="F70" s="67" t="str">
        <f>Chaves!D11</f>
        <v>PIEROBOM</v>
      </c>
      <c r="G70" s="68" t="str">
        <f>Chaves!D5</f>
        <v>SERGIO</v>
      </c>
      <c r="BA70" s="12">
        <f t="shared" si="0"/>
        <v>0</v>
      </c>
      <c r="BB70" s="12">
        <f t="shared" si="1"/>
        <v>1</v>
      </c>
    </row>
    <row r="71" spans="1:54" ht="12.75">
      <c r="A71" s="32">
        <v>7</v>
      </c>
      <c r="B71" s="67" t="str">
        <f>Chaves!E10</f>
        <v>ROGERIO</v>
      </c>
      <c r="C71" s="97">
        <v>0</v>
      </c>
      <c r="D71" s="30" t="s">
        <v>14</v>
      </c>
      <c r="E71" s="97">
        <v>1</v>
      </c>
      <c r="F71" s="67" t="str">
        <f>Chaves!E11</f>
        <v>VINHAS</v>
      </c>
      <c r="G71" s="68" t="str">
        <f>Chaves!E5</f>
        <v>ALEXANDRE</v>
      </c>
      <c r="BA71" s="12">
        <f t="shared" si="0"/>
        <v>0</v>
      </c>
      <c r="BB71" s="12">
        <f t="shared" si="1"/>
        <v>1</v>
      </c>
    </row>
    <row r="72" spans="1:54" ht="12.75">
      <c r="A72" s="29">
        <v>8</v>
      </c>
      <c r="B72" s="67" t="str">
        <f>Chaves!F10</f>
        <v>L ANTONIO</v>
      </c>
      <c r="C72" s="97">
        <v>1</v>
      </c>
      <c r="D72" s="30" t="s">
        <v>14</v>
      </c>
      <c r="E72" s="97">
        <v>0</v>
      </c>
      <c r="F72" s="67" t="str">
        <f>Chaves!F11</f>
        <v>ZILBER</v>
      </c>
      <c r="G72" s="68" t="str">
        <f>Chaves!F5</f>
        <v>CESAR</v>
      </c>
      <c r="BA72" s="12">
        <f t="shared" si="0"/>
        <v>1</v>
      </c>
      <c r="BB72" s="12">
        <f t="shared" si="1"/>
        <v>0</v>
      </c>
    </row>
    <row r="76" spans="1:7" ht="12.75">
      <c r="A76" s="93" t="s">
        <v>21</v>
      </c>
      <c r="B76" s="108" t="s">
        <v>30</v>
      </c>
      <c r="C76" s="108"/>
      <c r="D76" s="108"/>
      <c r="E76" s="108"/>
      <c r="F76" s="109"/>
      <c r="G76" s="94" t="s">
        <v>22</v>
      </c>
    </row>
    <row r="77" spans="1:19" ht="12.75">
      <c r="A77" s="83" t="s">
        <v>36</v>
      </c>
      <c r="B77" s="88" t="s">
        <v>58</v>
      </c>
      <c r="C77" s="86">
        <f>IF(AND(BA78=" ",BA79=" ",BA80=" ",BA81=" "),"",SUM(BA78:BA81))</f>
        <v>2</v>
      </c>
      <c r="D77" s="89" t="s">
        <v>14</v>
      </c>
      <c r="E77" s="86">
        <f>IF(AND(BB78=" ",BB79=" ",BB80=" ",BB81=" "),"",SUM(BB78:BB81))</f>
        <v>2</v>
      </c>
      <c r="F77" s="88" t="s">
        <v>78</v>
      </c>
      <c r="G77" s="85" t="str">
        <f>V5</f>
        <v>DE LEI</v>
      </c>
      <c r="H77" s="31">
        <f>IF(C77&amp;E77="","",IF(C77=E77,1,IF(C77&gt;E77,3,IF(C77&lt;E77,0))))</f>
        <v>1</v>
      </c>
      <c r="I77" s="31">
        <f>IF(C77&amp;E77="","",IF(E77=C77,1,IF(C77&lt;E77,3,IF(C77&gt;E77,0))))</f>
        <v>1</v>
      </c>
      <c r="J77" s="31">
        <f>IF(C77&amp;E77="","",IF(C77&amp;E77&lt;&gt;"",1))</f>
        <v>1</v>
      </c>
      <c r="K77" s="31">
        <f>IF(C77&amp;E77="","",IF(C77&amp;E77&lt;&gt;"",1))</f>
        <v>1</v>
      </c>
      <c r="L77" s="31">
        <f>IF(C77="","",C77)</f>
        <v>2</v>
      </c>
      <c r="M77" s="31">
        <f>IF(E77="","",E77)</f>
        <v>2</v>
      </c>
      <c r="N77" s="31">
        <f>IF(H77=3,1,0)</f>
        <v>0</v>
      </c>
      <c r="O77" s="31">
        <f>IF(I77=3,1,0)</f>
        <v>0</v>
      </c>
      <c r="P77" s="31">
        <f>IF(H77=1,1,0)</f>
        <v>1</v>
      </c>
      <c r="Q77" s="31">
        <f>IF(I77=1,1,0)</f>
        <v>1</v>
      </c>
      <c r="R77" s="31">
        <f>IF(H77=0,1,0)</f>
        <v>0</v>
      </c>
      <c r="S77" s="31">
        <f>IF(I77=0,1,0)</f>
        <v>0</v>
      </c>
    </row>
    <row r="78" spans="1:54" ht="12.75">
      <c r="A78" s="32">
        <v>1</v>
      </c>
      <c r="B78" s="68" t="str">
        <f>VLOOKUP($B$77,Chaves!$A$1:$F$13,3,FALSE)</f>
        <v>MARCOS</v>
      </c>
      <c r="C78" s="97">
        <v>2</v>
      </c>
      <c r="D78" s="30" t="s">
        <v>14</v>
      </c>
      <c r="E78" s="97">
        <v>1</v>
      </c>
      <c r="F78" s="68" t="str">
        <f>VLOOKUP($F$77,Chaves!$A$1:$F$13,3,FALSE)</f>
        <v>BRANDAO</v>
      </c>
      <c r="G78" s="68" t="str">
        <f>VLOOKUP($G$77,Chaves!$A$1:$F$13,3,FALSE)</f>
        <v>DIEGO</v>
      </c>
      <c r="BA78" s="12">
        <f aca="true" t="shared" si="2" ref="BA78:BA99">IF(C78=""," ",IF(C78&lt;=E78,0,1))</f>
        <v>1</v>
      </c>
      <c r="BB78" s="12">
        <f aca="true" t="shared" si="3" ref="BB78:BB99">IF(E78=""," ",IF(E78&lt;=C78,0,1))</f>
        <v>0</v>
      </c>
    </row>
    <row r="79" spans="1:54" ht="12.75">
      <c r="A79" s="29">
        <v>2</v>
      </c>
      <c r="B79" s="68" t="str">
        <f>VLOOKUP($B$77,Chaves!$A$1:$F$13,4,FALSE)</f>
        <v>CARLOS</v>
      </c>
      <c r="C79" s="97">
        <v>4</v>
      </c>
      <c r="D79" s="30" t="s">
        <v>14</v>
      </c>
      <c r="E79" s="97">
        <v>0</v>
      </c>
      <c r="F79" s="68" t="str">
        <f>VLOOKUP($F$77,Chaves!$A$1:$F$13,4,FALSE)</f>
        <v>MARCIO</v>
      </c>
      <c r="G79" s="68" t="str">
        <f>VLOOKUP($G$77,Chaves!$A$1:$F$13,4,FALSE)</f>
        <v>NERO</v>
      </c>
      <c r="BA79" s="12">
        <f t="shared" si="2"/>
        <v>1</v>
      </c>
      <c r="BB79" s="12">
        <f t="shared" si="3"/>
        <v>0</v>
      </c>
    </row>
    <row r="80" spans="1:54" ht="12.75">
      <c r="A80" s="32">
        <v>3</v>
      </c>
      <c r="B80" s="68" t="str">
        <f>VLOOKUP($B$77,Chaves!$A$1:$F$13,5,FALSE)</f>
        <v>AUGUSTO</v>
      </c>
      <c r="C80" s="97">
        <v>0</v>
      </c>
      <c r="D80" s="30" t="s">
        <v>14</v>
      </c>
      <c r="E80" s="97">
        <v>2</v>
      </c>
      <c r="F80" s="68" t="str">
        <f>VLOOKUP($F$77,Chaves!$A$1:$F$13,5,FALSE)</f>
        <v>GOTHE</v>
      </c>
      <c r="G80" s="68" t="str">
        <f>VLOOKUP($G$77,Chaves!$A$1:$F$13,5,FALSE)</f>
        <v>R.OLIVEIRA</v>
      </c>
      <c r="BA80" s="12">
        <f t="shared" si="2"/>
        <v>0</v>
      </c>
      <c r="BB80" s="12">
        <f t="shared" si="3"/>
        <v>1</v>
      </c>
    </row>
    <row r="81" spans="1:54" ht="12.75">
      <c r="A81" s="29">
        <v>4</v>
      </c>
      <c r="B81" s="68" t="str">
        <f>VLOOKUP($B$77,Chaves!$A$1:$F$13,6,FALSE)</f>
        <v>JONI</v>
      </c>
      <c r="C81" s="97">
        <v>1</v>
      </c>
      <c r="D81" s="30" t="s">
        <v>14</v>
      </c>
      <c r="E81" s="97">
        <v>2</v>
      </c>
      <c r="F81" s="68" t="str">
        <f>VLOOKUP($F$77,Chaves!$A$1:$F$13,6,FALSE)</f>
        <v>RICARDO</v>
      </c>
      <c r="G81" s="68" t="str">
        <f>VLOOKUP($G$77,Chaves!$A$1:$F$13,6,FALSE)</f>
        <v>ZE CARLOS</v>
      </c>
      <c r="BA81" s="12">
        <f t="shared" si="2"/>
        <v>0</v>
      </c>
      <c r="BB81" s="12">
        <f t="shared" si="3"/>
        <v>1</v>
      </c>
    </row>
    <row r="82" spans="1:19" ht="12.75">
      <c r="A82" s="86" t="s">
        <v>37</v>
      </c>
      <c r="B82" s="88" t="s">
        <v>53</v>
      </c>
      <c r="C82" s="86">
        <f>IF(AND(BA83=" ",BA84=" ",BA85=" ",BA86=" "),"",SUM(BA83:BA86))</f>
        <v>1</v>
      </c>
      <c r="D82" s="89" t="s">
        <v>14</v>
      </c>
      <c r="E82" s="86">
        <f>IF(AND(BB83=" ",BB84=" ",BB85=" ",BB86=" "),"",SUM(BB83:BB86))</f>
        <v>2</v>
      </c>
      <c r="F82" s="88" t="s">
        <v>73</v>
      </c>
      <c r="G82" s="85" t="str">
        <f>V11</f>
        <v>COP</v>
      </c>
      <c r="H82" s="31">
        <f>IF(C82&amp;E82="","",IF(C82=E82,1,IF(C82&gt;E82,3,IF(C82&lt;E82,0))))</f>
        <v>0</v>
      </c>
      <c r="I82" s="31">
        <f>IF(C82&amp;E82="","",IF(E82=C82,1,IF(C82&lt;E82,3,IF(C82&gt;E82,0))))</f>
        <v>3</v>
      </c>
      <c r="J82" s="31">
        <f>IF(C82&amp;E82="","",IF(C82&amp;E82&lt;&gt;"",1))</f>
        <v>1</v>
      </c>
      <c r="K82" s="31">
        <f>IF(C82&amp;E82="","",IF(C82&amp;E82&lt;&gt;"",1))</f>
        <v>1</v>
      </c>
      <c r="L82" s="31">
        <f>IF(C82="","",C82)</f>
        <v>1</v>
      </c>
      <c r="M82" s="31">
        <f>IF(E82="","",E82)</f>
        <v>2</v>
      </c>
      <c r="N82" s="31">
        <f>IF(H82=3,1,0)</f>
        <v>0</v>
      </c>
      <c r="O82" s="31">
        <f>IF(I82=3,1,0)</f>
        <v>1</v>
      </c>
      <c r="P82" s="31">
        <f>IF(H82=1,1,0)</f>
        <v>0</v>
      </c>
      <c r="Q82" s="31">
        <f>IF(I82=1,1,0)</f>
        <v>0</v>
      </c>
      <c r="R82" s="31">
        <f>IF(H82=0,1,0)</f>
        <v>1</v>
      </c>
      <c r="S82" s="31">
        <f>IF(I82=0,1,0)</f>
        <v>0</v>
      </c>
    </row>
    <row r="83" spans="1:54" ht="12.75">
      <c r="A83" s="32">
        <v>5</v>
      </c>
      <c r="B83" s="68" t="str">
        <f>VLOOKUP($B$82,Chaves!$A$1:$F$13,3,FALSE)</f>
        <v>OSMAR</v>
      </c>
      <c r="C83" s="97">
        <v>0</v>
      </c>
      <c r="D83" s="30" t="s">
        <v>14</v>
      </c>
      <c r="E83" s="97">
        <v>1</v>
      </c>
      <c r="F83" s="68" t="str">
        <f>VLOOKUP($F$82,Chaves!$A$1:$F$13,3,FALSE)</f>
        <v>ALEX</v>
      </c>
      <c r="G83" s="68" t="str">
        <f>VLOOKUP($G$82,Chaves!$A$1:$F$13,3,FALSE)</f>
        <v>MATEUS</v>
      </c>
      <c r="BA83" s="12">
        <f t="shared" si="2"/>
        <v>0</v>
      </c>
      <c r="BB83" s="12">
        <f t="shared" si="3"/>
        <v>1</v>
      </c>
    </row>
    <row r="84" spans="1:54" ht="12.75">
      <c r="A84" s="29">
        <v>6</v>
      </c>
      <c r="B84" s="68" t="str">
        <f>VLOOKUP($B$82,Chaves!$A$1:$F$13,4,FALSE)</f>
        <v>PIEROBOM</v>
      </c>
      <c r="C84" s="97">
        <v>0</v>
      </c>
      <c r="D84" s="30" t="s">
        <v>14</v>
      </c>
      <c r="E84" s="97">
        <v>1</v>
      </c>
      <c r="F84" s="68" t="str">
        <f>VLOOKUP($F$82,Chaves!$A$1:$F$13,4,FALSE)</f>
        <v>CRISTIAN</v>
      </c>
      <c r="G84" s="68" t="str">
        <f>VLOOKUP($G$82,Chaves!$A$1:$F$13,4,FALSE)</f>
        <v>MARIO</v>
      </c>
      <c r="BA84" s="12">
        <f t="shared" si="2"/>
        <v>0</v>
      </c>
      <c r="BB84" s="12">
        <f t="shared" si="3"/>
        <v>1</v>
      </c>
    </row>
    <row r="85" spans="1:54" ht="12.75">
      <c r="A85" s="32">
        <v>7</v>
      </c>
      <c r="B85" s="68" t="str">
        <f>VLOOKUP($B$82,Chaves!$A$1:$F$13,5,FALSE)</f>
        <v>VINHAS</v>
      </c>
      <c r="C85" s="97">
        <v>1</v>
      </c>
      <c r="D85" s="30" t="s">
        <v>14</v>
      </c>
      <c r="E85" s="97">
        <v>1</v>
      </c>
      <c r="F85" s="68" t="str">
        <f>VLOOKUP($F$82,Chaves!$A$1:$F$13,5,FALSE)</f>
        <v>DUDA</v>
      </c>
      <c r="G85" s="68" t="str">
        <f>VLOOKUP($G$82,Chaves!$A$1:$F$13,5,FALSE)</f>
        <v>ROGERIO</v>
      </c>
      <c r="BA85" s="12">
        <f t="shared" si="2"/>
        <v>0</v>
      </c>
      <c r="BB85" s="12">
        <f t="shared" si="3"/>
        <v>0</v>
      </c>
    </row>
    <row r="86" spans="1:54" ht="12.75">
      <c r="A86" s="29">
        <v>8</v>
      </c>
      <c r="B86" s="68" t="str">
        <f>VLOOKUP($B$82,Chaves!$A$1:$F$13,6,FALSE)</f>
        <v>ZILBER</v>
      </c>
      <c r="C86" s="97">
        <v>1</v>
      </c>
      <c r="D86" s="30" t="s">
        <v>14</v>
      </c>
      <c r="E86" s="97">
        <v>0</v>
      </c>
      <c r="F86" s="68" t="str">
        <f>VLOOKUP($F$82,Chaves!$A$1:$F$13,6,FALSE)</f>
        <v>AZEVEDO</v>
      </c>
      <c r="G86" s="68" t="str">
        <f>VLOOKUP($G$82,Chaves!$A$1:$F$13,6,FALSE)</f>
        <v>L ANTONIO</v>
      </c>
      <c r="BA86" s="12">
        <f t="shared" si="2"/>
        <v>1</v>
      </c>
      <c r="BB86" s="12">
        <f t="shared" si="3"/>
        <v>0</v>
      </c>
    </row>
    <row r="89" spans="1:7" ht="12.75">
      <c r="A89" s="81" t="s">
        <v>21</v>
      </c>
      <c r="B89" s="110" t="s">
        <v>23</v>
      </c>
      <c r="C89" s="110"/>
      <c r="D89" s="110"/>
      <c r="E89" s="110"/>
      <c r="F89" s="111"/>
      <c r="G89" s="82" t="s">
        <v>22</v>
      </c>
    </row>
    <row r="90" spans="1:19" ht="12.75">
      <c r="A90" s="83" t="s">
        <v>38</v>
      </c>
      <c r="B90" s="88" t="s">
        <v>73</v>
      </c>
      <c r="C90" s="86">
        <f>IF(AND(BA91=" ",BA92=" ",BA93=" ",BA94=" "),"",SUM(BA91:BA94))</f>
        <v>1</v>
      </c>
      <c r="D90" s="89" t="s">
        <v>14</v>
      </c>
      <c r="E90" s="86">
        <f>IF(AND(BB91=" ",BB92=" ",BB93=" ",BB94=" "),"",SUM(BB91:BB94))</f>
        <v>0</v>
      </c>
      <c r="F90" s="88" t="s">
        <v>58</v>
      </c>
      <c r="G90" s="85" t="str">
        <f>V4</f>
        <v>AFUMEPA</v>
      </c>
      <c r="H90" s="31">
        <f>IF(C90&amp;E90="","",IF(C90=E90,1,IF(C90&gt;E90,3,IF(C90&lt;E90,0))))</f>
        <v>3</v>
      </c>
      <c r="I90" s="31">
        <f>IF(C90&amp;E90="","",IF(E90=C90,1,IF(C90&lt;E90,3,IF(C90&gt;E90,0))))</f>
        <v>0</v>
      </c>
      <c r="J90" s="31">
        <f>IF(C90&amp;E90="","",IF(C90&amp;E90&lt;&gt;"",1))</f>
        <v>1</v>
      </c>
      <c r="K90" s="31">
        <f>IF(C90&amp;E90="","",IF(C90&amp;E90&lt;&gt;"",1))</f>
        <v>1</v>
      </c>
      <c r="L90" s="31">
        <f>IF(C90="","",C90)</f>
        <v>1</v>
      </c>
      <c r="M90" s="31">
        <f>IF(E90="","",E90)</f>
        <v>0</v>
      </c>
      <c r="N90" s="31">
        <f>IF(H90=3,1,0)</f>
        <v>1</v>
      </c>
      <c r="O90" s="31">
        <f>IF(I90=3,1,0)</f>
        <v>0</v>
      </c>
      <c r="P90" s="31">
        <f>IF(H90=1,1,0)</f>
        <v>0</v>
      </c>
      <c r="Q90" s="31">
        <f>IF(I90=1,1,0)</f>
        <v>0</v>
      </c>
      <c r="R90" s="31">
        <f>IF(H90=0,1,0)</f>
        <v>0</v>
      </c>
      <c r="S90" s="31">
        <f>IF(I90=0,1,0)</f>
        <v>1</v>
      </c>
    </row>
    <row r="91" spans="1:54" ht="12.75">
      <c r="A91" s="32">
        <v>1</v>
      </c>
      <c r="B91" s="68" t="str">
        <f>VLOOKUP($B$90,Chaves!$A$1:$F$13,3,FALSE)</f>
        <v>ALEX</v>
      </c>
      <c r="C91" s="97">
        <v>0</v>
      </c>
      <c r="D91" s="30" t="s">
        <v>14</v>
      </c>
      <c r="E91" s="97">
        <v>0</v>
      </c>
      <c r="F91" s="68" t="str">
        <f>VLOOKUP($F$90,Chaves!$A$1:$F$13,3,FALSE)</f>
        <v>MARCOS</v>
      </c>
      <c r="G91" s="68" t="str">
        <f>VLOOKUP($G$90,Chaves!$A$1:$F$13,3,FALSE)</f>
        <v>RODRIGO</v>
      </c>
      <c r="BA91" s="12">
        <f t="shared" si="2"/>
        <v>0</v>
      </c>
      <c r="BB91" s="12">
        <f t="shared" si="3"/>
        <v>0</v>
      </c>
    </row>
    <row r="92" spans="1:54" ht="12.75">
      <c r="A92" s="29">
        <v>2</v>
      </c>
      <c r="B92" s="68" t="str">
        <f>VLOOKUP($B$90,Chaves!$A$1:$F$13,4,FALSE)</f>
        <v>CRISTIAN</v>
      </c>
      <c r="C92" s="97">
        <v>0</v>
      </c>
      <c r="D92" s="30" t="s">
        <v>14</v>
      </c>
      <c r="E92" s="97">
        <v>0</v>
      </c>
      <c r="F92" s="68" t="str">
        <f>VLOOKUP($F$90,Chaves!$A$1:$F$13,4,FALSE)</f>
        <v>CARLOS</v>
      </c>
      <c r="G92" s="68" t="str">
        <f>VLOOKUP($G$90,Chaves!$A$1:$F$13,4,FALSE)</f>
        <v>SERGIO</v>
      </c>
      <c r="BA92" s="12">
        <f t="shared" si="2"/>
        <v>0</v>
      </c>
      <c r="BB92" s="12">
        <f t="shared" si="3"/>
        <v>0</v>
      </c>
    </row>
    <row r="93" spans="1:54" ht="12.75">
      <c r="A93" s="32">
        <v>3</v>
      </c>
      <c r="B93" s="68" t="str">
        <f>VLOOKUP($B$90,Chaves!$A$1:$F$13,5,FALSE)</f>
        <v>DUDA</v>
      </c>
      <c r="C93" s="97">
        <v>3</v>
      </c>
      <c r="D93" s="30" t="s">
        <v>14</v>
      </c>
      <c r="E93" s="97">
        <v>1</v>
      </c>
      <c r="F93" s="68" t="str">
        <f>VLOOKUP($F$90,Chaves!$A$1:$F$13,5,FALSE)</f>
        <v>AUGUSTO</v>
      </c>
      <c r="G93" s="68" t="str">
        <f>VLOOKUP($G$90,Chaves!$A$1:$F$13,5,FALSE)</f>
        <v>ALEXANDRE</v>
      </c>
      <c r="BA93" s="12">
        <f t="shared" si="2"/>
        <v>1</v>
      </c>
      <c r="BB93" s="12">
        <f t="shared" si="3"/>
        <v>0</v>
      </c>
    </row>
    <row r="94" spans="1:54" ht="12.75">
      <c r="A94" s="29">
        <v>4</v>
      </c>
      <c r="B94" s="68" t="str">
        <f>VLOOKUP($B$90,Chaves!$A$1:$F$13,6,FALSE)</f>
        <v>AZEVEDO</v>
      </c>
      <c r="C94" s="97">
        <v>0</v>
      </c>
      <c r="D94" s="30" t="s">
        <v>14</v>
      </c>
      <c r="E94" s="97">
        <v>0</v>
      </c>
      <c r="F94" s="68" t="str">
        <f>VLOOKUP($F$90,Chaves!$A$1:$F$13,6,FALSE)</f>
        <v>JONI</v>
      </c>
      <c r="G94" s="68" t="str">
        <f>VLOOKUP($G$90,Chaves!$A$1:$F$13,6,FALSE)</f>
        <v>CESAR</v>
      </c>
      <c r="BA94" s="12">
        <f t="shared" si="2"/>
        <v>0</v>
      </c>
      <c r="BB94" s="12">
        <f t="shared" si="3"/>
        <v>0</v>
      </c>
    </row>
    <row r="95" spans="1:19" ht="12.75">
      <c r="A95" s="86" t="s">
        <v>43</v>
      </c>
      <c r="B95" s="88" t="s">
        <v>53</v>
      </c>
      <c r="C95" s="86">
        <f>IF(AND(BA96=" ",BA97=" ",BA98=" ",BA99=" "),"",SUM(BA96:BA99))</f>
        <v>2</v>
      </c>
      <c r="D95" s="89" t="s">
        <v>14</v>
      </c>
      <c r="E95" s="86">
        <f>IF(AND(BB96=" ",BB97=" ",BB98=" ",BB99=" "),"",SUM(BB96:BB99))</f>
        <v>1</v>
      </c>
      <c r="F95" s="88" t="s">
        <v>78</v>
      </c>
      <c r="G95" s="85" t="str">
        <f>V10</f>
        <v>RIOCELL</v>
      </c>
      <c r="H95" s="31">
        <f>IF(C95&amp;E95="","",IF(C95=E95,1,IF(C95&gt;E95,3,IF(C95&lt;E95,0))))</f>
        <v>3</v>
      </c>
      <c r="I95" s="31">
        <f>IF(C95&amp;E95="","",IF(E95=C95,1,IF(C95&lt;E95,3,IF(C95&gt;E95,0))))</f>
        <v>0</v>
      </c>
      <c r="J95" s="31">
        <f>IF(C95&amp;E95="","",IF(C95&amp;E95&lt;&gt;"",1))</f>
        <v>1</v>
      </c>
      <c r="K95" s="31">
        <f>IF(C95&amp;E95="","",IF(C95&amp;E95&lt;&gt;"",1))</f>
        <v>1</v>
      </c>
      <c r="L95" s="31">
        <f>IF(C95="","",C95)</f>
        <v>2</v>
      </c>
      <c r="M95" s="31">
        <f>IF(E95="","",E95)</f>
        <v>1</v>
      </c>
      <c r="N95" s="31">
        <f>IF(H95=3,1,0)</f>
        <v>1</v>
      </c>
      <c r="O95" s="31">
        <f>IF(I95=3,1,0)</f>
        <v>0</v>
      </c>
      <c r="P95" s="31">
        <f>IF(H95=1,1,0)</f>
        <v>0</v>
      </c>
      <c r="Q95" s="31">
        <f>IF(I95=1,1,0)</f>
        <v>0</v>
      </c>
      <c r="R95" s="31">
        <f>IF(H95=0,1,0)</f>
        <v>0</v>
      </c>
      <c r="S95" s="31">
        <f>IF(I95=0,1,0)</f>
        <v>1</v>
      </c>
    </row>
    <row r="96" spans="1:54" ht="12.75">
      <c r="A96" s="32">
        <v>5</v>
      </c>
      <c r="B96" s="68" t="str">
        <f>VLOOKUP($B$95,Chaves!$A$1:$F$13,3,FALSE)</f>
        <v>OSMAR</v>
      </c>
      <c r="C96" s="97">
        <v>1</v>
      </c>
      <c r="D96" s="30" t="s">
        <v>14</v>
      </c>
      <c r="E96" s="97">
        <v>1</v>
      </c>
      <c r="F96" s="68" t="str">
        <f>VLOOKUP($F$95,Chaves!$A$1:$F$13,3,FALSE)</f>
        <v>BRANDAO</v>
      </c>
      <c r="G96" s="68" t="str">
        <f>VLOOKUP($G$95,Chaves!$A$1:$F$13,3,FALSE)</f>
        <v>LEANDRO</v>
      </c>
      <c r="BA96" s="12">
        <f t="shared" si="2"/>
        <v>0</v>
      </c>
      <c r="BB96" s="12">
        <f t="shared" si="3"/>
        <v>0</v>
      </c>
    </row>
    <row r="97" spans="1:54" ht="12.75">
      <c r="A97" s="29">
        <v>6</v>
      </c>
      <c r="B97" s="68" t="str">
        <f>VLOOKUP($B$95,Chaves!$A$1:$F$13,4,FALSE)</f>
        <v>PIEROBOM</v>
      </c>
      <c r="C97" s="97">
        <v>3</v>
      </c>
      <c r="D97" s="30" t="s">
        <v>14</v>
      </c>
      <c r="E97" s="97">
        <v>0</v>
      </c>
      <c r="F97" s="68" t="str">
        <f>VLOOKUP($F$95,Chaves!$A$1:$F$13,4,FALSE)</f>
        <v>MARCIO</v>
      </c>
      <c r="G97" s="68" t="str">
        <f>VLOOKUP($G$95,Chaves!$A$1:$F$13,4,FALSE)</f>
        <v>MARCOS STEYER</v>
      </c>
      <c r="BA97" s="12">
        <f t="shared" si="2"/>
        <v>1</v>
      </c>
      <c r="BB97" s="12">
        <f t="shared" si="3"/>
        <v>0</v>
      </c>
    </row>
    <row r="98" spans="1:54" ht="12.75">
      <c r="A98" s="32">
        <v>7</v>
      </c>
      <c r="B98" s="68" t="str">
        <f>VLOOKUP($B$95,Chaves!$A$1:$F$13,5,FALSE)</f>
        <v>VINHAS</v>
      </c>
      <c r="C98" s="97">
        <v>1</v>
      </c>
      <c r="D98" s="30" t="s">
        <v>14</v>
      </c>
      <c r="E98" s="97">
        <v>0</v>
      </c>
      <c r="F98" s="68" t="str">
        <f>VLOOKUP($F$95,Chaves!$A$1:$F$13,5,FALSE)</f>
        <v>GOTHE</v>
      </c>
      <c r="G98" s="68" t="str">
        <f>VLOOKUP($G$95,Chaves!$A$1:$F$13,5,FALSE)</f>
        <v>LEONI</v>
      </c>
      <c r="BA98" s="12">
        <f t="shared" si="2"/>
        <v>1</v>
      </c>
      <c r="BB98" s="12">
        <f t="shared" si="3"/>
        <v>0</v>
      </c>
    </row>
    <row r="99" spans="1:54" ht="12.75">
      <c r="A99" s="29">
        <v>8</v>
      </c>
      <c r="B99" s="68" t="str">
        <f>VLOOKUP($B$95,Chaves!$A$1:$F$13,6,FALSE)</f>
        <v>ZILBER</v>
      </c>
      <c r="C99" s="97">
        <v>0</v>
      </c>
      <c r="D99" s="30" t="s">
        <v>14</v>
      </c>
      <c r="E99" s="97">
        <v>1</v>
      </c>
      <c r="F99" s="68" t="str">
        <f>VLOOKUP($F$95,Chaves!$A$1:$F$13,6,FALSE)</f>
        <v>RICARDO</v>
      </c>
      <c r="G99" s="68" t="str">
        <f>VLOOKUP($G$95,Chaves!$A$1:$F$13,6,FALSE)</f>
        <v>LEANDRINHO</v>
      </c>
      <c r="BA99" s="12">
        <f t="shared" si="2"/>
        <v>0</v>
      </c>
      <c r="BB99" s="12">
        <f t="shared" si="3"/>
        <v>1</v>
      </c>
    </row>
    <row r="102" spans="2:6" ht="15.75">
      <c r="B102" s="95" t="s">
        <v>39</v>
      </c>
      <c r="C102" s="105" t="s">
        <v>73</v>
      </c>
      <c r="D102" s="105"/>
      <c r="E102" s="105"/>
      <c r="F102" s="105"/>
    </row>
    <row r="103" spans="2:6" ht="15.75">
      <c r="B103" s="95" t="s">
        <v>40</v>
      </c>
      <c r="C103" s="105" t="s">
        <v>91</v>
      </c>
      <c r="D103" s="105"/>
      <c r="E103" s="105"/>
      <c r="F103" s="105"/>
    </row>
    <row r="104" spans="2:6" ht="15.75">
      <c r="B104" s="95" t="s">
        <v>41</v>
      </c>
      <c r="C104" s="105" t="s">
        <v>53</v>
      </c>
      <c r="D104" s="105"/>
      <c r="E104" s="105"/>
      <c r="F104" s="105"/>
    </row>
    <row r="105" spans="2:6" ht="15.75">
      <c r="B105" s="95" t="s">
        <v>42</v>
      </c>
      <c r="C105" s="105" t="s">
        <v>92</v>
      </c>
      <c r="D105" s="105"/>
      <c r="E105" s="105"/>
      <c r="F105" s="105"/>
    </row>
  </sheetData>
  <sheetProtection password="F58E" sheet="1" objects="1" scenarios="1"/>
  <mergeCells count="15">
    <mergeCell ref="A1:G1"/>
    <mergeCell ref="B7:F7"/>
    <mergeCell ref="B18:F18"/>
    <mergeCell ref="B51:F51"/>
    <mergeCell ref="A4:G5"/>
    <mergeCell ref="B62:F62"/>
    <mergeCell ref="B76:F76"/>
    <mergeCell ref="B89:F89"/>
    <mergeCell ref="V25:AA25"/>
    <mergeCell ref="B29:F29"/>
    <mergeCell ref="B40:F40"/>
    <mergeCell ref="C102:F102"/>
    <mergeCell ref="C103:F103"/>
    <mergeCell ref="C104:F104"/>
    <mergeCell ref="C105:F105"/>
  </mergeCells>
  <printOptions horizontalCentered="1"/>
  <pageMargins left="0.7874015748031497" right="0.7874015748031497" top="0.984251968503937" bottom="1.01" header="0.5118110236220472" footer="0.5118110236220472"/>
  <pageSetup horizontalDpi="600" verticalDpi="600" orientation="portrait" paperSize="9" r:id="rId1"/>
  <headerFooter alignWithMargins="0">
    <oddHeader>&amp;C&amp;"Arial,Negrito"ESTADUAL DE EQUIPES
</oddHeader>
  </headerFooter>
  <colBreaks count="1" manualBreakCount="1">
    <brk id="32" max="3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E14" sqref="E14"/>
    </sheetView>
  </sheetViews>
  <sheetFormatPr defaultColWidth="9.140625" defaultRowHeight="12.75"/>
  <cols>
    <col min="1" max="1" width="15.8515625" style="0" customWidth="1"/>
  </cols>
  <sheetData>
    <row r="2" ht="12.75">
      <c r="A2" t="s">
        <v>45</v>
      </c>
    </row>
    <row r="4" spans="1:3" ht="12.75">
      <c r="A4" t="s">
        <v>46</v>
      </c>
      <c r="B4">
        <v>3</v>
      </c>
      <c r="C4">
        <v>3</v>
      </c>
    </row>
    <row r="5" spans="1:3" ht="12.75">
      <c r="A5" s="99" t="s">
        <v>47</v>
      </c>
      <c r="B5">
        <v>1</v>
      </c>
      <c r="C5">
        <v>1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FGFM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ESTADUAL DE EQUIPES</dc:title>
  <dc:subject/>
  <dc:creator>Sérgio</dc:creator>
  <cp:keywords/>
  <dc:description>Preenchendo os nomes das equipes e dos técnicos nas  chaves, o carnet fica pronto automaticamente. Incluindo-se os resultados de cada técnico é calculado o resultado da equipe.Ao clicar o botão "atualizar classificação"  as equipes são dispostas  em ordem  de classificação. 
</dc:description>
  <cp:lastModifiedBy>Sergio Oliveira_27042002</cp:lastModifiedBy>
  <cp:lastPrinted>2003-06-28T01:25:39Z</cp:lastPrinted>
  <dcterms:created xsi:type="dcterms:W3CDTF">2000-10-09T16:10:07Z</dcterms:created>
  <dcterms:modified xsi:type="dcterms:W3CDTF">2003-06-26T14:44:01Z</dcterms:modified>
  <cp:category/>
  <cp:version/>
  <cp:contentType/>
  <cp:contentStatus/>
</cp:coreProperties>
</file>