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/>
  <mc:AlternateContent xmlns:mc="http://schemas.openxmlformats.org/markup-compatibility/2006">
    <mc:Choice Requires="x15">
      <x15ac:absPath xmlns:x15ac="http://schemas.microsoft.com/office/spreadsheetml/2010/11/ac" url="C:\Users\Yesly Mora\Documents\Servicios contables\Biometepe\formatos\"/>
    </mc:Choice>
  </mc:AlternateContent>
  <xr:revisionPtr revIDLastSave="0" documentId="13_ncr:1000001_{FD52703F-80C7-4945-BA21-1A3F597CC6ED}" xr6:coauthVersionLast="45" xr6:coauthVersionMax="45" xr10:uidLastSave="{00000000-0000-0000-0000-000000000000}"/>
  <bookViews>
    <workbookView xWindow="0" yWindow="0" windowWidth="16380" windowHeight="8190" tabRatio="500" activeTab="3" xr2:uid="{00000000-000D-0000-FFFF-FFFF00000000}"/>
  </bookViews>
  <sheets>
    <sheet name="usuarios" sheetId="1" r:id="rId1"/>
    <sheet name="trabajadores" sheetId="2" r:id="rId2"/>
    <sheet name="planilla" sheetId="3" r:id="rId3"/>
    <sheet name="recibos" sheetId="4" r:id="rId4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D7" i="3" l="1"/>
  <c r="E6" i="4"/>
  <c r="E7" i="4"/>
  <c r="E7" i="3"/>
  <c r="E9" i="4"/>
  <c r="F7" i="3"/>
  <c r="G7" i="3"/>
  <c r="E10" i="4"/>
  <c r="E11" i="4"/>
  <c r="E12" i="4"/>
  <c r="E31" i="4"/>
  <c r="E32" i="4"/>
  <c r="B7" i="3"/>
  <c r="D4" i="4"/>
  <c r="D29" i="4"/>
  <c r="A3" i="3"/>
  <c r="A3" i="4"/>
  <c r="D3" i="4"/>
  <c r="D28" i="4"/>
  <c r="D26" i="4"/>
  <c r="E35" i="4"/>
  <c r="A26" i="4"/>
  <c r="D6" i="3"/>
  <c r="E6" i="3"/>
  <c r="F6" i="3"/>
  <c r="G6" i="3"/>
  <c r="B10" i="4"/>
  <c r="B35" i="4"/>
  <c r="B9" i="4"/>
  <c r="B6" i="4"/>
  <c r="B31" i="4"/>
  <c r="B32" i="4"/>
  <c r="B6" i="3"/>
  <c r="A4" i="4"/>
  <c r="A29" i="4"/>
  <c r="A28" i="4"/>
  <c r="H32" i="3"/>
  <c r="D32" i="3"/>
  <c r="B32" i="3"/>
  <c r="E34" i="4"/>
  <c r="E36" i="4"/>
  <c r="E37" i="4"/>
  <c r="B11" i="4"/>
  <c r="B7" i="4"/>
  <c r="B34" i="4"/>
  <c r="B36" i="4"/>
  <c r="B37" i="4"/>
  <c r="M6" i="3"/>
  <c r="K6" i="3"/>
  <c r="C7" i="3"/>
  <c r="C6" i="3"/>
  <c r="B12" i="4"/>
  <c r="K7" i="3"/>
  <c r="K8" i="3"/>
  <c r="M7" i="3"/>
  <c r="D8" i="3"/>
  <c r="J6" i="3"/>
  <c r="J7" i="3"/>
  <c r="J8" i="3"/>
  <c r="L6" i="3"/>
  <c r="N6" i="3"/>
  <c r="M8" i="3"/>
  <c r="H7" i="3"/>
  <c r="I7" i="3"/>
  <c r="L7" i="3"/>
  <c r="N7" i="3"/>
  <c r="F8" i="3"/>
  <c r="G8" i="3"/>
  <c r="N8" i="3"/>
  <c r="L8" i="3"/>
  <c r="E8" i="3"/>
  <c r="H6" i="3"/>
  <c r="H8" i="3"/>
  <c r="I6" i="3"/>
  <c r="I8" i="3"/>
</calcChain>
</file>

<file path=xl/sharedStrings.xml><?xml version="1.0" encoding="utf-8"?>
<sst xmlns="http://schemas.openxmlformats.org/spreadsheetml/2006/main" count="89" uniqueCount="49">
  <si>
    <t>Tarea</t>
  </si>
  <si>
    <t>Usuario</t>
  </si>
  <si>
    <t>Elaborado por:</t>
  </si>
  <si>
    <t>Revisado por:</t>
  </si>
  <si>
    <t>Autorizado por:</t>
  </si>
  <si>
    <t>Keyla Esperanza Mena Romero</t>
  </si>
  <si>
    <t>ITEM</t>
  </si>
  <si>
    <t>N.º INSS</t>
  </si>
  <si>
    <t>CEDULA</t>
  </si>
  <si>
    <t>NOMBRES Y APELLIDOS</t>
  </si>
  <si>
    <t>CARGO</t>
  </si>
  <si>
    <t>SALARIO</t>
  </si>
  <si>
    <t>5700905760001D</t>
  </si>
  <si>
    <t>Carlos Roberto Barrios Alvarez</t>
  </si>
  <si>
    <t>Coordinador técnico</t>
  </si>
  <si>
    <t>5690307960000B</t>
  </si>
  <si>
    <t>Priscila Castillo Fonseca</t>
  </si>
  <si>
    <t>Asistente contable</t>
  </si>
  <si>
    <t>NOMBRE Y APELLIDOS</t>
  </si>
  <si>
    <t>SALARIO MENSUAL</t>
  </si>
  <si>
    <t>DEDUCCIONES</t>
  </si>
  <si>
    <t>NETO A RECIBIR</t>
  </si>
  <si>
    <t>PROVISIONES</t>
  </si>
  <si>
    <t>INSS</t>
  </si>
  <si>
    <t>ING. GRAB.</t>
  </si>
  <si>
    <t>IR</t>
  </si>
  <si>
    <t>TOT. DEDUCC.</t>
  </si>
  <si>
    <t>VACACIONES</t>
  </si>
  <si>
    <t>AGUINALDO</t>
  </si>
  <si>
    <t>INDEMNIZACION</t>
  </si>
  <si>
    <t>INATEC</t>
  </si>
  <si>
    <t>PATRONAL</t>
  </si>
  <si>
    <t>TOTALES</t>
  </si>
  <si>
    <t>BIOMETEPE R.L.</t>
  </si>
  <si>
    <t>Comprobante de pago de salario</t>
  </si>
  <si>
    <t>Fecha del Reporte</t>
  </si>
  <si>
    <t>Fecha inicial</t>
  </si>
  <si>
    <t>Fecha final</t>
  </si>
  <si>
    <t>COOPERATIVA DE AGROTURISMO RURAL BIOMETEPE R.L.</t>
  </si>
  <si>
    <t>PLANILLA DE SALARIOS</t>
  </si>
  <si>
    <t>DETALLE DE INGRESOS</t>
  </si>
  <si>
    <t>Salarios</t>
  </si>
  <si>
    <t>Ingresos Totales</t>
  </si>
  <si>
    <t>MENOS: DEDUCCIONES</t>
  </si>
  <si>
    <t>Inss Laboral</t>
  </si>
  <si>
    <t>Deducciones Totales</t>
  </si>
  <si>
    <t>Neto a Recibir</t>
  </si>
  <si>
    <t>Entrega Conforme:</t>
  </si>
  <si>
    <t>Recibe Conforme: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</si>
</sst>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0" x14ac:knownFonts="1">
    <font>
      <sz val="10"/>
      <name val="Arial"/>
      <family val="2"/>
    </font>
    <font>
      <sz val="10"/>
      <name val="Arial"/>
    </font>
    <font>
      <sz val="10"/>
      <name val="Calibri"/>
      <family val="2"/>
      <charset val="1"/>
    </font>
    <font>
      <b/>
      <sz val="10"/>
      <name val="Calibri"/>
      <family val="2"/>
      <charset val="1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Calibri"/>
      <family val="2"/>
    </font>
    <font>
      <b/>
      <sz val="10"/>
      <name val="Calibri Light"/>
      <family val="2"/>
      <scheme val="major"/>
    </font>
    <font>
      <sz val="10"/>
      <name val="Calibri Light"/>
      <family val="2"/>
      <scheme val="major"/>
    </font>
    <font>
      <sz val="12"/>
      <name val="Calibri"/>
      <family val="2"/>
      <charset val="1"/>
    </font>
    <font>
      <sz val="18"/>
      <color theme="0" tint="-0.499984740745262"/>
      <name val="Calibri Light"/>
      <family val="2"/>
      <scheme val="major"/>
    </font>
    <font>
      <sz val="14"/>
      <name val="Calibri"/>
      <family val="2"/>
      <scheme val="minor"/>
    </font>
    <font>
      <sz val="12"/>
      <name val="Calibri"/>
      <family val="2"/>
      <scheme val="minor"/>
    </font>
    <font>
      <b/>
      <u/>
      <sz val="10"/>
      <name val="Calibri"/>
      <family val="2"/>
      <scheme val="minor"/>
    </font>
    <font>
      <b/>
      <sz val="11"/>
      <name val="Calibri Light"/>
      <family val="2"/>
      <scheme val="major"/>
    </font>
    <font>
      <b/>
      <u val="singleAccounting"/>
      <sz val="10"/>
      <name val="Calibri"/>
      <family val="2"/>
      <scheme val="minor"/>
    </font>
    <font>
      <b/>
      <u val="doubleAccounting"/>
      <sz val="14"/>
      <name val="Calibri"/>
      <family val="2"/>
      <scheme val="minor"/>
    </font>
    <font>
      <u/>
      <sz val="10"/>
      <color theme="10"/>
      <name val="Arial"/>
      <family val="2"/>
    </font>
    <font>
      <sz val="10"/>
      <color rgb="FF0070C0"/>
      <name val="Calibri"/>
      <family val="2"/>
      <scheme val="minor"/>
    </font>
    <font>
      <b/>
      <sz val="11"/>
      <color rgb="FF0070C0"/>
      <name val="Calibri Light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rgb="FFCCCCCC"/>
        <bgColor rgb="FFCCCCFF"/>
      </patternFill>
    </fill>
    <fill>
      <patternFill patternType="solid">
        <fgColor theme="0" tint="-4.9989318521683403E-2"/>
        <bgColor indexed="64"/>
      </patternFill>
    </fill>
  </fills>
  <borders count="24">
    <border>
      <left/>
      <right/>
      <top/>
      <bottom/>
      <diagonal/>
    </border>
    <border>
      <left style="thin">
        <color rgb="FF666666"/>
      </left>
      <right/>
      <top style="thin">
        <color rgb="FF666666"/>
      </top>
      <bottom style="thin">
        <color rgb="FF666666"/>
      </bottom>
      <diagonal/>
    </border>
    <border>
      <left/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666666"/>
      </left>
      <right/>
      <top style="thin">
        <color rgb="FF666666"/>
      </top>
      <bottom/>
      <diagonal/>
    </border>
    <border>
      <left/>
      <right style="thin">
        <color rgb="FF666666"/>
      </right>
      <top style="thin">
        <color rgb="FF666666"/>
      </top>
      <bottom/>
      <diagonal/>
    </border>
    <border>
      <left style="thin">
        <color rgb="FF666666"/>
      </left>
      <right/>
      <top/>
      <bottom/>
      <diagonal/>
    </border>
    <border>
      <left/>
      <right style="thin">
        <color rgb="FF666666"/>
      </right>
      <top/>
      <bottom/>
      <diagonal/>
    </border>
    <border>
      <left style="thin">
        <color rgb="FF666666"/>
      </left>
      <right/>
      <top/>
      <bottom style="thin">
        <color rgb="FF666666"/>
      </bottom>
      <diagonal/>
    </border>
    <border>
      <left/>
      <right style="thin">
        <color rgb="FF666666"/>
      </right>
      <top/>
      <bottom style="thin">
        <color rgb="FF666666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/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Border="0" applyAlignment="0" applyProtection="0"/>
    <xf numFmtId="0" fontId="17" fillId="0" borderId="0" applyNumberFormat="0" applyFill="0" applyBorder="0" applyAlignment="0" applyProtection="0"/>
  </cellStyleXfs>
  <cellXfs count="71">
    <xf numFmtId="0" fontId="0" fillId="0" borderId="0" xfId="0"/>
    <xf numFmtId="0" fontId="0" fillId="2" borderId="1" xfId="0" applyFont="1" applyFill="1" applyBorder="1" applyAlignment="1">
      <alignment horizontal="center"/>
    </xf>
    <xf numFmtId="0" fontId="0" fillId="2" borderId="2" xfId="0" applyFont="1" applyFill="1" applyBorder="1" applyAlignment="1">
      <alignment horizontal="center"/>
    </xf>
    <xf numFmtId="0" fontId="0" fillId="0" borderId="3" xfId="0" applyFont="1" applyBorder="1"/>
    <xf numFmtId="0" fontId="0" fillId="0" borderId="4" xfId="0" applyFont="1" applyBorder="1"/>
    <xf numFmtId="0" fontId="0" fillId="0" borderId="5" xfId="0" applyFont="1" applyBorder="1"/>
    <xf numFmtId="0" fontId="0" fillId="0" borderId="6" xfId="0" applyBorder="1"/>
    <xf numFmtId="0" fontId="0" fillId="0" borderId="7" xfId="0" applyFont="1" applyBorder="1"/>
    <xf numFmtId="0" fontId="0" fillId="0" borderId="8" xfId="0" applyFont="1" applyBorder="1"/>
    <xf numFmtId="0" fontId="2" fillId="0" borderId="0" xfId="0" applyFont="1"/>
    <xf numFmtId="0" fontId="2" fillId="0" borderId="0" xfId="0" applyFont="1" applyAlignment="1">
      <alignment horizontal="center"/>
    </xf>
    <xf numFmtId="0" fontId="6" fillId="0" borderId="0" xfId="0" applyFont="1"/>
    <xf numFmtId="0" fontId="3" fillId="3" borderId="9" xfId="0" applyFont="1" applyFill="1" applyBorder="1" applyAlignment="1">
      <alignment horizontal="center"/>
    </xf>
    <xf numFmtId="0" fontId="6" fillId="3" borderId="9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0" fontId="2" fillId="0" borderId="9" xfId="0" applyFont="1" applyFill="1" applyBorder="1"/>
    <xf numFmtId="43" fontId="5" fillId="0" borderId="9" xfId="1" applyFont="1" applyFill="1" applyBorder="1"/>
    <xf numFmtId="43" fontId="4" fillId="0" borderId="9" xfId="1" applyFont="1" applyFill="1" applyBorder="1"/>
    <xf numFmtId="43" fontId="6" fillId="3" borderId="9" xfId="0" applyNumberFormat="1" applyFont="1" applyFill="1" applyBorder="1"/>
    <xf numFmtId="43" fontId="5" fillId="3" borderId="9" xfId="1" applyFont="1" applyFill="1" applyBorder="1"/>
    <xf numFmtId="0" fontId="6" fillId="0" borderId="10" xfId="0" applyFont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 indent="1"/>
    </xf>
    <xf numFmtId="0" fontId="8" fillId="0" borderId="0" xfId="0" applyFont="1"/>
    <xf numFmtId="4" fontId="8" fillId="0" borderId="0" xfId="0" applyNumberFormat="1" applyFont="1"/>
    <xf numFmtId="0" fontId="0" fillId="3" borderId="11" xfId="0" applyFill="1" applyBorder="1"/>
    <xf numFmtId="0" fontId="0" fillId="3" borderId="12" xfId="0" applyFill="1" applyBorder="1"/>
    <xf numFmtId="0" fontId="0" fillId="0" borderId="13" xfId="0" applyBorder="1"/>
    <xf numFmtId="15" fontId="0" fillId="0" borderId="14" xfId="0" applyNumberFormat="1" applyBorder="1"/>
    <xf numFmtId="0" fontId="0" fillId="0" borderId="15" xfId="0" applyBorder="1"/>
    <xf numFmtId="15" fontId="0" fillId="0" borderId="16" xfId="0" applyNumberFormat="1" applyBorder="1"/>
    <xf numFmtId="0" fontId="4" fillId="0" borderId="0" xfId="0" applyFont="1"/>
    <xf numFmtId="0" fontId="13" fillId="0" borderId="20" xfId="0" applyFont="1" applyBorder="1"/>
    <xf numFmtId="0" fontId="4" fillId="0" borderId="21" xfId="0" applyFont="1" applyBorder="1"/>
    <xf numFmtId="0" fontId="4" fillId="0" borderId="20" xfId="0" applyFont="1" applyBorder="1" applyAlignment="1">
      <alignment horizontal="left" indent="1"/>
    </xf>
    <xf numFmtId="43" fontId="4" fillId="0" borderId="21" xfId="0" applyNumberFormat="1" applyFont="1" applyBorder="1"/>
    <xf numFmtId="0" fontId="5" fillId="0" borderId="20" xfId="0" applyFont="1" applyBorder="1" applyAlignment="1">
      <alignment horizontal="left" indent="1"/>
    </xf>
    <xf numFmtId="43" fontId="5" fillId="0" borderId="21" xfId="0" applyNumberFormat="1" applyFont="1" applyBorder="1"/>
    <xf numFmtId="0" fontId="11" fillId="0" borderId="20" xfId="0" applyFont="1" applyBorder="1" applyAlignment="1">
      <alignment vertical="center"/>
    </xf>
    <xf numFmtId="0" fontId="4" fillId="0" borderId="20" xfId="0" applyFont="1" applyBorder="1"/>
    <xf numFmtId="0" fontId="0" fillId="0" borderId="20" xfId="0" applyBorder="1"/>
    <xf numFmtId="0" fontId="0" fillId="0" borderId="21" xfId="0" applyBorder="1"/>
    <xf numFmtId="0" fontId="4" fillId="0" borderId="20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0" fillId="0" borderId="22" xfId="0" applyBorder="1"/>
    <xf numFmtId="0" fontId="0" fillId="0" borderId="23" xfId="0" applyBorder="1"/>
    <xf numFmtId="0" fontId="4" fillId="0" borderId="22" xfId="0" applyFont="1" applyBorder="1"/>
    <xf numFmtId="0" fontId="4" fillId="0" borderId="23" xfId="0" applyFont="1" applyBorder="1"/>
    <xf numFmtId="43" fontId="15" fillId="0" borderId="21" xfId="0" applyNumberFormat="1" applyFont="1" applyBorder="1"/>
    <xf numFmtId="43" fontId="16" fillId="0" borderId="21" xfId="0" applyNumberFormat="1" applyFont="1" applyBorder="1"/>
    <xf numFmtId="0" fontId="18" fillId="0" borderId="9" xfId="2" applyFont="1" applyFill="1" applyBorder="1"/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6" fillId="3" borderId="9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9" fillId="0" borderId="17" xfId="0" applyFont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12" fillId="0" borderId="20" xfId="0" applyFont="1" applyBorder="1" applyAlignment="1">
      <alignment horizontal="center"/>
    </xf>
    <xf numFmtId="0" fontId="12" fillId="0" borderId="21" xfId="0" applyFont="1" applyBorder="1" applyAlignment="1">
      <alignment horizontal="center"/>
    </xf>
    <xf numFmtId="0" fontId="14" fillId="3" borderId="20" xfId="0" applyFont="1" applyFill="1" applyBorder="1" applyAlignment="1">
      <alignment horizontal="center" vertical="center"/>
    </xf>
    <xf numFmtId="0" fontId="14" fillId="3" borderId="21" xfId="0" applyFont="1" applyFill="1" applyBorder="1" applyAlignment="1">
      <alignment horizontal="center" vertical="center"/>
    </xf>
    <xf numFmtId="0" fontId="12" fillId="0" borderId="18" xfId="0" applyFont="1" applyBorder="1" applyAlignment="1">
      <alignment horizontal="center"/>
    </xf>
    <xf numFmtId="0" fontId="12" fillId="0" borderId="19" xfId="0" applyFont="1" applyBorder="1" applyAlignment="1">
      <alignment horizontal="center"/>
    </xf>
    <xf numFmtId="0" fontId="19" fillId="3" borderId="20" xfId="0" applyFont="1" applyFill="1" applyBorder="1" applyAlignment="1">
      <alignment horizontal="center" vertical="center"/>
    </xf>
    <xf numFmtId="0" fontId="19" fillId="3" borderId="21" xfId="0" applyFont="1" applyFill="1" applyBorder="1" applyAlignment="1">
      <alignment horizontal="center" vertical="center"/>
    </xf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 /><Relationship Id="rId3" Type="http://schemas.openxmlformats.org/officeDocument/2006/relationships/worksheet" Target="worksheets/sheet3.xml" /><Relationship Id="rId7" Type="http://schemas.openxmlformats.org/officeDocument/2006/relationships/sharedStrings" Target="sharedStrings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tyles" Target="styles.xml" /><Relationship Id="rId5" Type="http://schemas.openxmlformats.org/officeDocument/2006/relationships/theme" Target="theme/theme1.xml" /><Relationship Id="rId4" Type="http://schemas.openxmlformats.org/officeDocument/2006/relationships/worksheet" Target="worksheets/sheet4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466725</xdr:colOff>
      <xdr:row>18</xdr:row>
      <xdr:rowOff>152400</xdr:rowOff>
    </xdr:from>
    <xdr:to>
      <xdr:col>1</xdr:col>
      <xdr:colOff>542925</xdr:colOff>
      <xdr:row>18</xdr:row>
      <xdr:rowOff>152400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CxnSpPr/>
      </xdr:nvCxnSpPr>
      <xdr:spPr>
        <a:xfrm>
          <a:off x="466725" y="3581400"/>
          <a:ext cx="197167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466725</xdr:colOff>
      <xdr:row>15</xdr:row>
      <xdr:rowOff>0</xdr:rowOff>
    </xdr:from>
    <xdr:to>
      <xdr:col>1</xdr:col>
      <xdr:colOff>542925</xdr:colOff>
      <xdr:row>15</xdr:row>
      <xdr:rowOff>0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CxnSpPr/>
      </xdr:nvCxnSpPr>
      <xdr:spPr>
        <a:xfrm>
          <a:off x="466725" y="2943225"/>
          <a:ext cx="197167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466725</xdr:colOff>
      <xdr:row>43</xdr:row>
      <xdr:rowOff>152400</xdr:rowOff>
    </xdr:from>
    <xdr:to>
      <xdr:col>1</xdr:col>
      <xdr:colOff>542925</xdr:colOff>
      <xdr:row>43</xdr:row>
      <xdr:rowOff>152400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CxnSpPr/>
      </xdr:nvCxnSpPr>
      <xdr:spPr>
        <a:xfrm>
          <a:off x="466725" y="3581400"/>
          <a:ext cx="197167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466725</xdr:colOff>
      <xdr:row>40</xdr:row>
      <xdr:rowOff>0</xdr:rowOff>
    </xdr:from>
    <xdr:to>
      <xdr:col>1</xdr:col>
      <xdr:colOff>542925</xdr:colOff>
      <xdr:row>40</xdr:row>
      <xdr:rowOff>0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CxnSpPr/>
      </xdr:nvCxnSpPr>
      <xdr:spPr>
        <a:xfrm>
          <a:off x="466725" y="2943225"/>
          <a:ext cx="197167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466725</xdr:colOff>
      <xdr:row>18</xdr:row>
      <xdr:rowOff>152400</xdr:rowOff>
    </xdr:from>
    <xdr:to>
      <xdr:col>4</xdr:col>
      <xdr:colOff>542925</xdr:colOff>
      <xdr:row>18</xdr:row>
      <xdr:rowOff>152400</xdr:rowOff>
    </xdr:to>
    <xdr:cxnSp macro="">
      <xdr:nvCxnSpPr>
        <xdr:cNvPr id="11" name="Conector recto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CxnSpPr/>
      </xdr:nvCxnSpPr>
      <xdr:spPr>
        <a:xfrm>
          <a:off x="466725" y="3609975"/>
          <a:ext cx="197167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466725</xdr:colOff>
      <xdr:row>15</xdr:row>
      <xdr:rowOff>0</xdr:rowOff>
    </xdr:from>
    <xdr:to>
      <xdr:col>4</xdr:col>
      <xdr:colOff>542925</xdr:colOff>
      <xdr:row>15</xdr:row>
      <xdr:rowOff>0</xdr:rowOff>
    </xdr:to>
    <xdr:cxnSp macro="">
      <xdr:nvCxnSpPr>
        <xdr:cNvPr id="12" name="Conector recto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CxnSpPr/>
      </xdr:nvCxnSpPr>
      <xdr:spPr>
        <a:xfrm>
          <a:off x="466725" y="2971800"/>
          <a:ext cx="197167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466725</xdr:colOff>
      <xdr:row>43</xdr:row>
      <xdr:rowOff>152400</xdr:rowOff>
    </xdr:from>
    <xdr:to>
      <xdr:col>4</xdr:col>
      <xdr:colOff>542925</xdr:colOff>
      <xdr:row>43</xdr:row>
      <xdr:rowOff>152400</xdr:rowOff>
    </xdr:to>
    <xdr:cxnSp macro="">
      <xdr:nvCxnSpPr>
        <xdr:cNvPr id="13" name="Conector recto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CxnSpPr/>
      </xdr:nvCxnSpPr>
      <xdr:spPr>
        <a:xfrm>
          <a:off x="466725" y="8105775"/>
          <a:ext cx="197167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466725</xdr:colOff>
      <xdr:row>40</xdr:row>
      <xdr:rowOff>0</xdr:rowOff>
    </xdr:from>
    <xdr:to>
      <xdr:col>4</xdr:col>
      <xdr:colOff>542925</xdr:colOff>
      <xdr:row>40</xdr:row>
      <xdr:rowOff>0</xdr:rowOff>
    </xdr:to>
    <xdr:cxnSp macro="">
      <xdr:nvCxnSpPr>
        <xdr:cNvPr id="14" name="Conector recto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CxnSpPr/>
      </xdr:nvCxnSpPr>
      <xdr:spPr>
        <a:xfrm>
          <a:off x="466725" y="7467600"/>
          <a:ext cx="197167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Relationship Id="rId1" Type="http://schemas.openxmlformats.org/officeDocument/2006/relationships/printerSettings" Target="../printerSettings/printerSettings3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C10"/>
  <sheetViews>
    <sheetView showGridLines="0" zoomScaleNormal="100" workbookViewId="0">
      <selection activeCell="D13" sqref="D13"/>
    </sheetView>
  </sheetViews>
  <sheetFormatPr defaultColWidth="11.59375" defaultRowHeight="12.75" x14ac:dyDescent="0.15"/>
  <cols>
    <col min="1" max="1" width="1.88671875" customWidth="1"/>
    <col min="2" max="2" width="16.98828125" customWidth="1"/>
    <col min="3" max="3" width="27.9140625" customWidth="1"/>
  </cols>
  <sheetData>
    <row r="2" spans="2:3" x14ac:dyDescent="0.15">
      <c r="B2" s="1" t="s">
        <v>0</v>
      </c>
      <c r="C2" s="2" t="s">
        <v>1</v>
      </c>
    </row>
    <row r="3" spans="2:3" x14ac:dyDescent="0.15">
      <c r="B3" s="3" t="s">
        <v>2</v>
      </c>
      <c r="C3" s="4"/>
    </row>
    <row r="4" spans="2:3" x14ac:dyDescent="0.15">
      <c r="B4" s="5" t="s">
        <v>3</v>
      </c>
      <c r="C4" s="6"/>
    </row>
    <row r="5" spans="2:3" x14ac:dyDescent="0.15">
      <c r="B5" s="7" t="s">
        <v>4</v>
      </c>
      <c r="C5" s="8" t="s">
        <v>5</v>
      </c>
    </row>
    <row r="8" spans="2:3" x14ac:dyDescent="0.15">
      <c r="B8" s="26" t="s">
        <v>35</v>
      </c>
      <c r="C8" s="27"/>
    </row>
    <row r="9" spans="2:3" x14ac:dyDescent="0.15">
      <c r="B9" s="28" t="s">
        <v>36</v>
      </c>
      <c r="C9" s="29">
        <v>43800</v>
      </c>
    </row>
    <row r="10" spans="2:3" x14ac:dyDescent="0.15">
      <c r="B10" s="30" t="s">
        <v>37</v>
      </c>
      <c r="C10" s="31">
        <v>43830</v>
      </c>
    </row>
  </sheetData>
  <printOptions horizontalCentered="1"/>
  <pageMargins left="9.6527777777777796E-2" right="0.15833333333333299" top="1.05277777777778" bottom="1.05277777777778" header="0.78749999999999998" footer="0.78749999999999998"/>
  <pageSetup scale="70" orientation="landscape" useFirstPageNumber="1" horizontalDpi="300" verticalDpi="300" r:id="rId1"/>
  <headerFooter>
    <oddHeader>&amp;C&amp;"Times New Roman,Normal"&amp;12&amp;A</oddHeader>
    <oddFooter>&amp;C&amp;"Times New Roman,Normal"&amp;12Página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"/>
  <sheetViews>
    <sheetView showGridLines="0" zoomScaleNormal="100" workbookViewId="0">
      <selection activeCell="D10" sqref="D10"/>
    </sheetView>
  </sheetViews>
  <sheetFormatPr defaultColWidth="11.59375" defaultRowHeight="12.75" x14ac:dyDescent="0.15"/>
  <cols>
    <col min="2" max="2" width="12.80859375" customWidth="1"/>
    <col min="3" max="3" width="18.609375" customWidth="1"/>
    <col min="4" max="4" width="28.453125" customWidth="1"/>
    <col min="5" max="5" width="19.6875" customWidth="1"/>
  </cols>
  <sheetData>
    <row r="1" spans="1:6" ht="14.25" x14ac:dyDescent="0.2">
      <c r="A1" s="21" t="s">
        <v>6</v>
      </c>
      <c r="B1" s="21" t="s">
        <v>7</v>
      </c>
      <c r="C1" s="21" t="s">
        <v>8</v>
      </c>
      <c r="D1" s="21" t="s">
        <v>9</v>
      </c>
      <c r="E1" s="21" t="s">
        <v>10</v>
      </c>
      <c r="F1" s="21" t="s">
        <v>11</v>
      </c>
    </row>
    <row r="2" spans="1:6" ht="14.25" x14ac:dyDescent="0.2">
      <c r="A2" s="22">
        <v>1</v>
      </c>
      <c r="B2" s="23">
        <v>13523295</v>
      </c>
      <c r="C2" s="24" t="s">
        <v>12</v>
      </c>
      <c r="D2" s="24" t="s">
        <v>13</v>
      </c>
      <c r="E2" s="24" t="s">
        <v>14</v>
      </c>
      <c r="F2" s="25">
        <v>20065.560000000001</v>
      </c>
    </row>
    <row r="3" spans="1:6" ht="14.25" x14ac:dyDescent="0.2">
      <c r="A3" s="22">
        <v>2</v>
      </c>
      <c r="B3" s="23">
        <v>38417973</v>
      </c>
      <c r="C3" s="24" t="s">
        <v>15</v>
      </c>
      <c r="D3" s="24" t="s">
        <v>16</v>
      </c>
      <c r="E3" s="24" t="s">
        <v>17</v>
      </c>
      <c r="F3" s="25">
        <v>6688.52</v>
      </c>
    </row>
  </sheetData>
  <printOptions horizontalCentered="1"/>
  <pageMargins left="9.6527777777777796E-2" right="0.15833333333333299" top="1.05277777777778" bottom="1.05277777777778" header="0.78749999999999998" footer="0.78749999999999998"/>
  <pageSetup scale="70" orientation="landscape" horizontalDpi="300" verticalDpi="300"/>
  <headerFooter>
    <oddHeader>&amp;C&amp;"Times New Roman,Normal"&amp;12&amp;A</oddHeader>
    <oddFooter>&amp;C&amp;"Times New Roman,Normal"&amp;12Página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MK33"/>
  <sheetViews>
    <sheetView showGridLines="0" topLeftCell="C1" zoomScaleNormal="100" workbookViewId="0">
      <selection activeCell="C14" sqref="C14"/>
    </sheetView>
  </sheetViews>
  <sheetFormatPr defaultColWidth="11.59375" defaultRowHeight="14.25" x14ac:dyDescent="0.2"/>
  <cols>
    <col min="1" max="1" width="10.3828125" style="9" bestFit="1" customWidth="1"/>
    <col min="2" max="2" width="26.56640625" style="9" customWidth="1"/>
    <col min="3" max="3" width="17.2578125" style="9" bestFit="1" customWidth="1"/>
    <col min="4" max="4" width="12.40625" style="9" customWidth="1"/>
    <col min="5" max="5" width="11.59375" style="9"/>
    <col min="6" max="6" width="13.88671875" style="9" hidden="1" customWidth="1"/>
    <col min="7" max="7" width="11.59375" style="9"/>
    <col min="8" max="8" width="12.26953125" style="9" customWidth="1"/>
    <col min="9" max="9" width="11.59375" style="9" customWidth="1"/>
    <col min="10" max="10" width="13.88671875" style="9" customWidth="1"/>
    <col min="11" max="11" width="10.515625" style="9" bestFit="1" customWidth="1"/>
    <col min="12" max="12" width="14.83203125" style="9" customWidth="1"/>
    <col min="13" max="13" width="7.55078125" style="9" bestFit="1" customWidth="1"/>
    <col min="14" max="14" width="9.57421875" style="9" bestFit="1" customWidth="1"/>
    <col min="15" max="1025" width="11.59375" style="9"/>
  </cols>
  <sheetData>
    <row r="1" spans="1:14" ht="23.25" x14ac:dyDescent="0.3">
      <c r="A1" s="53" t="s">
        <v>38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</row>
    <row r="2" spans="1:14" ht="15" x14ac:dyDescent="0.2">
      <c r="A2" s="52" t="s">
        <v>39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</row>
    <row r="3" spans="1:14" ht="22.5" customHeight="1" x14ac:dyDescent="0.2">
      <c r="A3" s="58" t="str">
        <f>"DEL " &amp;UPPER(TEXT(usuarios!C9, "DD-MMM-YY")) &amp;" AL "&amp; UPPER(TEXT(usuarios!C10, "DD-MMM-YY"))</f>
        <v>DEL 01-DIC-19 AL 31-DIC-19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</row>
    <row r="4" spans="1:14" ht="12.75" customHeight="1" x14ac:dyDescent="0.2">
      <c r="A4" s="60" t="s">
        <v>6</v>
      </c>
      <c r="B4" s="60" t="s">
        <v>18</v>
      </c>
      <c r="C4" s="60" t="s">
        <v>10</v>
      </c>
      <c r="D4" s="60" t="s">
        <v>19</v>
      </c>
      <c r="E4" s="55" t="s">
        <v>20</v>
      </c>
      <c r="F4" s="55"/>
      <c r="G4" s="55"/>
      <c r="H4" s="55"/>
      <c r="I4" s="59" t="s">
        <v>21</v>
      </c>
      <c r="J4" s="55" t="s">
        <v>22</v>
      </c>
      <c r="K4" s="55"/>
      <c r="L4" s="55"/>
      <c r="M4" s="55"/>
      <c r="N4" s="55"/>
    </row>
    <row r="5" spans="1:14" x14ac:dyDescent="0.2">
      <c r="A5" s="60"/>
      <c r="B5" s="60"/>
      <c r="C5" s="60"/>
      <c r="D5" s="60"/>
      <c r="E5" s="12" t="s">
        <v>23</v>
      </c>
      <c r="F5" s="12" t="s">
        <v>24</v>
      </c>
      <c r="G5" s="12" t="s">
        <v>25</v>
      </c>
      <c r="H5" s="13" t="s">
        <v>26</v>
      </c>
      <c r="I5" s="59"/>
      <c r="J5" s="12" t="s">
        <v>27</v>
      </c>
      <c r="K5" s="12" t="s">
        <v>28</v>
      </c>
      <c r="L5" s="12" t="s">
        <v>29</v>
      </c>
      <c r="M5" s="12" t="s">
        <v>30</v>
      </c>
      <c r="N5" s="13" t="s">
        <v>31</v>
      </c>
    </row>
    <row r="6" spans="1:14" ht="15" customHeight="1" x14ac:dyDescent="0.2">
      <c r="A6" s="14">
        <v>1</v>
      </c>
      <c r="B6" s="51" t="str">
        <f>VLOOKUP($A6, trabajadores!$A$2:$F$3, 4, 0)</f>
        <v>Carlos Roberto Barrios Alvarez</v>
      </c>
      <c r="C6" s="15" t="str">
        <f>VLOOKUP($A6, trabajadores!$A$2:$F$3, 5, 0)</f>
        <v>Coordinador técnico</v>
      </c>
      <c r="D6" s="16">
        <f>VLOOKUP($A6, trabajadores!$A$2:$F$3, 6, 0)</f>
        <v>20065.560000000001</v>
      </c>
      <c r="E6" s="17">
        <f>ROUND(D6*7%, 2)</f>
        <v>1404.59</v>
      </c>
      <c r="F6" s="17">
        <f>D6-E6</f>
        <v>18660.97</v>
      </c>
      <c r="G6" s="17">
        <f>ROUND(IF(F6*12&lt;=100000, 0, IF(F6*12&lt;=200000, (F6*12-100000)*0.15/12, IF(F6*12&lt;=350000, ((F6*12-200000)*0.2+15000)/12, IF(F6*12&lt;=500000, ((F6*12-350000)*0.25+45000)/12, ((F6*12-500000)*0.3+82500)/12)))), 2)</f>
        <v>1648.86</v>
      </c>
      <c r="H6" s="16">
        <f>E6+G6</f>
        <v>3053.45</v>
      </c>
      <c r="I6" s="19">
        <f>D6-H6</f>
        <v>17012.11</v>
      </c>
      <c r="J6" s="17">
        <f>ROUND(D6/30*2.5, 2)</f>
        <v>1672.13</v>
      </c>
      <c r="K6" s="17">
        <f>ROUND(D6/30*2.5, 2)</f>
        <v>1672.13</v>
      </c>
      <c r="L6" s="17">
        <f>ROUND(D6/30*2.5, 2)</f>
        <v>1672.13</v>
      </c>
      <c r="M6" s="17">
        <f>ROUND(D6*2%, 2)</f>
        <v>401.31</v>
      </c>
      <c r="N6" s="17">
        <f>ROUND(D6*0.215, 2)</f>
        <v>4314.1000000000004</v>
      </c>
    </row>
    <row r="7" spans="1:14" ht="15" customHeight="1" x14ac:dyDescent="0.2">
      <c r="A7" s="14">
        <v>2</v>
      </c>
      <c r="B7" s="51" t="str">
        <f>VLOOKUP($A7, trabajadores!$A$2:$F$3, 4, 0)</f>
        <v>Priscila Castillo Fonseca</v>
      </c>
      <c r="C7" s="15" t="str">
        <f>VLOOKUP($A7, trabajadores!$A$2:$F$3, 5, 0)</f>
        <v>Asistente contable</v>
      </c>
      <c r="D7" s="16">
        <f>VLOOKUP($A7, trabajadores!$A$2:$F$3, 6, 0)</f>
        <v>6688.52</v>
      </c>
      <c r="E7" s="17">
        <f>ROUND(D7*7%, 2)</f>
        <v>468.2</v>
      </c>
      <c r="F7" s="17">
        <f>D7-E7</f>
        <v>6220.3200000000006</v>
      </c>
      <c r="G7" s="17">
        <f>ROUND(IF(F7*12&lt;=100000, 0, IF(F7*12&lt;=200000, (F7*12-100000)*0.15/12, IF(F7*12&lt;=350000, ((F7*12-200000)*0.2+15000)/12, IF(F7*12&lt;=500000, ((F7*12-350000)*0.25+45000)/12, ((F7*12-500000)*0.3+82500)/12)))), 2)</f>
        <v>0</v>
      </c>
      <c r="H7" s="16">
        <f>E7+G7</f>
        <v>468.2</v>
      </c>
      <c r="I7" s="19">
        <f>D7-H7</f>
        <v>6220.3200000000006</v>
      </c>
      <c r="J7" s="17">
        <f>ROUND(D7/30*2.5, 2)</f>
        <v>557.38</v>
      </c>
      <c r="K7" s="17">
        <f>ROUND(D7/30*2.5, 2)</f>
        <v>557.38</v>
      </c>
      <c r="L7" s="17">
        <f>ROUND(D7/30*2.5, 2)</f>
        <v>557.38</v>
      </c>
      <c r="M7" s="17">
        <f>ROUND(D7*2%, 2)</f>
        <v>133.77000000000001</v>
      </c>
      <c r="N7" s="17">
        <f>ROUND(D7*0.215, 2)</f>
        <v>1438.03</v>
      </c>
    </row>
    <row r="8" spans="1:14" ht="15" customHeight="1" x14ac:dyDescent="0.2">
      <c r="A8" s="54" t="s">
        <v>32</v>
      </c>
      <c r="B8" s="54"/>
      <c r="C8" s="54"/>
      <c r="D8" s="18">
        <f>SUM(D6:D7)</f>
        <v>26754.080000000002</v>
      </c>
      <c r="E8" s="18">
        <f t="shared" ref="E8:N8" si="0">SUM(E6:E7)</f>
        <v>1872.79</v>
      </c>
      <c r="F8" s="18">
        <f t="shared" si="0"/>
        <v>24881.29</v>
      </c>
      <c r="G8" s="18">
        <f t="shared" si="0"/>
        <v>1648.86</v>
      </c>
      <c r="H8" s="18">
        <f t="shared" si="0"/>
        <v>3521.6499999999996</v>
      </c>
      <c r="I8" s="18">
        <f t="shared" si="0"/>
        <v>23232.43</v>
      </c>
      <c r="J8" s="18">
        <f t="shared" si="0"/>
        <v>2229.5100000000002</v>
      </c>
      <c r="K8" s="18">
        <f t="shared" si="0"/>
        <v>2229.5100000000002</v>
      </c>
      <c r="L8" s="18">
        <f t="shared" si="0"/>
        <v>2229.5100000000002</v>
      </c>
      <c r="M8" s="18">
        <f t="shared" si="0"/>
        <v>535.08000000000004</v>
      </c>
      <c r="N8" s="18">
        <f t="shared" si="0"/>
        <v>5752.13</v>
      </c>
    </row>
    <row r="11" spans="1:14" x14ac:dyDescent="0.2">
      <c r="A11" s="11"/>
    </row>
    <row r="32" spans="2:10" x14ac:dyDescent="0.2">
      <c r="B32" s="20" t="str">
        <f>UPPER(IF(B33&lt;&gt;"", VLOOKUP(B33, usuarios!B3:C5, 2, FALSE), ""))</f>
        <v/>
      </c>
      <c r="D32" s="56" t="str">
        <f>UPPER(IF(D33&lt;&gt; "", VLOOKUP(D33, usuarios!B3:C5, 2, FALSE), ""))</f>
        <v/>
      </c>
      <c r="E32" s="56"/>
      <c r="H32" s="56" t="str">
        <f>UPPER(IF(H33&lt;&gt;"",VLOOKUP(H33,usuarios!B3:C5,2,FALSE),""))</f>
        <v>KEYLA ESPERANZA MENA ROMERO</v>
      </c>
      <c r="I32" s="56"/>
      <c r="J32" s="56"/>
    </row>
    <row r="33" spans="2:10" x14ac:dyDescent="0.2">
      <c r="B33" s="10" t="s">
        <v>2</v>
      </c>
      <c r="D33" s="57" t="s">
        <v>3</v>
      </c>
      <c r="E33" s="57"/>
      <c r="H33" s="57" t="s">
        <v>4</v>
      </c>
      <c r="I33" s="57"/>
      <c r="J33" s="57"/>
    </row>
  </sheetData>
  <mergeCells count="15">
    <mergeCell ref="D33:E33"/>
    <mergeCell ref="H33:J33"/>
    <mergeCell ref="H32:J32"/>
    <mergeCell ref="A3:N3"/>
    <mergeCell ref="I4:I5"/>
    <mergeCell ref="A4:A5"/>
    <mergeCell ref="B4:B5"/>
    <mergeCell ref="C4:C5"/>
    <mergeCell ref="D4:D5"/>
    <mergeCell ref="E4:H4"/>
    <mergeCell ref="A2:N2"/>
    <mergeCell ref="A1:N1"/>
    <mergeCell ref="A8:C8"/>
    <mergeCell ref="J4:N4"/>
    <mergeCell ref="D32:E32"/>
  </mergeCells>
  <hyperlinks>
    <hyperlink ref="B6" location="recibos!A4" tooltip="Ver comprobante de pago" display="recibos!A4" xr:uid="{00000000-0004-0000-0200-000000000000}"/>
    <hyperlink ref="B7" location="recibos!D4" tooltip="Ver comprobante de pago" display="recibos!D4" xr:uid="{00000000-0004-0000-0200-000001000000}"/>
  </hyperlinks>
  <printOptions horizontalCentered="1"/>
  <pageMargins left="7.874015748031496E-2" right="0.15748031496062992" top="1.0629921259842521" bottom="1.0629921259842521" header="0.78740157480314965" footer="0.78740157480314965"/>
  <pageSetup scale="80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49"/>
  <sheetViews>
    <sheetView showGridLines="0" tabSelected="1" topLeftCell="A3" zoomScaleNormal="100" workbookViewId="0">
      <selection activeCell="A4" sqref="A4:B4"/>
    </sheetView>
  </sheetViews>
  <sheetFormatPr defaultColWidth="11.59375" defaultRowHeight="14.25" x14ac:dyDescent="0.2"/>
  <cols>
    <col min="1" max="1" width="28.453125" style="32" customWidth="1"/>
    <col min="2" max="2" width="14.42578125" style="32" bestFit="1" customWidth="1"/>
    <col min="3" max="3" width="9.9765625" style="32" customWidth="1"/>
    <col min="4" max="4" width="28.453125" style="32" customWidth="1"/>
    <col min="5" max="5" width="14.42578125" style="32" bestFit="1" customWidth="1"/>
    <col min="6" max="16384" width="11.59375" style="32"/>
  </cols>
  <sheetData>
    <row r="1" spans="1:5" ht="15" customHeight="1" x14ac:dyDescent="0.2">
      <c r="A1" s="67" t="s">
        <v>33</v>
      </c>
      <c r="B1" s="68"/>
      <c r="D1" s="67" t="s">
        <v>33</v>
      </c>
      <c r="E1" s="68"/>
    </row>
    <row r="2" spans="1:5" ht="15" customHeight="1" x14ac:dyDescent="0.2">
      <c r="A2" s="63" t="s">
        <v>34</v>
      </c>
      <c r="B2" s="64"/>
      <c r="D2" s="63" t="s">
        <v>34</v>
      </c>
      <c r="E2" s="64"/>
    </row>
    <row r="3" spans="1:5" ht="20.100000000000001" customHeight="1" x14ac:dyDescent="0.2">
      <c r="A3" s="63" t="str">
        <f>planilla!A3</f>
        <v>DEL 01-DIC-19 AL 31-DIC-19</v>
      </c>
      <c r="B3" s="64"/>
      <c r="D3" s="63" t="str">
        <f>A3</f>
        <v>DEL 01-DIC-19 AL 31-DIC-19</v>
      </c>
      <c r="E3" s="64"/>
    </row>
    <row r="4" spans="1:5" ht="21.75" customHeight="1" x14ac:dyDescent="0.2">
      <c r="A4" s="69" t="str">
        <f>planilla!B6</f>
        <v>Carlos Roberto Barrios Alvarez</v>
      </c>
      <c r="B4" s="70"/>
      <c r="D4" s="69" t="str">
        <f>planilla!B7</f>
        <v>Priscila Castillo Fonseca</v>
      </c>
      <c r="E4" s="70"/>
    </row>
    <row r="5" spans="1:5" ht="20.100000000000001" customHeight="1" x14ac:dyDescent="0.2">
      <c r="A5" s="33" t="s">
        <v>40</v>
      </c>
      <c r="B5" s="34"/>
      <c r="D5" s="33" t="s">
        <v>40</v>
      </c>
      <c r="E5" s="34"/>
    </row>
    <row r="6" spans="1:5" x14ac:dyDescent="0.2">
      <c r="A6" s="35" t="s">
        <v>41</v>
      </c>
      <c r="B6" s="36">
        <f>planilla!D6</f>
        <v>20065.560000000001</v>
      </c>
      <c r="D6" s="35" t="s">
        <v>41</v>
      </c>
      <c r="E6" s="36">
        <f>planilla!D7</f>
        <v>6688.52</v>
      </c>
    </row>
    <row r="7" spans="1:5" x14ac:dyDescent="0.2">
      <c r="A7" s="37" t="s">
        <v>42</v>
      </c>
      <c r="B7" s="38">
        <f>B6</f>
        <v>20065.560000000001</v>
      </c>
      <c r="D7" s="37" t="s">
        <v>42</v>
      </c>
      <c r="E7" s="38">
        <f>E6</f>
        <v>6688.52</v>
      </c>
    </row>
    <row r="8" spans="1:5" ht="20.100000000000001" customHeight="1" x14ac:dyDescent="0.2">
      <c r="A8" s="33" t="s">
        <v>43</v>
      </c>
      <c r="B8" s="34"/>
      <c r="D8" s="33" t="s">
        <v>43</v>
      </c>
      <c r="E8" s="34"/>
    </row>
    <row r="9" spans="1:5" x14ac:dyDescent="0.2">
      <c r="A9" s="35" t="s">
        <v>44</v>
      </c>
      <c r="B9" s="36">
        <f>planilla!E6</f>
        <v>1404.59</v>
      </c>
      <c r="D9" s="35" t="s">
        <v>44</v>
      </c>
      <c r="E9" s="36">
        <f>planilla!E7</f>
        <v>468.2</v>
      </c>
    </row>
    <row r="10" spans="1:5" x14ac:dyDescent="0.2">
      <c r="A10" s="35" t="s">
        <v>25</v>
      </c>
      <c r="B10" s="36">
        <f>planilla!G6</f>
        <v>1648.86</v>
      </c>
      <c r="D10" s="35" t="s">
        <v>25</v>
      </c>
      <c r="E10" s="36">
        <f>planilla!G7</f>
        <v>0</v>
      </c>
    </row>
    <row r="11" spans="1:5" ht="16.5" x14ac:dyDescent="0.35">
      <c r="A11" s="37" t="s">
        <v>45</v>
      </c>
      <c r="B11" s="49">
        <f>SUM(B9:B10)</f>
        <v>3053.45</v>
      </c>
      <c r="D11" s="37" t="s">
        <v>45</v>
      </c>
      <c r="E11" s="49">
        <f>SUM(E9:E10)</f>
        <v>468.2</v>
      </c>
    </row>
    <row r="12" spans="1:5" ht="20.100000000000001" customHeight="1" x14ac:dyDescent="0.4">
      <c r="A12" s="39" t="s">
        <v>46</v>
      </c>
      <c r="B12" s="50">
        <f>B7-B11</f>
        <v>17012.11</v>
      </c>
      <c r="D12" s="39" t="s">
        <v>46</v>
      </c>
      <c r="E12" s="50">
        <f>E7-E11</f>
        <v>6220.3200000000006</v>
      </c>
    </row>
    <row r="13" spans="1:5" x14ac:dyDescent="0.2">
      <c r="A13" s="40"/>
      <c r="B13" s="34"/>
      <c r="D13" s="40"/>
      <c r="E13" s="34"/>
    </row>
    <row r="14" spans="1:5" x14ac:dyDescent="0.2">
      <c r="A14" s="40"/>
      <c r="B14" s="34"/>
      <c r="D14" s="40"/>
      <c r="E14" s="34"/>
    </row>
    <row r="15" spans="1:5" x14ac:dyDescent="0.2">
      <c r="A15" s="41"/>
      <c r="B15" s="42"/>
      <c r="D15" s="41"/>
      <c r="E15" s="42"/>
    </row>
    <row r="16" spans="1:5" x14ac:dyDescent="0.2">
      <c r="A16" s="61" t="s">
        <v>47</v>
      </c>
      <c r="B16" s="62"/>
      <c r="D16" s="61" t="s">
        <v>47</v>
      </c>
      <c r="E16" s="62"/>
    </row>
    <row r="17" spans="1:5" x14ac:dyDescent="0.2">
      <c r="A17" s="40"/>
      <c r="B17" s="34"/>
      <c r="D17" s="40"/>
      <c r="E17" s="34"/>
    </row>
    <row r="18" spans="1:5" x14ac:dyDescent="0.2">
      <c r="A18" s="40"/>
      <c r="B18" s="34"/>
      <c r="D18" s="40"/>
      <c r="E18" s="34"/>
    </row>
    <row r="19" spans="1:5" x14ac:dyDescent="0.2">
      <c r="A19" s="61"/>
      <c r="B19" s="62"/>
      <c r="D19" s="61"/>
      <c r="E19" s="62"/>
    </row>
    <row r="20" spans="1:5" x14ac:dyDescent="0.2">
      <c r="A20" s="61" t="s">
        <v>48</v>
      </c>
      <c r="B20" s="62"/>
      <c r="D20" s="61" t="s">
        <v>48</v>
      </c>
      <c r="E20" s="62"/>
    </row>
    <row r="21" spans="1:5" x14ac:dyDescent="0.2">
      <c r="A21" s="43"/>
      <c r="B21" s="44"/>
      <c r="D21" s="43"/>
      <c r="E21" s="44"/>
    </row>
    <row r="22" spans="1:5" x14ac:dyDescent="0.2">
      <c r="A22" s="43"/>
      <c r="B22" s="44"/>
      <c r="D22" s="43"/>
      <c r="E22" s="44"/>
    </row>
    <row r="23" spans="1:5" x14ac:dyDescent="0.2">
      <c r="A23" s="47"/>
      <c r="B23" s="48"/>
      <c r="D23" s="47"/>
      <c r="E23" s="48"/>
    </row>
    <row r="24" spans="1:5" x14ac:dyDescent="0.2">
      <c r="A24" s="40"/>
      <c r="B24" s="34"/>
      <c r="D24" s="40"/>
      <c r="E24" s="34"/>
    </row>
    <row r="25" spans="1:5" x14ac:dyDescent="0.2">
      <c r="A25" s="40"/>
      <c r="B25" s="34"/>
      <c r="D25" s="40"/>
      <c r="E25" s="34"/>
    </row>
    <row r="26" spans="1:5" ht="15" x14ac:dyDescent="0.2">
      <c r="A26" s="63" t="str">
        <f>A1</f>
        <v>BIOMETEPE R.L.</v>
      </c>
      <c r="B26" s="64"/>
      <c r="D26" s="63" t="str">
        <f>D1</f>
        <v>BIOMETEPE R.L.</v>
      </c>
      <c r="E26" s="64"/>
    </row>
    <row r="27" spans="1:5" ht="15" x14ac:dyDescent="0.2">
      <c r="A27" s="63" t="s">
        <v>34</v>
      </c>
      <c r="B27" s="64"/>
      <c r="D27" s="63" t="s">
        <v>34</v>
      </c>
      <c r="E27" s="64"/>
    </row>
    <row r="28" spans="1:5" ht="15" x14ac:dyDescent="0.2">
      <c r="A28" s="63" t="str">
        <f>A3</f>
        <v>DEL 01-DIC-19 AL 31-DIC-19</v>
      </c>
      <c r="B28" s="64"/>
      <c r="D28" s="63" t="str">
        <f>D3</f>
        <v>DEL 01-DIC-19 AL 31-DIC-19</v>
      </c>
      <c r="E28" s="64"/>
    </row>
    <row r="29" spans="1:5" ht="15" x14ac:dyDescent="0.2">
      <c r="A29" s="65" t="str">
        <f>A4</f>
        <v>Carlos Roberto Barrios Alvarez</v>
      </c>
      <c r="B29" s="66"/>
      <c r="D29" s="65" t="str">
        <f>D4</f>
        <v>Priscila Castillo Fonseca</v>
      </c>
      <c r="E29" s="66"/>
    </row>
    <row r="30" spans="1:5" ht="20.100000000000001" customHeight="1" x14ac:dyDescent="0.2">
      <c r="A30" s="33" t="s">
        <v>40</v>
      </c>
      <c r="B30" s="34"/>
      <c r="D30" s="33" t="s">
        <v>40</v>
      </c>
      <c r="E30" s="34"/>
    </row>
    <row r="31" spans="1:5" x14ac:dyDescent="0.2">
      <c r="A31" s="35" t="s">
        <v>41</v>
      </c>
      <c r="B31" s="36">
        <f>B6</f>
        <v>20065.560000000001</v>
      </c>
      <c r="D31" s="35" t="s">
        <v>41</v>
      </c>
      <c r="E31" s="36">
        <f>E6</f>
        <v>6688.52</v>
      </c>
    </row>
    <row r="32" spans="1:5" x14ac:dyDescent="0.2">
      <c r="A32" s="37" t="s">
        <v>42</v>
      </c>
      <c r="B32" s="38">
        <f>B31</f>
        <v>20065.560000000001</v>
      </c>
      <c r="D32" s="37" t="s">
        <v>42</v>
      </c>
      <c r="E32" s="38">
        <f>E31</f>
        <v>6688.52</v>
      </c>
    </row>
    <row r="33" spans="1:5" ht="20.100000000000001" customHeight="1" x14ac:dyDescent="0.2">
      <c r="A33" s="33" t="s">
        <v>43</v>
      </c>
      <c r="B33" s="34"/>
      <c r="D33" s="33" t="s">
        <v>43</v>
      </c>
      <c r="E33" s="34"/>
    </row>
    <row r="34" spans="1:5" x14ac:dyDescent="0.2">
      <c r="A34" s="35" t="s">
        <v>44</v>
      </c>
      <c r="B34" s="36">
        <f>B9</f>
        <v>1404.59</v>
      </c>
      <c r="D34" s="35" t="s">
        <v>44</v>
      </c>
      <c r="E34" s="36">
        <f>E9</f>
        <v>468.2</v>
      </c>
    </row>
    <row r="35" spans="1:5" x14ac:dyDescent="0.2">
      <c r="A35" s="35" t="s">
        <v>25</v>
      </c>
      <c r="B35" s="36">
        <f>B10</f>
        <v>1648.86</v>
      </c>
      <c r="D35" s="35" t="s">
        <v>25</v>
      </c>
      <c r="E35" s="36">
        <f>E10</f>
        <v>0</v>
      </c>
    </row>
    <row r="36" spans="1:5" ht="16.5" x14ac:dyDescent="0.35">
      <c r="A36" s="37" t="s">
        <v>45</v>
      </c>
      <c r="B36" s="49">
        <f>SUM(B34:B35)</f>
        <v>3053.45</v>
      </c>
      <c r="D36" s="37" t="s">
        <v>45</v>
      </c>
      <c r="E36" s="49">
        <f>SUM(E34:E35)</f>
        <v>468.2</v>
      </c>
    </row>
    <row r="37" spans="1:5" ht="21" x14ac:dyDescent="0.4">
      <c r="A37" s="39" t="s">
        <v>46</v>
      </c>
      <c r="B37" s="50">
        <f>B32-B36</f>
        <v>17012.11</v>
      </c>
      <c r="D37" s="39" t="s">
        <v>46</v>
      </c>
      <c r="E37" s="50">
        <f>E32-E36</f>
        <v>6220.3200000000006</v>
      </c>
    </row>
    <row r="38" spans="1:5" x14ac:dyDescent="0.2">
      <c r="A38" s="40"/>
      <c r="B38" s="34"/>
      <c r="D38" s="40"/>
      <c r="E38" s="34"/>
    </row>
    <row r="39" spans="1:5" x14ac:dyDescent="0.2">
      <c r="A39" s="40"/>
      <c r="B39" s="34"/>
      <c r="D39" s="40"/>
      <c r="E39" s="34"/>
    </row>
    <row r="40" spans="1:5" x14ac:dyDescent="0.2">
      <c r="A40" s="41"/>
      <c r="B40" s="42"/>
      <c r="D40" s="41"/>
      <c r="E40" s="42"/>
    </row>
    <row r="41" spans="1:5" x14ac:dyDescent="0.2">
      <c r="A41" s="61" t="s">
        <v>47</v>
      </c>
      <c r="B41" s="62"/>
      <c r="D41" s="61" t="s">
        <v>47</v>
      </c>
      <c r="E41" s="62"/>
    </row>
    <row r="42" spans="1:5" x14ac:dyDescent="0.2">
      <c r="A42" s="40"/>
      <c r="B42" s="34"/>
      <c r="D42" s="40"/>
      <c r="E42" s="34"/>
    </row>
    <row r="43" spans="1:5" x14ac:dyDescent="0.2">
      <c r="A43" s="40"/>
      <c r="B43" s="34"/>
      <c r="D43" s="40"/>
      <c r="E43" s="34"/>
    </row>
    <row r="44" spans="1:5" x14ac:dyDescent="0.2">
      <c r="A44" s="61"/>
      <c r="B44" s="62"/>
      <c r="D44" s="61"/>
      <c r="E44" s="62"/>
    </row>
    <row r="45" spans="1:5" x14ac:dyDescent="0.2">
      <c r="A45" s="61" t="s">
        <v>48</v>
      </c>
      <c r="B45" s="62"/>
      <c r="D45" s="61" t="s">
        <v>48</v>
      </c>
      <c r="E45" s="62"/>
    </row>
    <row r="46" spans="1:5" x14ac:dyDescent="0.2">
      <c r="A46" s="43"/>
      <c r="B46" s="44"/>
      <c r="D46" s="43"/>
      <c r="E46" s="44"/>
    </row>
    <row r="47" spans="1:5" x14ac:dyDescent="0.2">
      <c r="A47" s="43"/>
      <c r="B47" s="44"/>
      <c r="D47" s="43"/>
      <c r="E47" s="44"/>
    </row>
    <row r="48" spans="1:5" x14ac:dyDescent="0.2">
      <c r="A48" s="45"/>
      <c r="B48" s="46"/>
      <c r="D48" s="45"/>
      <c r="E48" s="46"/>
    </row>
    <row r="49" spans="1:2" x14ac:dyDescent="0.2">
      <c r="A49"/>
      <c r="B49"/>
    </row>
  </sheetData>
  <mergeCells count="28">
    <mergeCell ref="A26:B26"/>
    <mergeCell ref="A27:B27"/>
    <mergeCell ref="A16:B16"/>
    <mergeCell ref="A19:B19"/>
    <mergeCell ref="A20:B20"/>
    <mergeCell ref="A41:B41"/>
    <mergeCell ref="A44:B44"/>
    <mergeCell ref="A45:B45"/>
    <mergeCell ref="D1:E1"/>
    <mergeCell ref="D2:E2"/>
    <mergeCell ref="D3:E3"/>
    <mergeCell ref="D4:E4"/>
    <mergeCell ref="D16:E16"/>
    <mergeCell ref="D19:E19"/>
    <mergeCell ref="D20:E20"/>
    <mergeCell ref="A28:B28"/>
    <mergeCell ref="A29:B29"/>
    <mergeCell ref="A4:B4"/>
    <mergeCell ref="A1:B1"/>
    <mergeCell ref="A2:B2"/>
    <mergeCell ref="A3:B3"/>
    <mergeCell ref="D45:E45"/>
    <mergeCell ref="D26:E26"/>
    <mergeCell ref="D27:E27"/>
    <mergeCell ref="D28:E28"/>
    <mergeCell ref="D29:E29"/>
    <mergeCell ref="D41:E41"/>
    <mergeCell ref="D44:E44"/>
  </mergeCells>
  <hyperlinks>
    <hyperlink ref="A4:B4" location="planilla!B6" tooltip="Clic para regresar a la planilla" display="planilla!B6" xr:uid="{00000000-0004-0000-0300-000000000000}"/>
    <hyperlink ref="D4:E4" location="planilla!B7" tooltip="Clic para regresar a la planilla" display="planilla!B7" xr:uid="{00000000-0004-0000-0300-000001000000}"/>
  </hyperlinks>
  <printOptions horizontalCentered="1"/>
  <pageMargins left="7.874015748031496E-2" right="0.15748031496062992" top="0.56999999999999995" bottom="0.48" header="0.33" footer="0.23"/>
  <pageSetup orientation="portrait" horizontalDpi="300" verticalDpi="300" r:id="rId1"/>
  <headerFooter>
    <oddHeader>&amp;C&amp;"Times New Roman,Normal"&amp;12&amp;A</oddHeader>
    <oddFooter>&amp;C&amp;"Times New Roman,Normal"&amp;12Página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16</TotalTime>
  <Application>Excel Android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usuarios</vt:lpstr>
      <vt:lpstr>trabajadores</vt:lpstr>
      <vt:lpstr>planilla</vt:lpstr>
      <vt:lpstr>recibos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Yesly_Mora</dc:creator>
  <dc:description/>
  <cp:lastModifiedBy>Yesly Mora</cp:lastModifiedBy>
  <cp:revision>2</cp:revision>
  <cp:lastPrinted>2020-01-04T15:41:19Z</cp:lastPrinted>
  <dcterms:created xsi:type="dcterms:W3CDTF">2020-01-04T05:35:53Z</dcterms:created>
  <dcterms:modified xsi:type="dcterms:W3CDTF">2020-01-04T15:47:15Z</dcterms:modified>
  <dc:language>es-NI</dc:language>
</cp:coreProperties>
</file>