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<sst xmlns="http://schemas.openxmlformats.org/spreadsheetml/2006/main" count="60" uniqueCount="56">
  <si>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Fédération Professionnelle Indépendante de la Police</t>
  </si>
  <si>
    <t>139 rue des Poissonniers 75018 PARIS - Tél 01 44 92 78 50 - Fax 01 44 92 78 59 - Internet www.fpip-police.com</t>
  </si>
  <si>
    <t>Corps de Maîtrise et d'Application</t>
  </si>
  <si>
    <t>Grade Echelon</t>
  </si>
  <si>
    <t>Traitement</t>
  </si>
  <si>
    <t>RETENUES MENSUELLES</t>
  </si>
  <si>
    <t xml:space="preserve">Résid. </t>
  </si>
  <si>
    <t>Résid.</t>
  </si>
  <si>
    <t>Sujetion Spéciale</t>
  </si>
  <si>
    <t>Allocation de Maîtrise</t>
  </si>
  <si>
    <t>Net à Payer Résid. 1%</t>
  </si>
  <si>
    <t>Net à Payer Résid.3%</t>
  </si>
  <si>
    <t>I.M.</t>
  </si>
  <si>
    <t>Annuel</t>
  </si>
  <si>
    <t>Mensuel</t>
  </si>
  <si>
    <t>Pension</t>
  </si>
  <si>
    <t>Solidarité 1%</t>
  </si>
  <si>
    <t>C.S.G. 7,50%</t>
  </si>
  <si>
    <t>R.D.S. 0,50%</t>
  </si>
  <si>
    <t>Ind</t>
  </si>
  <si>
    <t>résid. 1%</t>
  </si>
  <si>
    <t>résid. 3%</t>
  </si>
  <si>
    <t>Major</t>
  </si>
  <si>
    <t>B/M 3ème</t>
  </si>
  <si>
    <t>B/M 2ème</t>
  </si>
  <si>
    <t>B/M 1er</t>
  </si>
  <si>
    <t>Brigadier</t>
  </si>
  <si>
    <t>B5</t>
  </si>
  <si>
    <t>B4</t>
  </si>
  <si>
    <t>B3</t>
  </si>
  <si>
    <t>B2</t>
  </si>
  <si>
    <t>B1</t>
  </si>
  <si>
    <t>Gardien</t>
  </si>
  <si>
    <t>Except,</t>
  </si>
  <si>
    <t>11° Ech</t>
  </si>
  <si>
    <t>10° Ech</t>
  </si>
  <si>
    <t>9° Ech</t>
  </si>
  <si>
    <t>8° Ech</t>
  </si>
  <si>
    <t>7° Ech</t>
  </si>
  <si>
    <t>6° Ech</t>
  </si>
  <si>
    <t>5° Ech</t>
  </si>
  <si>
    <t>4° Ech</t>
  </si>
  <si>
    <t>3° Ech</t>
  </si>
  <si>
    <t>2° Ech</t>
  </si>
  <si>
    <t>1er Ech</t>
  </si>
  <si>
    <t>Stagiaire</t>
  </si>
  <si>
    <t>Elève</t>
  </si>
  <si>
    <t>Brigadier-chef</t>
  </si>
  <si>
    <t>B6</t>
  </si>
  <si>
    <t>B/C1</t>
  </si>
  <si>
    <t>B/C2</t>
  </si>
  <si>
    <t>B/C3</t>
  </si>
  <si>
    <t>B/C4</t>
  </si>
  <si>
    <t>B/C5</t>
  </si>
  <si>
    <t xml:space="preserve">Complément spécifique </t>
  </si>
  <si>
    <r>
      <t>TRAITEMENT AU 1er Octobre 2004</t>
    </r>
    <r>
      <rPr>
        <sz val="18"/>
        <rFont val="Arial Black"/>
        <family val="2"/>
      </rPr>
      <t xml:space="preserve"> (</t>
    </r>
    <r>
      <rPr>
        <sz val="10"/>
        <rFont val="Arial Black"/>
        <family val="2"/>
      </rPr>
      <t>Province</t>
    </r>
    <r>
      <rPr>
        <sz val="18"/>
        <rFont val="Arial Black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</si>
</sst>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[$€-1]_-;\-* #,##0.0000\ [$€-1]_-;_-* &quot;-&quot;??\ [$€-1]_-"/>
    <numFmt numFmtId="165" formatCode="_-* #,##0.00\ [$€-1]_-;\-* #,##0.00\ [$€-1]_-;_-* &quot;-&quot;??\ [$€-1]_-"/>
  </numFmts>
  <fonts count="16">
    <font>
      <sz val="10"/>
      <name val="Arial"/>
      <family val="0"/>
    </font>
    <font>
      <sz val="18"/>
      <name val="Times New Roman MT Extra Bold"/>
      <family val="1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4"/>
      <color indexed="10"/>
      <name val="Arial Black"/>
      <family val="2"/>
    </font>
    <font>
      <sz val="14"/>
      <name val="Arial Black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5" fillId="0" borderId="6" xfId="15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5" fillId="0" borderId="1" xfId="15" applyNumberFormat="1" applyFont="1" applyBorder="1" applyAlignment="1">
      <alignment horizontal="center"/>
    </xf>
    <xf numFmtId="2" fontId="5" fillId="0" borderId="8" xfId="15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5" fillId="0" borderId="2" xfId="15" applyNumberFormat="1" applyFont="1" applyBorder="1" applyAlignment="1">
      <alignment horizontal="center"/>
    </xf>
    <xf numFmtId="2" fontId="5" fillId="0" borderId="10" xfId="15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5" fillId="0" borderId="3" xfId="15" applyNumberFormat="1" applyFont="1" applyBorder="1" applyAlignment="1">
      <alignment horizontal="center"/>
    </xf>
    <xf numFmtId="2" fontId="5" fillId="0" borderId="12" xfId="15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4" xfId="15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4" fontId="6" fillId="0" borderId="15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2" fontId="5" fillId="0" borderId="5" xfId="0" applyNumberFormat="1" applyFont="1" applyBorder="1" applyAlignment="1">
      <alignment horizontal="center"/>
    </xf>
    <xf numFmtId="2" fontId="5" fillId="0" borderId="22" xfId="15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2</xdr:col>
      <xdr:colOff>66675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3">
      <selection activeCell="Q8" sqref="Q8"/>
    </sheetView>
  </sheetViews>
  <sheetFormatPr defaultColWidth="11.421875" defaultRowHeight="12.75"/>
  <cols>
    <col min="1" max="1" width="9.00390625" style="0" customWidth="1"/>
    <col min="2" max="2" width="5.57421875" style="0" customWidth="1"/>
    <col min="3" max="3" width="8.28125" style="0" customWidth="1"/>
    <col min="4" max="4" width="8.7109375" style="0" customWidth="1"/>
    <col min="5" max="5" width="5.00390625" style="0" customWidth="1"/>
    <col min="6" max="6" width="6.8515625" style="0" customWidth="1"/>
    <col min="7" max="7" width="6.00390625" style="0" customWidth="1"/>
    <col min="8" max="9" width="7.57421875" style="0" customWidth="1"/>
    <col min="10" max="10" width="8.28125" style="0" customWidth="1"/>
    <col min="11" max="11" width="7.8515625" style="0" customWidth="1"/>
    <col min="12" max="12" width="7.57421875" style="0" customWidth="1"/>
    <col min="13" max="13" width="6.140625" style="0" customWidth="1"/>
    <col min="14" max="14" width="5.140625" style="0" customWidth="1"/>
    <col min="15" max="15" width="6.57421875" style="0" customWidth="1"/>
    <col min="16" max="16" width="7.140625" style="0" customWidth="1"/>
    <col min="17" max="17" width="9.28125" style="0" customWidth="1"/>
    <col min="18" max="18" width="8.7109375" style="0" customWidth="1"/>
    <col min="19" max="19" width="8.140625" style="0" customWidth="1"/>
  </cols>
  <sheetData>
    <row r="1" spans="1:19" ht="23.25">
      <c r="A1" s="1"/>
      <c r="B1" s="1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3"/>
      <c r="R1" s="2"/>
      <c r="S1" s="2"/>
    </row>
    <row r="2" spans="1:19" ht="13.5" thickBot="1">
      <c r="A2" s="1"/>
      <c r="B2" s="1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"/>
      <c r="R2" s="5"/>
      <c r="S2" s="5"/>
    </row>
    <row r="3" spans="1:19" ht="27.75" thickBot="1">
      <c r="A3" s="6"/>
      <c r="B3" s="7"/>
      <c r="C3" s="60" t="s">
        <v>55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3"/>
      <c r="Q3" s="8"/>
      <c r="R3" s="7"/>
      <c r="S3" s="7"/>
    </row>
    <row r="4" spans="1:19" ht="23.25" thickBot="1">
      <c r="A4" s="64">
        <v>52.7558</v>
      </c>
      <c r="B4" s="63"/>
      <c r="C4" s="65" t="s">
        <v>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9"/>
      <c r="R4" s="1"/>
      <c r="S4" s="1"/>
    </row>
    <row r="5" spans="1:19" ht="12.75">
      <c r="A5" s="67" t="s">
        <v>3</v>
      </c>
      <c r="B5" s="70" t="s">
        <v>4</v>
      </c>
      <c r="C5" s="70"/>
      <c r="D5" s="70"/>
      <c r="E5" s="71" t="s">
        <v>5</v>
      </c>
      <c r="F5" s="71"/>
      <c r="G5" s="71"/>
      <c r="H5" s="71"/>
      <c r="I5" s="71"/>
      <c r="J5" s="71"/>
      <c r="K5" s="71"/>
      <c r="L5" s="71"/>
      <c r="M5" s="70" t="s">
        <v>6</v>
      </c>
      <c r="N5" s="70" t="s">
        <v>7</v>
      </c>
      <c r="O5" s="70" t="s">
        <v>8</v>
      </c>
      <c r="P5" s="70" t="s">
        <v>9</v>
      </c>
      <c r="Q5" s="70" t="s">
        <v>54</v>
      </c>
      <c r="R5" s="74" t="s">
        <v>10</v>
      </c>
      <c r="S5" s="74" t="s">
        <v>11</v>
      </c>
    </row>
    <row r="6" spans="1:19" ht="12.75">
      <c r="A6" s="68"/>
      <c r="B6" s="72" t="s">
        <v>12</v>
      </c>
      <c r="C6" s="72" t="s">
        <v>13</v>
      </c>
      <c r="D6" s="72" t="s">
        <v>14</v>
      </c>
      <c r="E6" s="77" t="s">
        <v>15</v>
      </c>
      <c r="F6" s="77"/>
      <c r="G6" s="78" t="s">
        <v>16</v>
      </c>
      <c r="H6" s="79"/>
      <c r="I6" s="78" t="s">
        <v>17</v>
      </c>
      <c r="J6" s="79"/>
      <c r="K6" s="78" t="s">
        <v>18</v>
      </c>
      <c r="L6" s="79"/>
      <c r="M6" s="72"/>
      <c r="N6" s="72"/>
      <c r="O6" s="72"/>
      <c r="P6" s="72"/>
      <c r="Q6" s="72"/>
      <c r="R6" s="75"/>
      <c r="S6" s="75"/>
    </row>
    <row r="7" spans="1:19" ht="23.25" thickBot="1">
      <c r="A7" s="69"/>
      <c r="B7" s="73"/>
      <c r="C7" s="73"/>
      <c r="D7" s="73"/>
      <c r="E7" s="21" t="s">
        <v>19</v>
      </c>
      <c r="F7" s="23">
        <v>0.1005</v>
      </c>
      <c r="G7" s="24" t="s">
        <v>20</v>
      </c>
      <c r="H7" s="24" t="s">
        <v>21</v>
      </c>
      <c r="I7" s="24" t="s">
        <v>20</v>
      </c>
      <c r="J7" s="23" t="s">
        <v>21</v>
      </c>
      <c r="K7" s="24" t="s">
        <v>20</v>
      </c>
      <c r="L7" s="23" t="s">
        <v>21</v>
      </c>
      <c r="M7" s="25">
        <v>0.01</v>
      </c>
      <c r="N7" s="25">
        <v>0.03</v>
      </c>
      <c r="O7" s="25">
        <v>0.24</v>
      </c>
      <c r="P7" s="73"/>
      <c r="Q7" s="73"/>
      <c r="R7" s="76"/>
      <c r="S7" s="76"/>
    </row>
    <row r="8" spans="1:19" ht="13.5" thickBot="1">
      <c r="A8" s="80" t="s">
        <v>22</v>
      </c>
      <c r="B8" s="80"/>
      <c r="C8" s="26"/>
      <c r="D8" s="26"/>
      <c r="E8" s="26"/>
      <c r="F8" s="27"/>
      <c r="G8" s="28"/>
      <c r="H8" s="28"/>
      <c r="I8" s="28"/>
      <c r="J8" s="27"/>
      <c r="K8" s="27"/>
      <c r="L8" s="27"/>
      <c r="M8" s="28"/>
      <c r="N8" s="28"/>
      <c r="O8" s="28"/>
      <c r="P8" s="26"/>
      <c r="Q8" s="10"/>
      <c r="R8" s="29"/>
      <c r="S8" s="29"/>
    </row>
    <row r="9" spans="1:19" ht="12.75">
      <c r="A9" s="30" t="s">
        <v>23</v>
      </c>
      <c r="B9" s="11">
        <v>513</v>
      </c>
      <c r="C9" s="11">
        <f>ROUND(B9*A4,2)</f>
        <v>27063.73</v>
      </c>
      <c r="D9" s="31">
        <f>ROUND(C9/12,2)</f>
        <v>2255.31</v>
      </c>
      <c r="E9" s="17">
        <v>636</v>
      </c>
      <c r="F9" s="32">
        <f>ROUND((((E9*A4)/12)*0.1005),2)</f>
        <v>281</v>
      </c>
      <c r="G9" s="32">
        <f>ROUNDDOWN((D9-F9+M9+O9+P9+Q9)/100,2)</f>
        <v>27.63</v>
      </c>
      <c r="H9" s="32">
        <f>ROUNDDOWN((D9-F9+N9+O9+P9+Q9)/100,2)</f>
        <v>28.08</v>
      </c>
      <c r="I9" s="32">
        <f>ROUND(((D9+M9+O9+P9+Q9)*0.95)*0.075,2)</f>
        <v>216.93</v>
      </c>
      <c r="J9" s="32">
        <f>ROUND(((D9+N9+O9+P9+Q9)*0.95)*0.075,2)</f>
        <v>220.14</v>
      </c>
      <c r="K9" s="32">
        <f>ROUND(((D9+M9+O9+P9+Q9)*0.95)*0.005,2)</f>
        <v>14.46</v>
      </c>
      <c r="L9" s="32">
        <f>ROUND(((D9+N9+O9+P9+Q9)*0.95)*0.005,2)</f>
        <v>14.68</v>
      </c>
      <c r="M9" s="31">
        <f>ROUND((D9*0.01),2)</f>
        <v>22.55</v>
      </c>
      <c r="N9" s="31">
        <f>ROUND((D9*0.03),2)</f>
        <v>67.66</v>
      </c>
      <c r="O9" s="31">
        <f>ROUNDDOWN(D9*0.24,2)</f>
        <v>541.27</v>
      </c>
      <c r="P9" s="31">
        <v>182.94</v>
      </c>
      <c r="Q9" s="31">
        <v>42.5</v>
      </c>
      <c r="R9" s="33">
        <f>Q9+P9+O9+M9-K9-I9-G9-F9+D9</f>
        <v>2504.5499999999997</v>
      </c>
      <c r="S9" s="34">
        <f>Q9+P9+O9+N9-L9-J9-H9-F9+D9</f>
        <v>2545.7799999999997</v>
      </c>
    </row>
    <row r="10" spans="1:19" ht="12.75">
      <c r="A10" s="35" t="s">
        <v>24</v>
      </c>
      <c r="B10" s="12">
        <v>490</v>
      </c>
      <c r="C10" s="14">
        <f>ROUND(B10*A4,2)</f>
        <v>25850.34</v>
      </c>
      <c r="D10" s="36">
        <f>ROUNDDOWN(C10/12,2)</f>
        <v>2154.19</v>
      </c>
      <c r="E10" s="18">
        <v>608</v>
      </c>
      <c r="F10" s="37">
        <f>ROUND((((E10*A4)/12)*0.1005),2)</f>
        <v>268.63</v>
      </c>
      <c r="G10" s="37">
        <f>ROUNDDOWN((D10-F10+M10+O10+P10+Q10)/100,2)</f>
        <v>26.49</v>
      </c>
      <c r="H10" s="37">
        <f>ROUNDDOWN((D10-F10+N10+O10+P10+Q10)/100,2)</f>
        <v>26.92</v>
      </c>
      <c r="I10" s="37">
        <f>ROUND(((D10+M10+O10+P10+Q10)*0.95)*0.075,2)</f>
        <v>207.92</v>
      </c>
      <c r="J10" s="37">
        <f>ROUND(((D10+N10+O10+P10+Q10)*0.95)*0.075,2)</f>
        <v>210.99</v>
      </c>
      <c r="K10" s="37">
        <f>ROUND(((D10+M10+O10+P10+Q10)*0.95)*0.005,2)</f>
        <v>13.86</v>
      </c>
      <c r="L10" s="37">
        <f>ROUND(((D10+N10+O10+P10+Q10)*0.95)*0.005,2)</f>
        <v>14.07</v>
      </c>
      <c r="M10" s="36">
        <f>ROUND((D10*0.01),2)</f>
        <v>21.54</v>
      </c>
      <c r="N10" s="36">
        <f>ROUND((D10*0.03),2)</f>
        <v>64.63</v>
      </c>
      <c r="O10" s="36">
        <f>ROUNDDOWN(D10*0.24,2)</f>
        <v>517</v>
      </c>
      <c r="P10" s="36">
        <v>182.94</v>
      </c>
      <c r="Q10" s="36">
        <v>42.5</v>
      </c>
      <c r="R10" s="38">
        <f>Q10+P10+O10+M10-K10-I10-G10-F10+D10</f>
        <v>2401.27</v>
      </c>
      <c r="S10" s="39">
        <f>Q10+P10+O10+N10-L10-J10-H10-F10+D10</f>
        <v>2440.65</v>
      </c>
    </row>
    <row r="11" spans="1:19" ht="13.5" thickBot="1">
      <c r="A11" s="40" t="s">
        <v>25</v>
      </c>
      <c r="B11" s="13">
        <v>479</v>
      </c>
      <c r="C11" s="13">
        <f>ROUND(B11*A4,2)</f>
        <v>25270.03</v>
      </c>
      <c r="D11" s="41">
        <f>ROUNDDOWN(C11/12,2)</f>
        <v>2105.83</v>
      </c>
      <c r="E11" s="19">
        <v>594</v>
      </c>
      <c r="F11" s="42">
        <f>ROUND((((E11*A4)/12)*0.1005),2)</f>
        <v>262.45</v>
      </c>
      <c r="G11" s="42">
        <f>ROUNDDOWN((D11-F11+M11+O11+P11+Q11)/100,2)</f>
        <v>25.95</v>
      </c>
      <c r="H11" s="42">
        <f>ROUNDDOWN((D11-F11+N11+O11+P11+Q11)/100,2)</f>
        <v>26.37</v>
      </c>
      <c r="I11" s="42">
        <f>ROUND(((D11+M11+O11+P11+Q11)*0.95)*0.075,2)</f>
        <v>203.61</v>
      </c>
      <c r="J11" s="42">
        <f>ROUND(((D11+N11+O11+P11+Q11)*0.95)*0.075,2)</f>
        <v>206.61</v>
      </c>
      <c r="K11" s="42">
        <f>ROUND(((D11+M11+O11+P11+Q11)*0.95)*0.005,2)</f>
        <v>13.57</v>
      </c>
      <c r="L11" s="42">
        <f>ROUND(((D11+N11+O11+P11+Q11)*0.95)*0.005,2)</f>
        <v>13.77</v>
      </c>
      <c r="M11" s="41">
        <f>ROUND((D11*0.01),2)</f>
        <v>21.06</v>
      </c>
      <c r="N11" s="41">
        <f>ROUND((D11*0.03),2)</f>
        <v>63.17</v>
      </c>
      <c r="O11" s="41">
        <f>ROUNDDOWN(D11*0.24,2)</f>
        <v>505.39</v>
      </c>
      <c r="P11" s="41">
        <v>182.94</v>
      </c>
      <c r="Q11" s="41">
        <v>42.5</v>
      </c>
      <c r="R11" s="43">
        <f>Q11+P11+O11+M11-K11-I11-G11-F11+D11</f>
        <v>2352.14</v>
      </c>
      <c r="S11" s="44">
        <f>Q11+P11+O11+N11-L11-J11-H11-F11+D11</f>
        <v>2390.6299999999997</v>
      </c>
    </row>
    <row r="12" spans="1:19" ht="13.5" thickBot="1">
      <c r="A12" s="81" t="s">
        <v>47</v>
      </c>
      <c r="B12" s="81"/>
      <c r="C12" s="45"/>
      <c r="D12" s="46"/>
      <c r="E12" s="47"/>
      <c r="F12" s="48"/>
      <c r="G12" s="48"/>
      <c r="H12" s="48"/>
      <c r="I12" s="48"/>
      <c r="J12" s="48"/>
      <c r="K12" s="48"/>
      <c r="L12" s="48"/>
      <c r="M12" s="46"/>
      <c r="N12" s="46"/>
      <c r="O12" s="46"/>
      <c r="P12" s="46"/>
      <c r="Q12" s="91">
        <v>42.5</v>
      </c>
      <c r="R12" s="46"/>
      <c r="S12" s="46"/>
    </row>
    <row r="13" spans="1:19" ht="12.75">
      <c r="A13" s="30" t="s">
        <v>53</v>
      </c>
      <c r="B13" s="11">
        <v>464</v>
      </c>
      <c r="C13" s="11">
        <f>ROUND(B13*A4,2)</f>
        <v>24478.69</v>
      </c>
      <c r="D13" s="31">
        <f>ROUNDDOWN(C13/12,2)</f>
        <v>2039.89</v>
      </c>
      <c r="E13" s="17">
        <v>575</v>
      </c>
      <c r="F13" s="32">
        <f>ROUND((((E13*A4)/12)*0.1005),2)</f>
        <v>254.05</v>
      </c>
      <c r="G13" s="32">
        <f>ROUNDDOWN((D13-F13+M13+O13+P13+Q13)/100,2)</f>
        <v>25.21</v>
      </c>
      <c r="H13" s="32">
        <f>ROUNDDOWN((D13-F13+N13+O13+P13+Q13)/100,2)</f>
        <v>25.62</v>
      </c>
      <c r="I13" s="32">
        <f>ROUND(((D13+M13+O13+P13+Q13)*0.95)*0.075,2)</f>
        <v>197.74</v>
      </c>
      <c r="J13" s="32">
        <f>ROUND(((D13+N13+O13+P13+Q13)*0.95)*0.075,2)</f>
        <v>200.65</v>
      </c>
      <c r="K13" s="32">
        <f>ROUND(((D13+M13+O13+P13+Q13)*0.95)*0.005,2)</f>
        <v>13.18</v>
      </c>
      <c r="L13" s="32">
        <f>ROUND(((D13+N13+O13+P13+Q13)*0.95)*0.005,2)</f>
        <v>13.38</v>
      </c>
      <c r="M13" s="31">
        <f>ROUND((D13*0.01),2)</f>
        <v>20.4</v>
      </c>
      <c r="N13" s="31">
        <f>ROUND((D13*0.03),2)</f>
        <v>61.2</v>
      </c>
      <c r="O13" s="31">
        <f>ROUNDDOWN(D13*0.24,2)</f>
        <v>489.57</v>
      </c>
      <c r="P13" s="31">
        <v>182.94</v>
      </c>
      <c r="Q13" s="31">
        <v>42.5</v>
      </c>
      <c r="R13" s="33">
        <f>Q13+P13+O13+M13-K13-I13-G13-F13+D13</f>
        <v>2285.12</v>
      </c>
      <c r="S13" s="34">
        <f>Q13+P13+O13+N13-L13-J13-H13-F13+D13</f>
        <v>2322.4</v>
      </c>
    </row>
    <row r="14" spans="1:19" ht="12.75">
      <c r="A14" s="35" t="s">
        <v>52</v>
      </c>
      <c r="B14" s="14">
        <v>457</v>
      </c>
      <c r="C14" s="14">
        <f>ROUND(B14*A4,2)</f>
        <v>24109.4</v>
      </c>
      <c r="D14" s="36">
        <f>ROUNDDOWN(C14/12,2)</f>
        <v>2009.11</v>
      </c>
      <c r="E14" s="18">
        <v>567</v>
      </c>
      <c r="F14" s="37">
        <f>ROUND((((E14*A4)/12)*0.1005),2)</f>
        <v>250.52</v>
      </c>
      <c r="G14" s="37">
        <f>ROUNDDOWN((D14-F14+M14+O14+P14+Q14)/100,2)</f>
        <v>24.86</v>
      </c>
      <c r="H14" s="37">
        <f>ROUNDDOWN((D14-F14+N14+O14+P14+Q14)/100,2)</f>
        <v>25.26</v>
      </c>
      <c r="I14" s="37">
        <f>ROUND(((D14+M14+O14+P14+Q14)*0.95)*0.075,2)</f>
        <v>195</v>
      </c>
      <c r="J14" s="37">
        <f>ROUND(((D14+N14+O14+P14+Q14)*0.95)*0.075,2)</f>
        <v>197.86</v>
      </c>
      <c r="K14" s="37">
        <f>ROUND(((D14+M14+O14+P14+Q14)*0.95)*0.005,2)</f>
        <v>13</v>
      </c>
      <c r="L14" s="37">
        <f>ROUND(((D14+N14+O14+P14+Q14)*0.95)*0.005,2)</f>
        <v>13.19</v>
      </c>
      <c r="M14" s="36">
        <f>ROUND((D14*0.01),2)</f>
        <v>20.09</v>
      </c>
      <c r="N14" s="36">
        <f>ROUND((D14*0.03),2)</f>
        <v>60.27</v>
      </c>
      <c r="O14" s="36">
        <f>ROUNDDOWN(D14*0.24,2)</f>
        <v>482.18</v>
      </c>
      <c r="P14" s="36">
        <v>182.94</v>
      </c>
      <c r="Q14" s="36">
        <v>42.5</v>
      </c>
      <c r="R14" s="38">
        <f>Q14+P14+O14+M14-K14-I14-G14-F14+D14</f>
        <v>2253.44</v>
      </c>
      <c r="S14" s="39">
        <f>Q14+P14+O14+N14-L14-J14-H14-F14+D14</f>
        <v>2290.17</v>
      </c>
    </row>
    <row r="15" spans="1:19" ht="12.75">
      <c r="A15" s="35" t="s">
        <v>51</v>
      </c>
      <c r="B15" s="14">
        <v>446</v>
      </c>
      <c r="C15" s="14">
        <f>ROUND(B15*A4,2)</f>
        <v>23529.09</v>
      </c>
      <c r="D15" s="36">
        <f>ROUNDDOWN(C15/12,2)</f>
        <v>1960.75</v>
      </c>
      <c r="E15" s="18">
        <v>553</v>
      </c>
      <c r="F15" s="37">
        <f>ROUND((((E15*A4)/12)*0.1005),2)</f>
        <v>244.33</v>
      </c>
      <c r="G15" s="37">
        <f>ROUNDDOWN((D15-F15+M15+O15+P15+Q15)/100,2)</f>
        <v>24.32</v>
      </c>
      <c r="H15" s="37">
        <f>ROUNDDOWN((D15-F15+N15+O15+P15+Q15)/100,2)</f>
        <v>24.71</v>
      </c>
      <c r="I15" s="37">
        <f>ROUND(((D15+M15+O15+P15+Q15)*0.95)*0.075,2)</f>
        <v>190.69</v>
      </c>
      <c r="J15" s="37">
        <f>ROUND(((D15+N15+O15+P15+Q15)*0.95)*0.075,2)</f>
        <v>193.49</v>
      </c>
      <c r="K15" s="37">
        <f>ROUND(((D15+M15+O15+P15+Q15)*0.95)*0.005,2)</f>
        <v>12.71</v>
      </c>
      <c r="L15" s="37">
        <f>ROUND(((D15+N15+O15+P15+Q15)*0.95)*0.005,2)</f>
        <v>12.9</v>
      </c>
      <c r="M15" s="36">
        <f>ROUND((D15*0.01),2)</f>
        <v>19.61</v>
      </c>
      <c r="N15" s="36">
        <f>ROUND((D15*0.03),2)</f>
        <v>58.82</v>
      </c>
      <c r="O15" s="36">
        <f>ROUNDDOWN(D15*0.24,2)</f>
        <v>470.58</v>
      </c>
      <c r="P15" s="36">
        <v>182.94</v>
      </c>
      <c r="Q15" s="36">
        <v>42.5</v>
      </c>
      <c r="R15" s="38">
        <f>Q15+P15+O15+M15-K15-I15-G15-F15+D15</f>
        <v>2204.33</v>
      </c>
      <c r="S15" s="39">
        <f>Q15+P15+O15+N15-L15-J15-H15-F15+D15</f>
        <v>2240.16</v>
      </c>
    </row>
    <row r="16" spans="1:19" ht="12.75">
      <c r="A16" s="35" t="s">
        <v>50</v>
      </c>
      <c r="B16" s="14">
        <v>412</v>
      </c>
      <c r="C16" s="14">
        <f>ROUND(B16*A4,2)</f>
        <v>21735.39</v>
      </c>
      <c r="D16" s="36">
        <f>ROUNDDOWN(C16/12,2)</f>
        <v>1811.28</v>
      </c>
      <c r="E16" s="18">
        <v>511</v>
      </c>
      <c r="F16" s="37">
        <f>ROUND((((E16*A4)/12)*0.1005),2)</f>
        <v>225.78</v>
      </c>
      <c r="G16" s="37">
        <f>ROUNDDOWN((D16-F16+M16+O16+P16+Q16)/100,2)</f>
        <v>22.63</v>
      </c>
      <c r="H16" s="37">
        <f>ROUNDDOWN((D16-F16+N16+O16+P16+Q16)/100,2)</f>
        <v>22.99</v>
      </c>
      <c r="I16" s="37">
        <f>ROUND(((D16+M16+O16+P16+Q16)*0.95)*0.075,2)</f>
        <v>177.38</v>
      </c>
      <c r="J16" s="37">
        <f>ROUND(((D16+N16+O16+P16+Q16)*0.95)*0.075,2)</f>
        <v>179.96</v>
      </c>
      <c r="K16" s="37">
        <f>ROUND(((D16+M16+O16+P16+Q16)*0.95)*0.005,2)</f>
        <v>11.83</v>
      </c>
      <c r="L16" s="37">
        <f>ROUND(((D16+N16+O16+P16+Q16)*0.95)*0.005,2)</f>
        <v>12</v>
      </c>
      <c r="M16" s="36">
        <f>ROUND((D16*0.01),2)</f>
        <v>18.11</v>
      </c>
      <c r="N16" s="36">
        <f>ROUND((D16*0.03),2)</f>
        <v>54.34</v>
      </c>
      <c r="O16" s="36">
        <f>ROUNDDOWN(D16*0.24,2)</f>
        <v>434.7</v>
      </c>
      <c r="P16" s="36">
        <v>182.94</v>
      </c>
      <c r="Q16" s="36">
        <v>42.5</v>
      </c>
      <c r="R16" s="38">
        <f>Q16+P16+O16+M16-K16-I16-G16-F16+D16</f>
        <v>2051.91</v>
      </c>
      <c r="S16" s="39">
        <f>Q16+P16+O16+N16-L16-J16-H16-F16+D16</f>
        <v>2085.0299999999997</v>
      </c>
    </row>
    <row r="17" spans="1:19" ht="13.5" thickBot="1">
      <c r="A17" s="40" t="s">
        <v>49</v>
      </c>
      <c r="B17" s="13">
        <v>390</v>
      </c>
      <c r="C17" s="13">
        <f>ROUND(B17*A4,2)</f>
        <v>20574.76</v>
      </c>
      <c r="D17" s="41">
        <f>ROUNDDOWN(C17/12,2)</f>
        <v>1714.56</v>
      </c>
      <c r="E17" s="19">
        <v>484</v>
      </c>
      <c r="F17" s="42">
        <f>ROUND((((E17*A4)/12)*0.1005),2)</f>
        <v>213.85</v>
      </c>
      <c r="G17" s="42">
        <f>ROUNDDOWN((D17-F17+M17+O17+P17+Q17)/100,2)</f>
        <v>21.54</v>
      </c>
      <c r="H17" s="42">
        <f>ROUNDDOWN((D17-F17+N17+O17+P17+Q17)/100,2)</f>
        <v>21.89</v>
      </c>
      <c r="I17" s="42">
        <f>ROUND(((D17+M17+O17+P17+Q17)*0.95)*0.075,2)</f>
        <v>168.77</v>
      </c>
      <c r="J17" s="42">
        <f>ROUND(((D17+N17+O17+P17+Q17)*0.95)*0.075,2)</f>
        <v>171.21</v>
      </c>
      <c r="K17" s="42">
        <f>ROUND(((D17+M17+O17+P17+Q17)*0.95)*0.005,2)</f>
        <v>11.25</v>
      </c>
      <c r="L17" s="42">
        <f>ROUND(((D17+N17+O17+P17+Q17)*0.95)*0.005,2)</f>
        <v>11.41</v>
      </c>
      <c r="M17" s="41">
        <f>ROUND((D17*0.01),2)</f>
        <v>17.15</v>
      </c>
      <c r="N17" s="41">
        <f>ROUND((D17*0.03),2)</f>
        <v>51.44</v>
      </c>
      <c r="O17" s="41">
        <f>ROUNDDOWN(D17*0.24,2)</f>
        <v>411.49</v>
      </c>
      <c r="P17" s="41">
        <v>182.94</v>
      </c>
      <c r="Q17" s="41">
        <v>42.5</v>
      </c>
      <c r="R17" s="43">
        <f>Q17+P17+O17+M17-K17-I17-G17-F17+D17</f>
        <v>1953.23</v>
      </c>
      <c r="S17" s="44">
        <f>Q17+P17+O17+N17-L17-J17-H17-F17+D17</f>
        <v>1984.5700000000002</v>
      </c>
    </row>
    <row r="18" spans="1:19" ht="13.5" thickBot="1">
      <c r="A18" s="81" t="s">
        <v>26</v>
      </c>
      <c r="B18" s="81"/>
      <c r="C18" s="45"/>
      <c r="D18" s="46"/>
      <c r="E18" s="47"/>
      <c r="F18" s="48"/>
      <c r="G18" s="48"/>
      <c r="H18" s="48"/>
      <c r="I18" s="48"/>
      <c r="J18" s="48"/>
      <c r="K18" s="48"/>
      <c r="L18" s="48"/>
      <c r="M18" s="46"/>
      <c r="N18" s="46"/>
      <c r="O18" s="46"/>
      <c r="P18" s="46"/>
      <c r="Q18" s="91">
        <v>42.5</v>
      </c>
      <c r="R18" s="46"/>
      <c r="S18" s="46"/>
    </row>
    <row r="19" spans="1:19" ht="12.75">
      <c r="A19" s="30" t="s">
        <v>48</v>
      </c>
      <c r="B19" s="11">
        <v>437</v>
      </c>
      <c r="C19" s="11">
        <f>ROUND(B19*A4,2)</f>
        <v>23054.28</v>
      </c>
      <c r="D19" s="31">
        <f aca="true" t="shared" si="0" ref="D19:D24">ROUNDDOWN(C19/12,2)</f>
        <v>1921.19</v>
      </c>
      <c r="E19" s="17">
        <v>542</v>
      </c>
      <c r="F19" s="32">
        <f>ROUND((((E19*A4)/12)*0.1005),2)</f>
        <v>239.47</v>
      </c>
      <c r="G19" s="32">
        <f aca="true" t="shared" si="1" ref="G19:G24">ROUNDDOWN((D19-F19+M19+O19+P19+Q19)/100,2)</f>
        <v>23.87</v>
      </c>
      <c r="H19" s="32">
        <f aca="true" t="shared" si="2" ref="H19:H24">ROUNDDOWN((D19-F19+N19+O19+P19+Q19)/100,2)</f>
        <v>24.25</v>
      </c>
      <c r="I19" s="32">
        <f aca="true" t="shared" si="3" ref="I19:I24">ROUND(((D19+M19+O19+P19+Q19)*0.95)*0.075,2)</f>
        <v>187.17</v>
      </c>
      <c r="J19" s="32">
        <f aca="true" t="shared" si="4" ref="J19:J24">ROUND(((D19+N19+O19+P19+Q19)*0.95)*0.075,2)</f>
        <v>189.91</v>
      </c>
      <c r="K19" s="32">
        <f aca="true" t="shared" si="5" ref="K19:K24">ROUND(((D19+M19+O19+P19+Q19)*0.95)*0.005,2)</f>
        <v>12.48</v>
      </c>
      <c r="L19" s="32">
        <f aca="true" t="shared" si="6" ref="L19:L24">ROUND(((D19+N19+O19+P19+Q19)*0.95)*0.005,2)</f>
        <v>12.66</v>
      </c>
      <c r="M19" s="31">
        <f aca="true" t="shared" si="7" ref="M19:M24">ROUND((D19*0.01),2)</f>
        <v>19.21</v>
      </c>
      <c r="N19" s="31">
        <f aca="true" t="shared" si="8" ref="N19:N24">ROUND((D19*0.03),2)</f>
        <v>57.64</v>
      </c>
      <c r="O19" s="31">
        <f aca="true" t="shared" si="9" ref="O19:O24">ROUNDDOWN(D19*0.24,2)</f>
        <v>461.08</v>
      </c>
      <c r="P19" s="31">
        <v>182.94</v>
      </c>
      <c r="Q19" s="31">
        <v>42.5</v>
      </c>
      <c r="R19" s="33">
        <f aca="true" t="shared" si="10" ref="R19:R24">Q19+P19+O19+M19-K19-I19-G19-F19+D19</f>
        <v>2163.9300000000003</v>
      </c>
      <c r="S19" s="34">
        <f aca="true" t="shared" si="11" ref="S19:S24">Q19+P19+O19+N19-L19-J19-H19-F19+D19</f>
        <v>2199.06</v>
      </c>
    </row>
    <row r="20" spans="1:19" ht="12.75">
      <c r="A20" s="35" t="s">
        <v>27</v>
      </c>
      <c r="B20" s="14">
        <v>412</v>
      </c>
      <c r="C20" s="14">
        <f>ROUND(B20*A4,2)</f>
        <v>21735.39</v>
      </c>
      <c r="D20" s="36">
        <f t="shared" si="0"/>
        <v>1811.28</v>
      </c>
      <c r="E20" s="18">
        <v>511</v>
      </c>
      <c r="F20" s="37">
        <f>ROUND((((E20*A4)/12)*0.1005),2)</f>
        <v>225.78</v>
      </c>
      <c r="G20" s="37">
        <f t="shared" si="1"/>
        <v>22.63</v>
      </c>
      <c r="H20" s="37">
        <f t="shared" si="2"/>
        <v>22.99</v>
      </c>
      <c r="I20" s="37">
        <f t="shared" si="3"/>
        <v>177.38</v>
      </c>
      <c r="J20" s="37">
        <f t="shared" si="4"/>
        <v>179.96</v>
      </c>
      <c r="K20" s="37">
        <f t="shared" si="5"/>
        <v>11.83</v>
      </c>
      <c r="L20" s="37">
        <f t="shared" si="6"/>
        <v>12</v>
      </c>
      <c r="M20" s="36">
        <f t="shared" si="7"/>
        <v>18.11</v>
      </c>
      <c r="N20" s="36">
        <f t="shared" si="8"/>
        <v>54.34</v>
      </c>
      <c r="O20" s="36">
        <f t="shared" si="9"/>
        <v>434.7</v>
      </c>
      <c r="P20" s="36">
        <v>182.94</v>
      </c>
      <c r="Q20" s="36">
        <v>42.5</v>
      </c>
      <c r="R20" s="38">
        <f t="shared" si="10"/>
        <v>2051.91</v>
      </c>
      <c r="S20" s="39">
        <f t="shared" si="11"/>
        <v>2085.0299999999997</v>
      </c>
    </row>
    <row r="21" spans="1:19" ht="12.75">
      <c r="A21" s="35" t="s">
        <v>28</v>
      </c>
      <c r="B21" s="14">
        <v>388</v>
      </c>
      <c r="C21" s="14">
        <f>ROUND(B21*A4,2)</f>
        <v>20469.25</v>
      </c>
      <c r="D21" s="36">
        <f t="shared" si="0"/>
        <v>1705.77</v>
      </c>
      <c r="E21" s="18">
        <v>481</v>
      </c>
      <c r="F21" s="37">
        <f>ROUND((((E21*A4)/12)*0.1005),2)</f>
        <v>212.52</v>
      </c>
      <c r="G21" s="37">
        <f t="shared" si="1"/>
        <v>21.45</v>
      </c>
      <c r="H21" s="37">
        <f t="shared" si="2"/>
        <v>21.79</v>
      </c>
      <c r="I21" s="37">
        <f t="shared" si="3"/>
        <v>167.98</v>
      </c>
      <c r="J21" s="37">
        <f t="shared" si="4"/>
        <v>170.41</v>
      </c>
      <c r="K21" s="37">
        <f t="shared" si="5"/>
        <v>11.2</v>
      </c>
      <c r="L21" s="37">
        <f t="shared" si="6"/>
        <v>11.36</v>
      </c>
      <c r="M21" s="36">
        <f t="shared" si="7"/>
        <v>17.06</v>
      </c>
      <c r="N21" s="36">
        <f t="shared" si="8"/>
        <v>51.17</v>
      </c>
      <c r="O21" s="36">
        <f t="shared" si="9"/>
        <v>409.38</v>
      </c>
      <c r="P21" s="36">
        <v>182.94</v>
      </c>
      <c r="Q21" s="36">
        <v>42.5</v>
      </c>
      <c r="R21" s="38">
        <f t="shared" si="10"/>
        <v>1944.4999999999998</v>
      </c>
      <c r="S21" s="39">
        <f t="shared" si="11"/>
        <v>1975.6799999999998</v>
      </c>
    </row>
    <row r="22" spans="1:19" ht="12.75">
      <c r="A22" s="35" t="s">
        <v>29</v>
      </c>
      <c r="B22" s="14">
        <v>363</v>
      </c>
      <c r="C22" s="14">
        <f>ROUND(B22*A4,2)</f>
        <v>19150.36</v>
      </c>
      <c r="D22" s="36">
        <f t="shared" si="0"/>
        <v>1595.86</v>
      </c>
      <c r="E22" s="18">
        <v>450</v>
      </c>
      <c r="F22" s="37">
        <f>ROUND((((E22*A4)/12)*0.1005),2)</f>
        <v>198.82</v>
      </c>
      <c r="G22" s="37">
        <f t="shared" si="1"/>
        <v>20.21</v>
      </c>
      <c r="H22" s="37">
        <f t="shared" si="2"/>
        <v>20.53</v>
      </c>
      <c r="I22" s="37">
        <f t="shared" si="3"/>
        <v>158.19</v>
      </c>
      <c r="J22" s="37">
        <f t="shared" si="4"/>
        <v>160.47</v>
      </c>
      <c r="K22" s="37">
        <f t="shared" si="5"/>
        <v>10.55</v>
      </c>
      <c r="L22" s="37">
        <f t="shared" si="6"/>
        <v>10.7</v>
      </c>
      <c r="M22" s="36">
        <f t="shared" si="7"/>
        <v>15.96</v>
      </c>
      <c r="N22" s="36">
        <f t="shared" si="8"/>
        <v>47.88</v>
      </c>
      <c r="O22" s="36">
        <f t="shared" si="9"/>
        <v>383</v>
      </c>
      <c r="P22" s="36">
        <v>182.94</v>
      </c>
      <c r="Q22" s="36">
        <v>42.5</v>
      </c>
      <c r="R22" s="38">
        <f t="shared" si="10"/>
        <v>1832.49</v>
      </c>
      <c r="S22" s="39">
        <f t="shared" si="11"/>
        <v>1861.6599999999999</v>
      </c>
    </row>
    <row r="23" spans="1:19" ht="13.5" thickBot="1">
      <c r="A23" s="40" t="s">
        <v>30</v>
      </c>
      <c r="B23" s="15">
        <v>339</v>
      </c>
      <c r="C23" s="14">
        <f>ROUND(B23*A4,2)</f>
        <v>17884.22</v>
      </c>
      <c r="D23" s="55">
        <f t="shared" si="0"/>
        <v>1490.35</v>
      </c>
      <c r="E23" s="20">
        <v>420</v>
      </c>
      <c r="F23" s="82">
        <f>ROUND((((E23*A4)/12)*0.1005),2)</f>
        <v>185.57</v>
      </c>
      <c r="G23" s="37">
        <f t="shared" si="1"/>
        <v>19.02</v>
      </c>
      <c r="H23" s="82">
        <f t="shared" si="2"/>
        <v>19.32</v>
      </c>
      <c r="I23" s="82">
        <f t="shared" si="3"/>
        <v>148.8</v>
      </c>
      <c r="J23" s="37">
        <f t="shared" si="4"/>
        <v>150.92</v>
      </c>
      <c r="K23" s="82">
        <f t="shared" si="5"/>
        <v>9.92</v>
      </c>
      <c r="L23" s="82">
        <f t="shared" si="6"/>
        <v>10.06</v>
      </c>
      <c r="M23" s="36">
        <f t="shared" si="7"/>
        <v>14.9</v>
      </c>
      <c r="N23" s="55">
        <f t="shared" si="8"/>
        <v>44.71</v>
      </c>
      <c r="O23" s="36">
        <f t="shared" si="9"/>
        <v>357.68</v>
      </c>
      <c r="P23" s="55">
        <v>182.94</v>
      </c>
      <c r="Q23" s="55">
        <v>42.5</v>
      </c>
      <c r="R23" s="56">
        <f t="shared" si="10"/>
        <v>1725.06</v>
      </c>
      <c r="S23" s="22">
        <f t="shared" si="11"/>
        <v>1752.31</v>
      </c>
    </row>
    <row r="24" spans="1:20" ht="13.5" thickBot="1">
      <c r="A24" s="40" t="s">
        <v>31</v>
      </c>
      <c r="B24" s="13">
        <v>314</v>
      </c>
      <c r="C24" s="52">
        <f>ROUND(B24*A4,2)</f>
        <v>16565.32</v>
      </c>
      <c r="D24" s="41">
        <f t="shared" si="0"/>
        <v>1380.44</v>
      </c>
      <c r="E24" s="19">
        <v>389</v>
      </c>
      <c r="F24" s="42">
        <f>ROUND((((E24*A4)/12)*0.1005),2)</f>
        <v>171.87</v>
      </c>
      <c r="G24" s="83">
        <f t="shared" si="1"/>
        <v>17.79</v>
      </c>
      <c r="H24" s="42">
        <f t="shared" si="2"/>
        <v>18.06</v>
      </c>
      <c r="I24" s="42">
        <f t="shared" si="3"/>
        <v>139.01</v>
      </c>
      <c r="J24" s="83">
        <f t="shared" si="4"/>
        <v>140.97</v>
      </c>
      <c r="K24" s="42">
        <f t="shared" si="5"/>
        <v>9.27</v>
      </c>
      <c r="L24" s="42">
        <f t="shared" si="6"/>
        <v>9.4</v>
      </c>
      <c r="M24" s="53">
        <f t="shared" si="7"/>
        <v>13.8</v>
      </c>
      <c r="N24" s="41">
        <f t="shared" si="8"/>
        <v>41.41</v>
      </c>
      <c r="O24" s="53">
        <f t="shared" si="9"/>
        <v>331.3</v>
      </c>
      <c r="P24" s="15">
        <v>182.94</v>
      </c>
      <c r="Q24" s="15">
        <v>42.5</v>
      </c>
      <c r="R24" s="15">
        <f t="shared" si="10"/>
        <v>1613.04</v>
      </c>
      <c r="S24" s="84">
        <f t="shared" si="11"/>
        <v>1638.29</v>
      </c>
      <c r="T24" s="85"/>
    </row>
    <row r="25" spans="1:19" ht="13.5" thickBot="1">
      <c r="A25" s="81" t="s">
        <v>32</v>
      </c>
      <c r="B25" s="81"/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6"/>
      <c r="N25" s="46"/>
      <c r="O25" s="46"/>
      <c r="P25" s="54"/>
      <c r="Q25" s="54"/>
      <c r="R25" s="54"/>
      <c r="S25" s="46"/>
    </row>
    <row r="26" spans="1:19" ht="12.75">
      <c r="A26" s="30" t="s">
        <v>33</v>
      </c>
      <c r="B26" s="11">
        <v>428</v>
      </c>
      <c r="C26" s="11">
        <f>ROUND(B26*A4,2)</f>
        <v>22579.48</v>
      </c>
      <c r="D26" s="31">
        <f aca="true" t="shared" si="12" ref="D26:D37">ROUNDDOWN(C26/12,2)</f>
        <v>1881.62</v>
      </c>
      <c r="E26" s="17">
        <v>531</v>
      </c>
      <c r="F26" s="32">
        <f>ROUND((((E26*A4)/12)*0.1005),2)</f>
        <v>234.61</v>
      </c>
      <c r="G26" s="32">
        <f aca="true" t="shared" si="13" ref="G26:G34">ROUNDDOWN((D26-F26+M26+O26+P26+Q26)/100,2)</f>
        <v>23.42</v>
      </c>
      <c r="H26" s="32">
        <f aca="true" t="shared" si="14" ref="H26:H34">ROUNDDOWN((D26-F26+N26+O26+P26+Q26)/100,2)</f>
        <v>23.8</v>
      </c>
      <c r="I26" s="32">
        <f aca="true" t="shared" si="15" ref="I26:I37">ROUND(((D26+M26+O26+P26+Q26)*0.95)*0.075,2)</f>
        <v>183.64</v>
      </c>
      <c r="J26" s="32">
        <f aca="true" t="shared" si="16" ref="J26:J37">ROUND(((D26+N26+O26+P26+Q26)*0.95)*0.075,2)</f>
        <v>186.33</v>
      </c>
      <c r="K26" s="32">
        <f aca="true" t="shared" si="17" ref="K26:K37">ROUND(((D26+M26+O26+P26+Q26)*0.95)*0.005,2)</f>
        <v>12.24</v>
      </c>
      <c r="L26" s="32">
        <f aca="true" t="shared" si="18" ref="L26:L37">ROUND(((D26+N26+O26+P26+Q26)*0.95)*0.005,2)</f>
        <v>12.42</v>
      </c>
      <c r="M26" s="31">
        <f aca="true" t="shared" si="19" ref="M26:M35">ROUND((D26*0.01),2)</f>
        <v>18.82</v>
      </c>
      <c r="N26" s="31">
        <f aca="true" t="shared" si="20" ref="N26:N35">ROUND((D26*0.03),2)</f>
        <v>56.45</v>
      </c>
      <c r="O26" s="31">
        <f aca="true" t="shared" si="21" ref="O26:O36">ROUNDDOWN(D26*0.24,2)</f>
        <v>451.58</v>
      </c>
      <c r="P26" s="31">
        <v>182.94</v>
      </c>
      <c r="Q26" s="31">
        <v>42.5</v>
      </c>
      <c r="R26" s="33">
        <f aca="true" t="shared" si="22" ref="R26:R37">Q26+P26+O26+M26-K26-I26-G26-F26+D26</f>
        <v>2123.5499999999997</v>
      </c>
      <c r="S26" s="34">
        <f aca="true" t="shared" si="23" ref="S26:S37">Q26+P26+O26+N26-L26-J26-H26-F26+D26</f>
        <v>2157.93</v>
      </c>
    </row>
    <row r="27" spans="1:19" ht="12.75">
      <c r="A27" s="35" t="s">
        <v>34</v>
      </c>
      <c r="B27" s="14">
        <v>415</v>
      </c>
      <c r="C27" s="14">
        <f>ROUND(B27*A4,2)</f>
        <v>21893.66</v>
      </c>
      <c r="D27" s="36">
        <f t="shared" si="12"/>
        <v>1824.47</v>
      </c>
      <c r="E27" s="18">
        <v>515</v>
      </c>
      <c r="F27" s="37">
        <f>ROUND((((E27*A4)/12)*0.1005),2)</f>
        <v>227.54</v>
      </c>
      <c r="G27" s="37">
        <f t="shared" si="13"/>
        <v>22.78</v>
      </c>
      <c r="H27" s="37">
        <f t="shared" si="14"/>
        <v>23.14</v>
      </c>
      <c r="I27" s="37">
        <f t="shared" si="15"/>
        <v>178.55</v>
      </c>
      <c r="J27" s="37">
        <f t="shared" si="16"/>
        <v>181.15</v>
      </c>
      <c r="K27" s="37">
        <f t="shared" si="17"/>
        <v>11.9</v>
      </c>
      <c r="L27" s="37">
        <f t="shared" si="18"/>
        <v>12.08</v>
      </c>
      <c r="M27" s="36">
        <f t="shared" si="19"/>
        <v>18.24</v>
      </c>
      <c r="N27" s="36">
        <f t="shared" si="20"/>
        <v>54.73</v>
      </c>
      <c r="O27" s="36">
        <f t="shared" si="21"/>
        <v>437.87</v>
      </c>
      <c r="P27" s="36">
        <v>182.94</v>
      </c>
      <c r="Q27" s="36">
        <v>42.5</v>
      </c>
      <c r="R27" s="38">
        <f t="shared" si="22"/>
        <v>2065.25</v>
      </c>
      <c r="S27" s="39">
        <f t="shared" si="23"/>
        <v>2098.6</v>
      </c>
    </row>
    <row r="28" spans="1:19" ht="12.75">
      <c r="A28" s="35" t="s">
        <v>35</v>
      </c>
      <c r="B28" s="14">
        <v>399</v>
      </c>
      <c r="C28" s="14">
        <f>ROUND(B28*A4,2)</f>
        <v>21049.56</v>
      </c>
      <c r="D28" s="36">
        <f t="shared" si="12"/>
        <v>1754.13</v>
      </c>
      <c r="E28" s="18">
        <v>495</v>
      </c>
      <c r="F28" s="37">
        <f>ROUND((((E28*A4)/12)*0.1005),2)</f>
        <v>218.71</v>
      </c>
      <c r="G28" s="37">
        <f t="shared" si="13"/>
        <v>21.99</v>
      </c>
      <c r="H28" s="37">
        <f t="shared" si="14"/>
        <v>22.34</v>
      </c>
      <c r="I28" s="37">
        <f t="shared" si="15"/>
        <v>172.29</v>
      </c>
      <c r="J28" s="37">
        <f t="shared" si="16"/>
        <v>174.79</v>
      </c>
      <c r="K28" s="37">
        <f t="shared" si="17"/>
        <v>11.49</v>
      </c>
      <c r="L28" s="37">
        <f t="shared" si="18"/>
        <v>11.65</v>
      </c>
      <c r="M28" s="36">
        <f t="shared" si="19"/>
        <v>17.54</v>
      </c>
      <c r="N28" s="36">
        <f t="shared" si="20"/>
        <v>52.62</v>
      </c>
      <c r="O28" s="36">
        <f t="shared" si="21"/>
        <v>420.99</v>
      </c>
      <c r="P28" s="36">
        <v>182.94</v>
      </c>
      <c r="Q28" s="36">
        <v>42.5</v>
      </c>
      <c r="R28" s="38">
        <f t="shared" si="22"/>
        <v>1993.6200000000001</v>
      </c>
      <c r="S28" s="39">
        <f t="shared" si="23"/>
        <v>2025.6900000000003</v>
      </c>
    </row>
    <row r="29" spans="1:19" ht="12.75">
      <c r="A29" s="35" t="s">
        <v>36</v>
      </c>
      <c r="B29" s="14">
        <v>389</v>
      </c>
      <c r="C29" s="14">
        <f>ROUND(B29*A4,2)</f>
        <v>20522.01</v>
      </c>
      <c r="D29" s="36">
        <f t="shared" si="12"/>
        <v>1710.16</v>
      </c>
      <c r="E29" s="18">
        <v>482</v>
      </c>
      <c r="F29" s="37">
        <f>ROUND((((E29*A4)/12)*0.1005),2)</f>
        <v>212.96</v>
      </c>
      <c r="G29" s="37">
        <f t="shared" si="13"/>
        <v>21.5</v>
      </c>
      <c r="H29" s="37">
        <f t="shared" si="14"/>
        <v>21.84</v>
      </c>
      <c r="I29" s="37">
        <f t="shared" si="15"/>
        <v>168.37</v>
      </c>
      <c r="J29" s="37">
        <f t="shared" si="16"/>
        <v>170.81</v>
      </c>
      <c r="K29" s="37">
        <f t="shared" si="17"/>
        <v>11.22</v>
      </c>
      <c r="L29" s="37">
        <f t="shared" si="18"/>
        <v>11.39</v>
      </c>
      <c r="M29" s="36">
        <f t="shared" si="19"/>
        <v>17.1</v>
      </c>
      <c r="N29" s="36">
        <f t="shared" si="20"/>
        <v>51.3</v>
      </c>
      <c r="O29" s="36">
        <f t="shared" si="21"/>
        <v>410.43</v>
      </c>
      <c r="P29" s="36">
        <v>182.94</v>
      </c>
      <c r="Q29" s="36">
        <v>42.5</v>
      </c>
      <c r="R29" s="38">
        <f t="shared" si="22"/>
        <v>1949.0800000000002</v>
      </c>
      <c r="S29" s="39">
        <f t="shared" si="23"/>
        <v>1980.33</v>
      </c>
    </row>
    <row r="30" spans="1:19" ht="12.75">
      <c r="A30" s="35" t="s">
        <v>37</v>
      </c>
      <c r="B30" s="14">
        <v>378</v>
      </c>
      <c r="C30" s="14">
        <f>ROUND(B30*A4,2)</f>
        <v>19941.69</v>
      </c>
      <c r="D30" s="36">
        <f t="shared" si="12"/>
        <v>1661.8</v>
      </c>
      <c r="E30" s="18">
        <v>469</v>
      </c>
      <c r="F30" s="37">
        <f>ROUND((((E30*A4)/12)*0.1005),2)</f>
        <v>207.22</v>
      </c>
      <c r="G30" s="37">
        <f t="shared" si="13"/>
        <v>20.95</v>
      </c>
      <c r="H30" s="37">
        <f t="shared" si="14"/>
        <v>21.28</v>
      </c>
      <c r="I30" s="37">
        <f t="shared" si="15"/>
        <v>164.07</v>
      </c>
      <c r="J30" s="37">
        <f t="shared" si="16"/>
        <v>166.43</v>
      </c>
      <c r="K30" s="37">
        <f t="shared" si="17"/>
        <v>10.94</v>
      </c>
      <c r="L30" s="37">
        <f t="shared" si="18"/>
        <v>11.1</v>
      </c>
      <c r="M30" s="36">
        <f t="shared" si="19"/>
        <v>16.62</v>
      </c>
      <c r="N30" s="36">
        <f t="shared" si="20"/>
        <v>49.85</v>
      </c>
      <c r="O30" s="36">
        <f t="shared" si="21"/>
        <v>398.83</v>
      </c>
      <c r="P30" s="36">
        <v>182.94</v>
      </c>
      <c r="Q30" s="36">
        <v>42.5</v>
      </c>
      <c r="R30" s="38">
        <f t="shared" si="22"/>
        <v>1899.51</v>
      </c>
      <c r="S30" s="39">
        <f t="shared" si="23"/>
        <v>1929.8899999999999</v>
      </c>
    </row>
    <row r="31" spans="1:19" ht="12.75">
      <c r="A31" s="35" t="s">
        <v>38</v>
      </c>
      <c r="B31" s="14">
        <v>372</v>
      </c>
      <c r="C31" s="14">
        <f>ROUND(B31*A4,2)</f>
        <v>19625.16</v>
      </c>
      <c r="D31" s="36">
        <f t="shared" si="12"/>
        <v>1635.43</v>
      </c>
      <c r="E31" s="18">
        <v>461</v>
      </c>
      <c r="F31" s="37">
        <f>ROUND((((E31*A4)/12)*0.1005),2)</f>
        <v>203.68</v>
      </c>
      <c r="G31" s="37">
        <f t="shared" si="13"/>
        <v>20.66</v>
      </c>
      <c r="H31" s="37">
        <f t="shared" si="14"/>
        <v>20.98</v>
      </c>
      <c r="I31" s="37">
        <f t="shared" si="15"/>
        <v>161.72</v>
      </c>
      <c r="J31" s="37">
        <f t="shared" si="16"/>
        <v>164.05</v>
      </c>
      <c r="K31" s="37">
        <f t="shared" si="17"/>
        <v>10.78</v>
      </c>
      <c r="L31" s="37">
        <f t="shared" si="18"/>
        <v>10.94</v>
      </c>
      <c r="M31" s="36">
        <f t="shared" si="19"/>
        <v>16.35</v>
      </c>
      <c r="N31" s="36">
        <f t="shared" si="20"/>
        <v>49.06</v>
      </c>
      <c r="O31" s="36">
        <f t="shared" si="21"/>
        <v>392.5</v>
      </c>
      <c r="P31" s="36">
        <v>182.94</v>
      </c>
      <c r="Q31" s="36">
        <v>42.5</v>
      </c>
      <c r="R31" s="38">
        <f t="shared" si="22"/>
        <v>1872.88</v>
      </c>
      <c r="S31" s="39">
        <f t="shared" si="23"/>
        <v>1902.78</v>
      </c>
    </row>
    <row r="32" spans="1:19" ht="12.75">
      <c r="A32" s="35" t="s">
        <v>39</v>
      </c>
      <c r="B32" s="14">
        <v>363</v>
      </c>
      <c r="C32" s="14">
        <f>ROUND(B32*A4,2)</f>
        <v>19150.36</v>
      </c>
      <c r="D32" s="36">
        <f t="shared" si="12"/>
        <v>1595.86</v>
      </c>
      <c r="E32" s="18">
        <v>450</v>
      </c>
      <c r="F32" s="37">
        <f>ROUND((((E32*A4)/12)*0.1005),2)</f>
        <v>198.82</v>
      </c>
      <c r="G32" s="37">
        <f t="shared" si="13"/>
        <v>20.21</v>
      </c>
      <c r="H32" s="37">
        <f t="shared" si="14"/>
        <v>20.53</v>
      </c>
      <c r="I32" s="37">
        <f t="shared" si="15"/>
        <v>158.19</v>
      </c>
      <c r="J32" s="37">
        <f t="shared" si="16"/>
        <v>160.47</v>
      </c>
      <c r="K32" s="37">
        <f t="shared" si="17"/>
        <v>10.55</v>
      </c>
      <c r="L32" s="37">
        <f t="shared" si="18"/>
        <v>10.7</v>
      </c>
      <c r="M32" s="36">
        <f t="shared" si="19"/>
        <v>15.96</v>
      </c>
      <c r="N32" s="36">
        <f t="shared" si="20"/>
        <v>47.88</v>
      </c>
      <c r="O32" s="36">
        <f t="shared" si="21"/>
        <v>383</v>
      </c>
      <c r="P32" s="36">
        <v>182.94</v>
      </c>
      <c r="Q32" s="36">
        <v>42.5</v>
      </c>
      <c r="R32" s="38">
        <f t="shared" si="22"/>
        <v>1832.49</v>
      </c>
      <c r="S32" s="39">
        <f t="shared" si="23"/>
        <v>1861.6599999999999</v>
      </c>
    </row>
    <row r="33" spans="1:19" ht="12.75">
      <c r="A33" s="35" t="s">
        <v>40</v>
      </c>
      <c r="B33" s="14">
        <v>345</v>
      </c>
      <c r="C33" s="14">
        <f>ROUND(B33*A4,2)</f>
        <v>18200.75</v>
      </c>
      <c r="D33" s="36">
        <f t="shared" si="12"/>
        <v>1516.72</v>
      </c>
      <c r="E33" s="18">
        <v>428</v>
      </c>
      <c r="F33" s="37">
        <f>ROUND((((E33*A4)/12)*0.1005),2)</f>
        <v>189.1</v>
      </c>
      <c r="G33" s="37">
        <f t="shared" si="13"/>
        <v>19.32</v>
      </c>
      <c r="H33" s="37">
        <f t="shared" si="14"/>
        <v>19.62</v>
      </c>
      <c r="I33" s="37">
        <f t="shared" si="15"/>
        <v>151.15</v>
      </c>
      <c r="J33" s="37">
        <f t="shared" si="16"/>
        <v>153.31</v>
      </c>
      <c r="K33" s="37">
        <f t="shared" si="17"/>
        <v>10.08</v>
      </c>
      <c r="L33" s="37">
        <f t="shared" si="18"/>
        <v>10.22</v>
      </c>
      <c r="M33" s="36">
        <f t="shared" si="19"/>
        <v>15.17</v>
      </c>
      <c r="N33" s="36">
        <f t="shared" si="20"/>
        <v>45.5</v>
      </c>
      <c r="O33" s="36">
        <f t="shared" si="21"/>
        <v>364.01</v>
      </c>
      <c r="P33" s="36">
        <v>182.94</v>
      </c>
      <c r="Q33" s="36">
        <v>42.5</v>
      </c>
      <c r="R33" s="38">
        <f t="shared" si="22"/>
        <v>1751.69</v>
      </c>
      <c r="S33" s="39">
        <f t="shared" si="23"/>
        <v>1779.42</v>
      </c>
    </row>
    <row r="34" spans="1:19" ht="12.75">
      <c r="A34" s="35" t="s">
        <v>41</v>
      </c>
      <c r="B34" s="14">
        <v>323</v>
      </c>
      <c r="C34" s="14">
        <f>ROUND(B34*A4,2)</f>
        <v>17040.12</v>
      </c>
      <c r="D34" s="36">
        <f t="shared" si="12"/>
        <v>1420.01</v>
      </c>
      <c r="E34" s="18">
        <v>401</v>
      </c>
      <c r="F34" s="37">
        <f>ROUND((((E34*A4)/12)*0.1005),2)</f>
        <v>177.17</v>
      </c>
      <c r="G34" s="37">
        <f t="shared" si="13"/>
        <v>18.23</v>
      </c>
      <c r="H34" s="37">
        <f t="shared" si="14"/>
        <v>18.51</v>
      </c>
      <c r="I34" s="37">
        <f t="shared" si="15"/>
        <v>142.53</v>
      </c>
      <c r="J34" s="37">
        <f t="shared" si="16"/>
        <v>144.56</v>
      </c>
      <c r="K34" s="37">
        <f t="shared" si="17"/>
        <v>9.5</v>
      </c>
      <c r="L34" s="37">
        <f t="shared" si="18"/>
        <v>9.64</v>
      </c>
      <c r="M34" s="36">
        <f t="shared" si="19"/>
        <v>14.2</v>
      </c>
      <c r="N34" s="36">
        <f t="shared" si="20"/>
        <v>42.6</v>
      </c>
      <c r="O34" s="36">
        <f t="shared" si="21"/>
        <v>340.8</v>
      </c>
      <c r="P34" s="36">
        <v>182.94</v>
      </c>
      <c r="Q34" s="36">
        <v>42.5</v>
      </c>
      <c r="R34" s="38">
        <f t="shared" si="22"/>
        <v>1653.02</v>
      </c>
      <c r="S34" s="39">
        <f t="shared" si="23"/>
        <v>1678.97</v>
      </c>
    </row>
    <row r="35" spans="1:19" ht="12.75">
      <c r="A35" s="35" t="s">
        <v>42</v>
      </c>
      <c r="B35" s="14">
        <v>306</v>
      </c>
      <c r="C35" s="14">
        <f>ROUND(B35*A4,2)</f>
        <v>16143.27</v>
      </c>
      <c r="D35" s="36">
        <f t="shared" si="12"/>
        <v>1345.27</v>
      </c>
      <c r="E35" s="18">
        <v>379</v>
      </c>
      <c r="F35" s="37">
        <f>ROUND((((E35*A4)/12)*0.1005),2)</f>
        <v>167.45</v>
      </c>
      <c r="G35" s="49"/>
      <c r="H35" s="49"/>
      <c r="I35" s="37">
        <f t="shared" si="15"/>
        <v>135.88</v>
      </c>
      <c r="J35" s="37">
        <f t="shared" si="16"/>
        <v>137.79</v>
      </c>
      <c r="K35" s="37">
        <f t="shared" si="17"/>
        <v>9.06</v>
      </c>
      <c r="L35" s="37">
        <f t="shared" si="18"/>
        <v>9.19</v>
      </c>
      <c r="M35" s="36">
        <f t="shared" si="19"/>
        <v>13.45</v>
      </c>
      <c r="N35" s="36">
        <f t="shared" si="20"/>
        <v>40.36</v>
      </c>
      <c r="O35" s="36">
        <f t="shared" si="21"/>
        <v>322.86</v>
      </c>
      <c r="P35" s="36">
        <v>182.94</v>
      </c>
      <c r="Q35" s="36">
        <v>42.5</v>
      </c>
      <c r="R35" s="38">
        <f t="shared" si="22"/>
        <v>1594.63</v>
      </c>
      <c r="S35" s="39">
        <f t="shared" si="23"/>
        <v>1619.5</v>
      </c>
    </row>
    <row r="36" spans="1:19" ht="12.75">
      <c r="A36" s="35" t="s">
        <v>43</v>
      </c>
      <c r="B36" s="14">
        <v>285</v>
      </c>
      <c r="C36" s="14">
        <f>ROUND(B36*A4,2)</f>
        <v>15035.4</v>
      </c>
      <c r="D36" s="36">
        <f t="shared" si="12"/>
        <v>1252.95</v>
      </c>
      <c r="E36" s="18">
        <v>353</v>
      </c>
      <c r="F36" s="37">
        <f>ROUND((((E36*A4)/12)*0.1005),2)</f>
        <v>155.97</v>
      </c>
      <c r="G36" s="49"/>
      <c r="H36" s="49"/>
      <c r="I36" s="37">
        <f t="shared" si="15"/>
        <v>127.69</v>
      </c>
      <c r="J36" s="37">
        <f t="shared" si="16"/>
        <v>129.5</v>
      </c>
      <c r="K36" s="37">
        <f t="shared" si="17"/>
        <v>8.51</v>
      </c>
      <c r="L36" s="37">
        <f t="shared" si="18"/>
        <v>8.63</v>
      </c>
      <c r="M36" s="36">
        <v>12.99</v>
      </c>
      <c r="N36" s="36">
        <v>38.47</v>
      </c>
      <c r="O36" s="36">
        <f t="shared" si="21"/>
        <v>300.7</v>
      </c>
      <c r="P36" s="36">
        <v>182.94</v>
      </c>
      <c r="Q36" s="36">
        <v>42.5</v>
      </c>
      <c r="R36" s="38">
        <f t="shared" si="22"/>
        <v>1499.91</v>
      </c>
      <c r="S36" s="39">
        <f t="shared" si="23"/>
        <v>1523.46</v>
      </c>
    </row>
    <row r="37" spans="1:19" ht="12.75">
      <c r="A37" s="90" t="s">
        <v>44</v>
      </c>
      <c r="B37" s="14">
        <v>270</v>
      </c>
      <c r="C37" s="14">
        <f>ROUND(B37*A4,2)</f>
        <v>14244.07</v>
      </c>
      <c r="D37" s="55">
        <f t="shared" si="12"/>
        <v>1187</v>
      </c>
      <c r="E37" s="20">
        <v>337</v>
      </c>
      <c r="F37" s="82">
        <f>ROUND((((E37*A4)/12)*0.1005),2)</f>
        <v>148.9</v>
      </c>
      <c r="G37" s="49"/>
      <c r="H37" s="49"/>
      <c r="I37" s="37">
        <f t="shared" si="15"/>
        <v>122.69</v>
      </c>
      <c r="J37" s="82">
        <f t="shared" si="16"/>
        <v>124.5</v>
      </c>
      <c r="K37" s="82">
        <f t="shared" si="17"/>
        <v>8.18</v>
      </c>
      <c r="L37" s="37">
        <f t="shared" si="18"/>
        <v>8.3</v>
      </c>
      <c r="M37" s="55">
        <v>12.99</v>
      </c>
      <c r="N37" s="55">
        <v>38.47</v>
      </c>
      <c r="O37" s="36">
        <v>296.48</v>
      </c>
      <c r="P37" s="36">
        <v>182.94</v>
      </c>
      <c r="Q37" s="36">
        <v>42.5</v>
      </c>
      <c r="R37" s="56">
        <f t="shared" si="22"/>
        <v>1442.14</v>
      </c>
      <c r="S37" s="39">
        <f t="shared" si="23"/>
        <v>1465.69</v>
      </c>
    </row>
    <row r="38" spans="1:19" ht="13.5" thickBot="1">
      <c r="A38" s="35" t="s">
        <v>45</v>
      </c>
      <c r="B38" s="16">
        <v>266</v>
      </c>
      <c r="C38" s="16">
        <f>ROUND((B38*A4),2)</f>
        <v>14033.04</v>
      </c>
      <c r="D38" s="36">
        <f>ROUNDDOWN(C38/12,2)</f>
        <v>1169.42</v>
      </c>
      <c r="E38" s="18">
        <v>333</v>
      </c>
      <c r="F38" s="37">
        <f>ROUND((((E38*A4)/12)*0.1005),2)</f>
        <v>147.13</v>
      </c>
      <c r="G38" s="89"/>
      <c r="H38" s="49"/>
      <c r="I38" s="88">
        <f>ROUND(((D38+M38+O38+P38+Q38)*0.95)*0.075,2)</f>
        <v>121.43</v>
      </c>
      <c r="J38" s="37">
        <f>ROUND(((D38+N38+O38+P38+Q38)*0.95)*0.075,2)</f>
        <v>123.25</v>
      </c>
      <c r="K38" s="37">
        <f>ROUND(((D38+M38+O38+P38+Q38)*0.95)*0.005,2)</f>
        <v>8.1</v>
      </c>
      <c r="L38" s="88">
        <f>ROUND(((D38+N38+O38+P38+Q38)*0.95)*0.005,2)</f>
        <v>8.22</v>
      </c>
      <c r="M38" s="36">
        <v>12.99</v>
      </c>
      <c r="N38" s="36">
        <v>38.47</v>
      </c>
      <c r="O38" s="53">
        <v>296.48</v>
      </c>
      <c r="P38" s="86">
        <v>182.94</v>
      </c>
      <c r="Q38" s="86">
        <v>42.5</v>
      </c>
      <c r="R38" s="38">
        <f>Q38+P38+O38+M38-K38-I38-G38-F38+D38</f>
        <v>1427.67</v>
      </c>
      <c r="S38" s="87">
        <f>Q38+P38+O38+N38-L38-J38-H38-F38+D38</f>
        <v>1451.21</v>
      </c>
    </row>
    <row r="39" spans="1:19" ht="13.5" thickBot="1">
      <c r="A39" s="40" t="s">
        <v>46</v>
      </c>
      <c r="B39" s="13">
        <v>265</v>
      </c>
      <c r="C39" s="13">
        <f>ROUND(B39*A4,2)</f>
        <v>13980.29</v>
      </c>
      <c r="D39" s="41">
        <f>ROUNDDOWN(C39/12,2)</f>
        <v>1165.02</v>
      </c>
      <c r="E39" s="19">
        <v>332</v>
      </c>
      <c r="F39" s="42">
        <f>ROUND((((E39*A4)/12)*0.1005),2)</f>
        <v>146.69</v>
      </c>
      <c r="G39" s="50">
        <f>SUM(G35:G38)</f>
        <v>0</v>
      </c>
      <c r="H39" s="50"/>
      <c r="I39" s="42">
        <f>ROUND(((D39+M39+O39+P39+Q39)*0.95)*0.075,2)</f>
        <v>105.06</v>
      </c>
      <c r="J39" s="42">
        <f>ROUND(((D39+N39+O39+P39+Q39)*0.95)*0.075,2)</f>
        <v>106.87</v>
      </c>
      <c r="K39" s="42">
        <f>ROUND(((D39+M39+O39+P39+Q39)*0.95)*0.005,2)</f>
        <v>7</v>
      </c>
      <c r="L39" s="42">
        <f>ROUND(((D39+N39+O39+P39+Q39)*0.95)*0.005,2)</f>
        <v>7.12</v>
      </c>
      <c r="M39" s="41">
        <v>12.99</v>
      </c>
      <c r="N39" s="41">
        <v>38.47</v>
      </c>
      <c r="O39" s="41">
        <v>296.48</v>
      </c>
      <c r="P39" s="51"/>
      <c r="Q39" s="51"/>
      <c r="R39" s="43">
        <f>Q39+P39+O39+M39-K39-I39-G39-F39+D39</f>
        <v>1215.74</v>
      </c>
      <c r="S39" s="44">
        <f>Q39+P39+O39+N39-L39-J39-H39-F39+D39</f>
        <v>1239.29</v>
      </c>
    </row>
  </sheetData>
  <mergeCells count="26">
    <mergeCell ref="A8:B8"/>
    <mergeCell ref="A12:B12"/>
    <mergeCell ref="A25:B25"/>
    <mergeCell ref="A18:B18"/>
    <mergeCell ref="R5:R7"/>
    <mergeCell ref="S5:S7"/>
    <mergeCell ref="B6:B7"/>
    <mergeCell ref="C6:C7"/>
    <mergeCell ref="D6:D7"/>
    <mergeCell ref="E6:F6"/>
    <mergeCell ref="G6:H6"/>
    <mergeCell ref="I6:J6"/>
    <mergeCell ref="K6:L6"/>
    <mergeCell ref="N5:N6"/>
    <mergeCell ref="O5:O6"/>
    <mergeCell ref="P5:P7"/>
    <mergeCell ref="Q5:Q7"/>
    <mergeCell ref="A5:A7"/>
    <mergeCell ref="B5:D5"/>
    <mergeCell ref="E5:L5"/>
    <mergeCell ref="M5:M6"/>
    <mergeCell ref="C1:P1"/>
    <mergeCell ref="C2:P2"/>
    <mergeCell ref="C3:P3"/>
    <mergeCell ref="A4:B4"/>
    <mergeCell ref="C4:P4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FPIP</dc:creator>
  <cp:keywords/>
  <dc:description/>
  <cp:lastModifiedBy>FPIP</cp:lastModifiedBy>
  <cp:lastPrinted>2004-06-21T12:01:52Z</cp:lastPrinted>
  <dcterms:created xsi:type="dcterms:W3CDTF">2004-06-21T11:39:16Z</dcterms:created>
  <dcterms:modified xsi:type="dcterms:W3CDTF">2004-06-21T12:33:20Z</dcterms:modified>
  <cp:category/>
  <cp:version/>
  <cp:contentType/>
  <cp:contentStatus/>
</cp:coreProperties>
</file>