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135" windowWidth="15030" windowHeight="7425" tabRatio="914" firstSheet="2" activeTab="2"/>
  </bookViews>
  <sheets>
    <sheet name="CARA PENGGUNAAN" sheetId="72" r:id="rId1"/>
    <sheet name="DATA ISIAN" sheetId="29" r:id="rId2"/>
    <sheet name="DATA UTAMA" sheetId="13" r:id="rId3"/>
    <sheet name="COVER" sheetId="14" r:id="rId4"/>
    <sheet name="JADWAL" sheetId="24" r:id="rId5"/>
    <sheet name="KKM" sheetId="25" r:id="rId6"/>
    <sheet name="KALDIK" sheetId="19" r:id="rId7"/>
    <sheet name="SILABUS" sheetId="77" r:id="rId8"/>
    <sheet name="PROTA" sheetId="11" r:id="rId9"/>
    <sheet name="PROSEM" sheetId="12" r:id="rId10"/>
    <sheet name="RPP" sheetId="78" r:id="rId11"/>
    <sheet name="ABSEN" sheetId="10" r:id="rId12"/>
    <sheet name="JURNAL" sheetId="16" r:id="rId13"/>
    <sheet name="REKAP ABSEN" sheetId="79" r:id="rId14"/>
    <sheet name="NILAI ULANGAN HARIAN" sheetId="69" r:id="rId15"/>
    <sheet name="NILAI TUGAS" sheetId="68" r:id="rId16"/>
    <sheet name="NILAI AFEKTIF DAN REKAP ABSEN" sheetId="8" r:id="rId17"/>
    <sheet name="KOREKSI UTS" sheetId="17" r:id="rId18"/>
    <sheet name="AB SOAL" sheetId="20" r:id="rId19"/>
    <sheet name="KOREKSI UAS" sheetId="2" r:id="rId20"/>
    <sheet name="REKAPITULASI NILAI" sheetId="75" r:id="rId21"/>
    <sheet name="ANALISIS DAN REMIDIASI" sheetId="76" r:id="rId22"/>
    <sheet name="NILAI RAPORT" sheetId="73" r:id="rId23"/>
    <sheet name="DSS-DSK" sheetId="60" r:id="rId24"/>
  </sheets>
  <externalReferences>
    <externalReference r:id="rId25"/>
    <externalReference r:id="rId26"/>
  </externalReferences>
  <definedNames>
    <definedName name="_xlnm._FilterDatabase" localSheetId="18" hidden="1">'AB SOAL'!$F$60:$G$89</definedName>
    <definedName name="_xlnm._FilterDatabase" localSheetId="2" hidden="1">'DATA UTAMA'!$F$73:$H$857</definedName>
    <definedName name="NAMA">[1]TM7!$I$2:$J$286</definedName>
    <definedName name="OLE_LINK1" localSheetId="7">SILABUS!$B$17</definedName>
    <definedName name="_xlnm.Print_Titles" localSheetId="12">JURNAL!$6:$7</definedName>
  </definedNames>
  <calcPr calcId="124519"/>
</workbook>
</file>

<file path=xl/calcChain.xml><?xml version="1.0" encoding="utf-8"?>
<calcChain xmlns="http://schemas.openxmlformats.org/spreadsheetml/2006/main">
  <c r="E32" i="60"/>
  <c r="R31"/>
  <c r="E31"/>
  <c r="B26"/>
  <c r="H25" l="1"/>
  <c r="N23" l="1"/>
  <c r="C15" l="1"/>
  <c r="B15"/>
  <c r="E8"/>
  <c r="E7"/>
  <c r="B5"/>
  <c r="B4"/>
  <c r="K55" i="73"/>
  <c r="E50"/>
  <c r="O46"/>
  <c r="M46"/>
  <c r="L46"/>
  <c r="K46"/>
  <c r="J46"/>
  <c r="C46"/>
  <c r="N5" l="1"/>
  <c r="N4"/>
  <c r="E4"/>
  <c r="N3"/>
  <c r="E3"/>
  <c r="B1"/>
  <c r="C47" i="76" l="1"/>
  <c r="J5"/>
  <c r="E5"/>
  <c r="J4"/>
  <c r="E4"/>
  <c r="J3"/>
  <c r="E3"/>
  <c r="B1"/>
  <c r="BG48" i="75" l="1"/>
  <c r="BF48"/>
  <c r="BE48"/>
  <c r="AZ48"/>
  <c r="AY48"/>
  <c r="AX48"/>
  <c r="AS48"/>
  <c r="AR48"/>
  <c r="AQ48"/>
  <c r="AL48"/>
  <c r="AK48"/>
  <c r="AJ48"/>
  <c r="AE48"/>
  <c r="AD48"/>
  <c r="AC48"/>
  <c r="AB48"/>
  <c r="AA48"/>
  <c r="X48"/>
  <c r="W48"/>
  <c r="V48"/>
  <c r="U48"/>
  <c r="T48"/>
  <c r="Q48"/>
  <c r="P48"/>
  <c r="O48"/>
  <c r="N48"/>
  <c r="M48"/>
  <c r="J48"/>
  <c r="I48"/>
  <c r="H48"/>
  <c r="BG47"/>
  <c r="BF47"/>
  <c r="BE47"/>
  <c r="AZ47"/>
  <c r="AY47"/>
  <c r="AX47"/>
  <c r="AS47"/>
  <c r="AR47"/>
  <c r="AQ47"/>
  <c r="AL47"/>
  <c r="AK47"/>
  <c r="AJ47"/>
  <c r="AE47"/>
  <c r="AD47"/>
  <c r="AC47"/>
  <c r="AB47"/>
  <c r="AA47"/>
  <c r="X47"/>
  <c r="W47"/>
  <c r="V47"/>
  <c r="U47"/>
  <c r="T47"/>
  <c r="Q47"/>
  <c r="P47"/>
  <c r="O47"/>
  <c r="N47"/>
  <c r="M47"/>
  <c r="J47"/>
  <c r="I47"/>
  <c r="H47"/>
  <c r="BG46"/>
  <c r="BF46"/>
  <c r="BE46"/>
  <c r="AZ46"/>
  <c r="AY46"/>
  <c r="AX46"/>
  <c r="AS46"/>
  <c r="AR46"/>
  <c r="AQ46"/>
  <c r="AL46"/>
  <c r="AK46"/>
  <c r="AJ46"/>
  <c r="AE46"/>
  <c r="AD46"/>
  <c r="AC46"/>
  <c r="AB46"/>
  <c r="AA46"/>
  <c r="X46"/>
  <c r="W46"/>
  <c r="V46"/>
  <c r="U46"/>
  <c r="T46"/>
  <c r="Q46"/>
  <c r="P46"/>
  <c r="O46"/>
  <c r="N46"/>
  <c r="M46"/>
  <c r="J46"/>
  <c r="I46"/>
  <c r="H46"/>
  <c r="BG45"/>
  <c r="BF45"/>
  <c r="BE45"/>
  <c r="AZ45"/>
  <c r="AY45"/>
  <c r="AX45"/>
  <c r="AS45"/>
  <c r="AR45"/>
  <c r="AQ45"/>
  <c r="AL45"/>
  <c r="AK45"/>
  <c r="AJ45"/>
  <c r="AD45"/>
  <c r="AC45"/>
  <c r="AB45"/>
  <c r="AA45"/>
  <c r="X45"/>
  <c r="W45"/>
  <c r="V45"/>
  <c r="U45"/>
  <c r="T45"/>
  <c r="Q45"/>
  <c r="P45"/>
  <c r="O45"/>
  <c r="N45"/>
  <c r="M45"/>
  <c r="J45"/>
  <c r="I45"/>
  <c r="H45"/>
  <c r="BG44"/>
  <c r="BF44"/>
  <c r="BE44"/>
  <c r="AZ44"/>
  <c r="AY44"/>
  <c r="AX44"/>
  <c r="AS44"/>
  <c r="AR44"/>
  <c r="AQ44"/>
  <c r="AL44"/>
  <c r="AK44"/>
  <c r="AJ44"/>
  <c r="AE44"/>
  <c r="AD44"/>
  <c r="AC44"/>
  <c r="AB44"/>
  <c r="AA44"/>
  <c r="X44"/>
  <c r="W44"/>
  <c r="V44"/>
  <c r="U44"/>
  <c r="T44"/>
  <c r="Q44"/>
  <c r="P44"/>
  <c r="O44"/>
  <c r="N44"/>
  <c r="M44"/>
  <c r="J44"/>
  <c r="I44"/>
  <c r="H44"/>
  <c r="BG43"/>
  <c r="BF43"/>
  <c r="BE43"/>
  <c r="AZ43"/>
  <c r="AY43"/>
  <c r="AX43"/>
  <c r="AS43"/>
  <c r="AR43"/>
  <c r="AQ43"/>
  <c r="AL43"/>
  <c r="AK43"/>
  <c r="AJ43"/>
  <c r="AE43"/>
  <c r="AD43"/>
  <c r="AC43"/>
  <c r="AB43"/>
  <c r="AA43"/>
  <c r="X43"/>
  <c r="W43"/>
  <c r="V43"/>
  <c r="U43"/>
  <c r="T43"/>
  <c r="Q43"/>
  <c r="P43"/>
  <c r="O43"/>
  <c r="N43"/>
  <c r="M43"/>
  <c r="J43"/>
  <c r="I43"/>
  <c r="H43"/>
  <c r="BG42"/>
  <c r="BF42"/>
  <c r="BE42"/>
  <c r="AZ42"/>
  <c r="AY42"/>
  <c r="AX42"/>
  <c r="AS42"/>
  <c r="AR42"/>
  <c r="AQ42"/>
  <c r="AL42"/>
  <c r="AK42"/>
  <c r="AJ42"/>
  <c r="AE42"/>
  <c r="AD42"/>
  <c r="AC42"/>
  <c r="AB42"/>
  <c r="AA42"/>
  <c r="X42"/>
  <c r="W42"/>
  <c r="V42"/>
  <c r="U42"/>
  <c r="T42"/>
  <c r="Q42"/>
  <c r="P42"/>
  <c r="O42"/>
  <c r="N42"/>
  <c r="M42"/>
  <c r="J42"/>
  <c r="I42"/>
  <c r="H42"/>
  <c r="BG41"/>
  <c r="BF41"/>
  <c r="BE41"/>
  <c r="AZ41"/>
  <c r="AY41"/>
  <c r="AX41"/>
  <c r="AS41"/>
  <c r="AR41"/>
  <c r="AQ41"/>
  <c r="AL41"/>
  <c r="AK41"/>
  <c r="AJ41"/>
  <c r="AE41"/>
  <c r="AD41"/>
  <c r="AC41"/>
  <c r="AB41"/>
  <c r="AA41"/>
  <c r="X41"/>
  <c r="W41"/>
  <c r="V41"/>
  <c r="U41"/>
  <c r="T41"/>
  <c r="Q41"/>
  <c r="P41"/>
  <c r="O41"/>
  <c r="N41"/>
  <c r="M41"/>
  <c r="J41"/>
  <c r="I41"/>
  <c r="H41"/>
  <c r="BG40"/>
  <c r="BF40"/>
  <c r="BE40"/>
  <c r="AZ40"/>
  <c r="AY40"/>
  <c r="AX40"/>
  <c r="AS40"/>
  <c r="AR40"/>
  <c r="AQ40"/>
  <c r="AL40"/>
  <c r="AK40"/>
  <c r="AJ40"/>
  <c r="AE40"/>
  <c r="AD40"/>
  <c r="AC40"/>
  <c r="AB40"/>
  <c r="AA40"/>
  <c r="X40"/>
  <c r="W40"/>
  <c r="V40"/>
  <c r="U40"/>
  <c r="T40"/>
  <c r="Q40"/>
  <c r="P40"/>
  <c r="O40"/>
  <c r="N40"/>
  <c r="M40"/>
  <c r="J40"/>
  <c r="I40"/>
  <c r="H40"/>
  <c r="BG39"/>
  <c r="BF39"/>
  <c r="BE39"/>
  <c r="AZ39"/>
  <c r="AY39"/>
  <c r="AX39"/>
  <c r="AS39"/>
  <c r="AR39"/>
  <c r="AQ39"/>
  <c r="AL39"/>
  <c r="AK39"/>
  <c r="AJ39"/>
  <c r="AE39"/>
  <c r="AD39"/>
  <c r="AC39"/>
  <c r="AB39"/>
  <c r="AA39"/>
  <c r="X39"/>
  <c r="W39"/>
  <c r="V39"/>
  <c r="U39"/>
  <c r="T39"/>
  <c r="Q39"/>
  <c r="P39"/>
  <c r="O39"/>
  <c r="N39"/>
  <c r="M39"/>
  <c r="J39"/>
  <c r="I39"/>
  <c r="H39"/>
  <c r="BG38"/>
  <c r="BF38"/>
  <c r="BE38"/>
  <c r="AZ38"/>
  <c r="AY38"/>
  <c r="AX38"/>
  <c r="AS38"/>
  <c r="AR38"/>
  <c r="AQ38"/>
  <c r="AL38"/>
  <c r="AK38"/>
  <c r="AJ38"/>
  <c r="AE38"/>
  <c r="AD38"/>
  <c r="AC38"/>
  <c r="AB38"/>
  <c r="AA38"/>
  <c r="X38"/>
  <c r="W38"/>
  <c r="V38"/>
  <c r="U38"/>
  <c r="T38"/>
  <c r="Q38"/>
  <c r="P38"/>
  <c r="O38"/>
  <c r="N38"/>
  <c r="M38"/>
  <c r="J38"/>
  <c r="I38"/>
  <c r="H38"/>
  <c r="BG37"/>
  <c r="BF37"/>
  <c r="BE37"/>
  <c r="AZ37"/>
  <c r="AY37"/>
  <c r="AX37"/>
  <c r="AS37"/>
  <c r="AR37"/>
  <c r="AQ37"/>
  <c r="AL37"/>
  <c r="AK37"/>
  <c r="AJ37"/>
  <c r="AE37"/>
  <c r="AD37"/>
  <c r="AC37"/>
  <c r="AB37"/>
  <c r="AA37"/>
  <c r="X37"/>
  <c r="W37"/>
  <c r="V37"/>
  <c r="U37"/>
  <c r="T37"/>
  <c r="Q37"/>
  <c r="P37"/>
  <c r="O37"/>
  <c r="N37"/>
  <c r="M37"/>
  <c r="J37"/>
  <c r="I37"/>
  <c r="H37"/>
  <c r="BG36"/>
  <c r="BF36"/>
  <c r="BE36"/>
  <c r="AZ36"/>
  <c r="AY36"/>
  <c r="AX36"/>
  <c r="AS36"/>
  <c r="AR36"/>
  <c r="AQ36"/>
  <c r="AL36"/>
  <c r="AK36"/>
  <c r="AJ36"/>
  <c r="AE36"/>
  <c r="AD36"/>
  <c r="AC36"/>
  <c r="AB36"/>
  <c r="AA36"/>
  <c r="X36"/>
  <c r="W36"/>
  <c r="V36"/>
  <c r="U36"/>
  <c r="T36"/>
  <c r="Q36"/>
  <c r="P36"/>
  <c r="O36"/>
  <c r="N36"/>
  <c r="M36"/>
  <c r="J36"/>
  <c r="I36"/>
  <c r="H36"/>
  <c r="BG35"/>
  <c r="BF35"/>
  <c r="BE35"/>
  <c r="AZ35"/>
  <c r="AY35"/>
  <c r="AX35"/>
  <c r="AS35"/>
  <c r="AR35"/>
  <c r="AQ35"/>
  <c r="AL35"/>
  <c r="AK35"/>
  <c r="AJ35"/>
  <c r="AE35"/>
  <c r="AD35"/>
  <c r="AC35"/>
  <c r="AB35"/>
  <c r="AA35"/>
  <c r="X35"/>
  <c r="W35"/>
  <c r="V35"/>
  <c r="U35"/>
  <c r="T35"/>
  <c r="Q35"/>
  <c r="P35"/>
  <c r="O35"/>
  <c r="N35"/>
  <c r="M35"/>
  <c r="J35"/>
  <c r="I35"/>
  <c r="H35"/>
  <c r="BG34"/>
  <c r="BF34"/>
  <c r="BE34"/>
  <c r="AZ34"/>
  <c r="AY34"/>
  <c r="AX34"/>
  <c r="AS34"/>
  <c r="AR34"/>
  <c r="AQ34"/>
  <c r="AL34"/>
  <c r="AK34"/>
  <c r="AJ34"/>
  <c r="AE34"/>
  <c r="AD34"/>
  <c r="AC34"/>
  <c r="AB34"/>
  <c r="AA34"/>
  <c r="X34"/>
  <c r="W34"/>
  <c r="V34"/>
  <c r="U34"/>
  <c r="T34"/>
  <c r="Q34"/>
  <c r="P34"/>
  <c r="O34"/>
  <c r="N34"/>
  <c r="M34"/>
  <c r="J34"/>
  <c r="I34"/>
  <c r="H34"/>
  <c r="BG33"/>
  <c r="BF33"/>
  <c r="BE33"/>
  <c r="AZ33"/>
  <c r="AY33"/>
  <c r="AX33"/>
  <c r="AS33"/>
  <c r="AR33"/>
  <c r="AQ33"/>
  <c r="AL33"/>
  <c r="AK33"/>
  <c r="AJ33"/>
  <c r="AE33"/>
  <c r="AD33"/>
  <c r="AC33"/>
  <c r="AB33"/>
  <c r="AA33"/>
  <c r="X33"/>
  <c r="W33"/>
  <c r="V33"/>
  <c r="U33"/>
  <c r="T33"/>
  <c r="Q33"/>
  <c r="P33"/>
  <c r="O33"/>
  <c r="N33"/>
  <c r="M33"/>
  <c r="J33"/>
  <c r="I33"/>
  <c r="H33"/>
  <c r="BG32"/>
  <c r="BF32"/>
  <c r="BE32"/>
  <c r="AZ32"/>
  <c r="AY32"/>
  <c r="AX32"/>
  <c r="AS32"/>
  <c r="AR32"/>
  <c r="AQ32"/>
  <c r="AL32"/>
  <c r="AK32"/>
  <c r="AJ32"/>
  <c r="AE32"/>
  <c r="AD32"/>
  <c r="AC32"/>
  <c r="AB32"/>
  <c r="AA32"/>
  <c r="X32"/>
  <c r="W32"/>
  <c r="V32"/>
  <c r="U32"/>
  <c r="T32"/>
  <c r="Q32"/>
  <c r="P32"/>
  <c r="O32"/>
  <c r="N32"/>
  <c r="M32"/>
  <c r="J32"/>
  <c r="I32"/>
  <c r="H32"/>
  <c r="BG31"/>
  <c r="BF31"/>
  <c r="BE31"/>
  <c r="AZ31"/>
  <c r="AY31"/>
  <c r="AX31"/>
  <c r="AS31"/>
  <c r="AR31"/>
  <c r="AQ31"/>
  <c r="AL31"/>
  <c r="AK31"/>
  <c r="AJ31"/>
  <c r="AE31"/>
  <c r="AD31"/>
  <c r="AC31"/>
  <c r="AB31"/>
  <c r="AA31"/>
  <c r="X31"/>
  <c r="W31"/>
  <c r="V31"/>
  <c r="U31"/>
  <c r="T31"/>
  <c r="Q31"/>
  <c r="P31"/>
  <c r="O31"/>
  <c r="N31"/>
  <c r="M31"/>
  <c r="J31"/>
  <c r="I31"/>
  <c r="H31"/>
  <c r="BG30"/>
  <c r="BF30"/>
  <c r="BE30"/>
  <c r="AZ30"/>
  <c r="AY30"/>
  <c r="AX30"/>
  <c r="AS30"/>
  <c r="AR30"/>
  <c r="AQ30"/>
  <c r="AL30"/>
  <c r="AK30"/>
  <c r="AJ30"/>
  <c r="AE30"/>
  <c r="AD30"/>
  <c r="AC30"/>
  <c r="AB30"/>
  <c r="AA30"/>
  <c r="X30"/>
  <c r="W30"/>
  <c r="V30"/>
  <c r="U30"/>
  <c r="T30"/>
  <c r="Q30"/>
  <c r="P30"/>
  <c r="O30"/>
  <c r="N30"/>
  <c r="M30"/>
  <c r="J30"/>
  <c r="I30"/>
  <c r="H30"/>
  <c r="BG29"/>
  <c r="BF29"/>
  <c r="BE29"/>
  <c r="AZ29"/>
  <c r="AY29"/>
  <c r="AX29"/>
  <c r="AS29"/>
  <c r="AR29"/>
  <c r="AQ29"/>
  <c r="AL29"/>
  <c r="AK29"/>
  <c r="AJ29"/>
  <c r="AE29"/>
  <c r="AD29"/>
  <c r="AC29"/>
  <c r="AB29"/>
  <c r="AA29"/>
  <c r="X29"/>
  <c r="W29"/>
  <c r="V29"/>
  <c r="U29"/>
  <c r="T29"/>
  <c r="Q29"/>
  <c r="P29"/>
  <c r="O29"/>
  <c r="N29"/>
  <c r="M29"/>
  <c r="J29"/>
  <c r="I29"/>
  <c r="H29"/>
  <c r="BG28"/>
  <c r="BF28"/>
  <c r="BE28"/>
  <c r="AZ28"/>
  <c r="AY28"/>
  <c r="AX28"/>
  <c r="AS28"/>
  <c r="AR28"/>
  <c r="AQ28"/>
  <c r="AL28"/>
  <c r="AK28"/>
  <c r="AJ28"/>
  <c r="AE28"/>
  <c r="AD28"/>
  <c r="AC28"/>
  <c r="AB28"/>
  <c r="AA28"/>
  <c r="X28"/>
  <c r="W28"/>
  <c r="V28"/>
  <c r="U28"/>
  <c r="T28"/>
  <c r="Q28"/>
  <c r="P28"/>
  <c r="O28"/>
  <c r="N28"/>
  <c r="M28"/>
  <c r="J28"/>
  <c r="I28"/>
  <c r="H28"/>
  <c r="BG27"/>
  <c r="BF27"/>
  <c r="BE27"/>
  <c r="AZ27"/>
  <c r="AY27"/>
  <c r="AX27"/>
  <c r="AS27"/>
  <c r="AR27"/>
  <c r="AQ27"/>
  <c r="AL27"/>
  <c r="AK27"/>
  <c r="AJ27"/>
  <c r="AE27"/>
  <c r="AD27"/>
  <c r="AC27"/>
  <c r="AB27"/>
  <c r="AA27"/>
  <c r="X27"/>
  <c r="W27"/>
  <c r="V27"/>
  <c r="U27"/>
  <c r="T27"/>
  <c r="Q27"/>
  <c r="P27"/>
  <c r="O27"/>
  <c r="N27"/>
  <c r="M27"/>
  <c r="J27"/>
  <c r="I27"/>
  <c r="H27"/>
  <c r="BG26"/>
  <c r="BF26"/>
  <c r="BE26"/>
  <c r="AZ26"/>
  <c r="AY26"/>
  <c r="AX26"/>
  <c r="AS26"/>
  <c r="AR26"/>
  <c r="AQ26"/>
  <c r="AL26"/>
  <c r="AK26"/>
  <c r="AJ26"/>
  <c r="AE26"/>
  <c r="AD26"/>
  <c r="AC26"/>
  <c r="AB26"/>
  <c r="AA26"/>
  <c r="X26"/>
  <c r="W26"/>
  <c r="V26"/>
  <c r="U26"/>
  <c r="T26"/>
  <c r="Q26"/>
  <c r="P26"/>
  <c r="O26"/>
  <c r="N26"/>
  <c r="M26"/>
  <c r="J26"/>
  <c r="I26"/>
  <c r="H26"/>
  <c r="BG25"/>
  <c r="BF25"/>
  <c r="BE25"/>
  <c r="AZ25"/>
  <c r="AY25"/>
  <c r="AX25"/>
  <c r="AS25"/>
  <c r="AR25"/>
  <c r="AQ25"/>
  <c r="AL25"/>
  <c r="AK25"/>
  <c r="AJ25"/>
  <c r="AE25" l="1"/>
  <c r="AD25"/>
  <c r="AC25"/>
  <c r="AB25"/>
  <c r="AA25"/>
  <c r="X25"/>
  <c r="W25"/>
  <c r="V25"/>
  <c r="U25"/>
  <c r="T25"/>
  <c r="Q25"/>
  <c r="P25"/>
  <c r="O25"/>
  <c r="N25"/>
  <c r="M25"/>
  <c r="J25"/>
  <c r="I25"/>
  <c r="H25"/>
  <c r="BG24"/>
  <c r="BF24"/>
  <c r="BE24"/>
  <c r="AZ24"/>
  <c r="AY24"/>
  <c r="AX24"/>
  <c r="AS24"/>
  <c r="AR24"/>
  <c r="AQ24"/>
  <c r="AL24"/>
  <c r="AK24"/>
  <c r="AJ24"/>
  <c r="AE24"/>
  <c r="AD24"/>
  <c r="AC24"/>
  <c r="AB24"/>
  <c r="AA24"/>
  <c r="X24"/>
  <c r="W24"/>
  <c r="V24"/>
  <c r="U24"/>
  <c r="T24"/>
  <c r="Q24"/>
  <c r="P24"/>
  <c r="O24"/>
  <c r="N24"/>
  <c r="M24"/>
  <c r="J24"/>
  <c r="I24"/>
  <c r="H24"/>
  <c r="BG23"/>
  <c r="BF23"/>
  <c r="BE23"/>
  <c r="AZ23"/>
  <c r="AY23"/>
  <c r="AX23"/>
  <c r="AS23"/>
  <c r="AR23"/>
  <c r="AQ23"/>
  <c r="AL23"/>
  <c r="AK23"/>
  <c r="AJ23"/>
  <c r="AE23"/>
  <c r="AD23"/>
  <c r="AC23"/>
  <c r="AB23"/>
  <c r="AA23"/>
  <c r="X23"/>
  <c r="W23"/>
  <c r="V23"/>
  <c r="U23"/>
  <c r="T23"/>
  <c r="Q23"/>
  <c r="P23"/>
  <c r="O23"/>
  <c r="N23"/>
  <c r="M23"/>
  <c r="J23"/>
  <c r="I23"/>
  <c r="H23"/>
  <c r="BG22"/>
  <c r="BF22"/>
  <c r="BE22"/>
  <c r="AZ22"/>
  <c r="AY22"/>
  <c r="AX22"/>
  <c r="AS22"/>
  <c r="AR22"/>
  <c r="AQ22"/>
  <c r="AL22"/>
  <c r="AK22"/>
  <c r="AJ22"/>
  <c r="AE22"/>
  <c r="AD22"/>
  <c r="AC22"/>
  <c r="AB22"/>
  <c r="AA22"/>
  <c r="X22"/>
  <c r="W22"/>
  <c r="V22"/>
  <c r="U22"/>
  <c r="T22"/>
  <c r="Q22"/>
  <c r="P22"/>
  <c r="O22"/>
  <c r="N22"/>
  <c r="M22"/>
  <c r="J22"/>
  <c r="I22"/>
  <c r="H22"/>
  <c r="BG21"/>
  <c r="BF21"/>
  <c r="BE21"/>
  <c r="AZ21"/>
  <c r="AY21"/>
  <c r="AX21"/>
  <c r="AS21"/>
  <c r="AR21"/>
  <c r="AQ21"/>
  <c r="AL21"/>
  <c r="AK21"/>
  <c r="AJ21"/>
  <c r="AE21"/>
  <c r="AD21"/>
  <c r="AC21"/>
  <c r="AB21"/>
  <c r="AA21"/>
  <c r="X21"/>
  <c r="W21"/>
  <c r="V21"/>
  <c r="U21"/>
  <c r="T21"/>
  <c r="Q21"/>
  <c r="P21"/>
  <c r="O21"/>
  <c r="N21"/>
  <c r="M21"/>
  <c r="J21"/>
  <c r="I21"/>
  <c r="H21"/>
  <c r="BG20"/>
  <c r="BF20"/>
  <c r="BE20"/>
  <c r="AZ20"/>
  <c r="AY20"/>
  <c r="AX20"/>
  <c r="AS20"/>
  <c r="AR20"/>
  <c r="AQ20"/>
  <c r="AL20"/>
  <c r="AK20"/>
  <c r="AJ20"/>
  <c r="AE20"/>
  <c r="AD20"/>
  <c r="AC20"/>
  <c r="AB20"/>
  <c r="AA20"/>
  <c r="X20"/>
  <c r="W20"/>
  <c r="V20"/>
  <c r="U20"/>
  <c r="T20"/>
  <c r="Q20"/>
  <c r="P20"/>
  <c r="O20"/>
  <c r="N20"/>
  <c r="M20"/>
  <c r="J20"/>
  <c r="I20"/>
  <c r="H20"/>
  <c r="BG19"/>
  <c r="BF19"/>
  <c r="BE19"/>
  <c r="AZ19"/>
  <c r="AY19"/>
  <c r="AX19"/>
  <c r="AS19"/>
  <c r="AR19"/>
  <c r="AQ19"/>
  <c r="AL19"/>
  <c r="AK19"/>
  <c r="AJ19"/>
  <c r="AE19"/>
  <c r="AD19"/>
  <c r="AC19"/>
  <c r="AB19"/>
  <c r="AA19"/>
  <c r="X19"/>
  <c r="W19"/>
  <c r="V19"/>
  <c r="U19"/>
  <c r="T19"/>
  <c r="Q19"/>
  <c r="P19"/>
  <c r="O19"/>
  <c r="N19"/>
  <c r="M19"/>
  <c r="J19"/>
  <c r="I19"/>
  <c r="H19"/>
  <c r="BG18"/>
  <c r="BF18"/>
  <c r="BE18"/>
  <c r="AZ18"/>
  <c r="AY18"/>
  <c r="AX18"/>
  <c r="AS18"/>
  <c r="AR18"/>
  <c r="AQ18"/>
  <c r="AL18"/>
  <c r="AK18"/>
  <c r="AJ18"/>
  <c r="AE18"/>
  <c r="AD18"/>
  <c r="AC18"/>
  <c r="AB18"/>
  <c r="AA18"/>
  <c r="X18"/>
  <c r="W18"/>
  <c r="V18"/>
  <c r="U18"/>
  <c r="T18"/>
  <c r="Q18"/>
  <c r="P18"/>
  <c r="O18"/>
  <c r="N18"/>
  <c r="M18"/>
  <c r="J18"/>
  <c r="I18"/>
  <c r="H18"/>
  <c r="BG17"/>
  <c r="BF17"/>
  <c r="BE17"/>
  <c r="AZ17"/>
  <c r="AY17"/>
  <c r="AX17"/>
  <c r="AS17"/>
  <c r="AR17"/>
  <c r="AQ17"/>
  <c r="AL17"/>
  <c r="AK17"/>
  <c r="AJ17"/>
  <c r="AE17"/>
  <c r="AD17"/>
  <c r="AC17"/>
  <c r="AB17"/>
  <c r="AA17"/>
  <c r="X17"/>
  <c r="W17"/>
  <c r="V17"/>
  <c r="U17"/>
  <c r="T17"/>
  <c r="Q17"/>
  <c r="P17"/>
  <c r="O17"/>
  <c r="N17"/>
  <c r="M17"/>
  <c r="J17"/>
  <c r="I17"/>
  <c r="H17"/>
  <c r="BG16"/>
  <c r="BF16"/>
  <c r="BE16"/>
  <c r="AZ16"/>
  <c r="AY16"/>
  <c r="AX16"/>
  <c r="AS16"/>
  <c r="AR16"/>
  <c r="AQ16"/>
  <c r="AL16"/>
  <c r="AK16"/>
  <c r="AJ16"/>
  <c r="AE16"/>
  <c r="AD16"/>
  <c r="AC16"/>
  <c r="AB16"/>
  <c r="AA16"/>
  <c r="X16"/>
  <c r="W16"/>
  <c r="V16"/>
  <c r="U16"/>
  <c r="T16"/>
  <c r="Q16"/>
  <c r="P16"/>
  <c r="O16"/>
  <c r="N16"/>
  <c r="M16"/>
  <c r="J16"/>
  <c r="I16"/>
  <c r="H16"/>
  <c r="BG15"/>
  <c r="BF15"/>
  <c r="BE15"/>
  <c r="AZ15"/>
  <c r="AY15"/>
  <c r="AX15"/>
  <c r="AS15"/>
  <c r="AR15"/>
  <c r="AQ15"/>
  <c r="AL15"/>
  <c r="AK15"/>
  <c r="AJ15"/>
  <c r="AE15"/>
  <c r="AD15"/>
  <c r="AC15"/>
  <c r="AB15"/>
  <c r="AA15"/>
  <c r="X15"/>
  <c r="W15"/>
  <c r="V15"/>
  <c r="U15"/>
  <c r="T15"/>
  <c r="Q15"/>
  <c r="P15"/>
  <c r="O15"/>
  <c r="N15"/>
  <c r="M15"/>
  <c r="J15"/>
  <c r="I15"/>
  <c r="H15"/>
  <c r="BG14"/>
  <c r="BF14"/>
  <c r="BE14"/>
  <c r="AZ14"/>
  <c r="AY14"/>
  <c r="AX14"/>
  <c r="AS14"/>
  <c r="AR14"/>
  <c r="AQ14"/>
  <c r="AL14"/>
  <c r="AK14"/>
  <c r="AJ14"/>
  <c r="AE14"/>
  <c r="AD14"/>
  <c r="AC14"/>
  <c r="AB14"/>
  <c r="AA14"/>
  <c r="X14"/>
  <c r="W14"/>
  <c r="V14"/>
  <c r="U14"/>
  <c r="T14"/>
  <c r="Q14"/>
  <c r="P14"/>
  <c r="O14"/>
  <c r="N14"/>
  <c r="M14"/>
  <c r="J14"/>
  <c r="I14"/>
  <c r="H14"/>
  <c r="BG13"/>
  <c r="BF13"/>
  <c r="BE13"/>
  <c r="AZ13"/>
  <c r="AY13"/>
  <c r="AX13"/>
  <c r="AS13"/>
  <c r="AR13"/>
  <c r="AQ13"/>
  <c r="AL13"/>
  <c r="AK13"/>
  <c r="AJ13"/>
  <c r="AE13"/>
  <c r="AD13"/>
  <c r="AC13"/>
  <c r="X13"/>
  <c r="W13"/>
  <c r="V13"/>
  <c r="Q13"/>
  <c r="P13"/>
  <c r="O13"/>
  <c r="J13"/>
  <c r="I13"/>
  <c r="H13"/>
  <c r="BG12"/>
  <c r="AZ12"/>
  <c r="AS12"/>
  <c r="AE12"/>
  <c r="X12"/>
  <c r="Q12"/>
  <c r="J12"/>
  <c r="AT11"/>
  <c r="AM11"/>
  <c r="AF11"/>
  <c r="Y11"/>
  <c r="R11"/>
  <c r="K11"/>
  <c r="E5"/>
  <c r="B1" l="1"/>
  <c r="R52" i="2"/>
  <c r="G52" s="1"/>
  <c r="R51"/>
  <c r="G51" s="1"/>
  <c r="R50"/>
  <c r="G50" s="1"/>
  <c r="R49"/>
  <c r="G49" s="1"/>
  <c r="R48"/>
  <c r="G48" s="1"/>
  <c r="R47"/>
  <c r="G47" s="1"/>
  <c r="R46"/>
  <c r="G46" s="1"/>
  <c r="R45"/>
  <c r="G45" s="1"/>
  <c r="R44"/>
  <c r="G44" s="1"/>
  <c r="R43"/>
  <c r="G43" s="1"/>
  <c r="R42"/>
  <c r="G42" s="1"/>
  <c r="R41"/>
  <c r="G41" s="1"/>
  <c r="R40"/>
  <c r="G40" s="1"/>
  <c r="R39"/>
  <c r="G39" s="1"/>
  <c r="R38"/>
  <c r="G38" s="1"/>
  <c r="R37"/>
  <c r="G37" s="1"/>
  <c r="R36"/>
  <c r="G36" s="1"/>
  <c r="R35"/>
  <c r="G35" s="1"/>
  <c r="R34"/>
  <c r="G34" s="1"/>
  <c r="R33"/>
  <c r="G33" s="1"/>
  <c r="R32"/>
  <c r="G32" s="1"/>
  <c r="R31"/>
  <c r="G31" s="1"/>
  <c r="R30"/>
  <c r="G30" s="1"/>
  <c r="R29"/>
  <c r="G29" s="1"/>
  <c r="R28"/>
  <c r="G28" s="1"/>
  <c r="R27"/>
  <c r="G27" s="1"/>
  <c r="R26"/>
  <c r="G26" s="1"/>
  <c r="R25"/>
  <c r="G25" s="1"/>
  <c r="R24"/>
  <c r="G24" s="1"/>
  <c r="R23"/>
  <c r="G23" s="1"/>
  <c r="R22"/>
  <c r="G22" s="1"/>
  <c r="R21"/>
  <c r="G21" s="1"/>
  <c r="R20"/>
  <c r="G20" s="1"/>
  <c r="R19"/>
  <c r="G19" s="1"/>
  <c r="R18"/>
  <c r="G18" s="1"/>
  <c r="R17"/>
  <c r="G17" s="1"/>
  <c r="Q16"/>
  <c r="P16" s="1"/>
  <c r="O16" s="1"/>
  <c r="N16"/>
  <c r="M16"/>
  <c r="L16"/>
  <c r="K16"/>
  <c r="J16" l="1"/>
  <c r="I16"/>
  <c r="H16" s="1"/>
  <c r="Q15" s="1"/>
  <c r="P15" s="1"/>
  <c r="O15" s="1"/>
  <c r="N15" s="1"/>
  <c r="M15" s="1"/>
  <c r="L15" s="1"/>
  <c r="K15" s="1"/>
  <c r="J15" s="1"/>
  <c r="I15" s="1"/>
  <c r="H15" s="1"/>
  <c r="Q13"/>
  <c r="P13"/>
  <c r="O13"/>
  <c r="N13"/>
  <c r="M13"/>
  <c r="L13"/>
  <c r="K13"/>
  <c r="J13"/>
  <c r="I13"/>
  <c r="H13"/>
  <c r="M8"/>
  <c r="H8"/>
  <c r="M7"/>
  <c r="E53" i="20" l="1"/>
  <c r="E52"/>
  <c r="E51"/>
  <c r="BY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BY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BY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BZ44"/>
  <c r="BY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BZ43"/>
  <c r="BY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BY42"/>
  <c r="BN42"/>
  <c r="BM42"/>
  <c r="BL42"/>
  <c r="BK42"/>
  <c r="BJ42"/>
  <c r="BI42"/>
  <c r="BH42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BY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BY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BY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BY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BY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BZ36"/>
  <c r="BY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BZ35"/>
  <c r="BY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BY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BY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BY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BY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BY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BY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BZ28"/>
  <c r="BY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BZ27"/>
  <c r="BY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BY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BY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BY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BY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BY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BY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BZ20"/>
  <c r="BY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BZ19"/>
  <c r="BY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BY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BY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BY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BY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BY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BY13" l="1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CA12"/>
  <c r="BZ12" l="1"/>
  <c r="BY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BW5"/>
  <c r="B1" i="2" s="1"/>
  <c r="P49" i="17" l="1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8"/>
  <c r="P6"/>
  <c r="B1"/>
  <c r="U55" i="8"/>
  <c r="X51"/>
  <c r="W51" s="1"/>
  <c r="V51"/>
  <c r="T51"/>
  <c r="R51"/>
  <c r="J51"/>
  <c r="I51"/>
  <c r="H51"/>
  <c r="F51"/>
  <c r="G51" s="1"/>
  <c r="X50"/>
  <c r="W50" s="1"/>
  <c r="V50"/>
  <c r="T50"/>
  <c r="R50"/>
  <c r="J50"/>
  <c r="I50"/>
  <c r="H50"/>
  <c r="G50"/>
  <c r="F50"/>
  <c r="X49"/>
  <c r="W49" s="1"/>
  <c r="V49"/>
  <c r="T49"/>
  <c r="R49"/>
  <c r="J49"/>
  <c r="I49"/>
  <c r="H49"/>
  <c r="F49"/>
  <c r="K49" s="1"/>
  <c r="N49" s="1"/>
  <c r="O49" s="1"/>
  <c r="X48"/>
  <c r="W48" s="1"/>
  <c r="V48"/>
  <c r="T48"/>
  <c r="R48"/>
  <c r="N48"/>
  <c r="O48" s="1"/>
  <c r="K48"/>
  <c r="J48"/>
  <c r="I48"/>
  <c r="H48"/>
  <c r="G48"/>
  <c r="F48"/>
  <c r="X47"/>
  <c r="W47" s="1"/>
  <c r="V47"/>
  <c r="T47"/>
  <c r="R47"/>
  <c r="J47"/>
  <c r="I47"/>
  <c r="H47"/>
  <c r="F47"/>
  <c r="K47" s="1"/>
  <c r="N47" s="1"/>
  <c r="O47" s="1"/>
  <c r="X46"/>
  <c r="W46" s="1"/>
  <c r="V46"/>
  <c r="T46"/>
  <c r="R46"/>
  <c r="N46"/>
  <c r="O46" s="1"/>
  <c r="K46"/>
  <c r="J46"/>
  <c r="I46"/>
  <c r="H46"/>
  <c r="G46"/>
  <c r="F46"/>
  <c r="X45"/>
  <c r="W45" s="1"/>
  <c r="V45"/>
  <c r="T45"/>
  <c r="R45"/>
  <c r="J45"/>
  <c r="I45"/>
  <c r="H45"/>
  <c r="F45"/>
  <c r="K45" s="1"/>
  <c r="N45" s="1"/>
  <c r="O45" s="1"/>
  <c r="X44"/>
  <c r="W44" s="1"/>
  <c r="V44"/>
  <c r="T44"/>
  <c r="R44"/>
  <c r="N44"/>
  <c r="O44" s="1"/>
  <c r="K44"/>
  <c r="J44"/>
  <c r="I44"/>
  <c r="H44"/>
  <c r="G44"/>
  <c r="F44"/>
  <c r="X43"/>
  <c r="W43" s="1"/>
  <c r="V43"/>
  <c r="T43"/>
  <c r="R43"/>
  <c r="J43"/>
  <c r="I43"/>
  <c r="H43"/>
  <c r="F43"/>
  <c r="K43" s="1"/>
  <c r="N43" s="1"/>
  <c r="O43" s="1"/>
  <c r="X42"/>
  <c r="W42" s="1"/>
  <c r="V42"/>
  <c r="T42"/>
  <c r="R42"/>
  <c r="N42"/>
  <c r="O42" s="1"/>
  <c r="K42"/>
  <c r="J42"/>
  <c r="I42"/>
  <c r="H42"/>
  <c r="G42"/>
  <c r="F42"/>
  <c r="X41"/>
  <c r="W41" s="1"/>
  <c r="V41"/>
  <c r="T41"/>
  <c r="R41"/>
  <c r="J41"/>
  <c r="I41"/>
  <c r="H41"/>
  <c r="F41"/>
  <c r="K41" s="1"/>
  <c r="N41" s="1"/>
  <c r="O41" s="1"/>
  <c r="X40"/>
  <c r="W40" s="1"/>
  <c r="V40"/>
  <c r="T40"/>
  <c r="R40"/>
  <c r="N40"/>
  <c r="O40" s="1"/>
  <c r="K40"/>
  <c r="J40"/>
  <c r="I40"/>
  <c r="H40"/>
  <c r="G40"/>
  <c r="F40"/>
  <c r="X39"/>
  <c r="W39" s="1"/>
  <c r="V39"/>
  <c r="T39"/>
  <c r="R39"/>
  <c r="J39"/>
  <c r="I39"/>
  <c r="H39"/>
  <c r="F39"/>
  <c r="K39" s="1"/>
  <c r="N39" s="1"/>
  <c r="O39" s="1"/>
  <c r="X38"/>
  <c r="W38" s="1"/>
  <c r="V38"/>
  <c r="T38"/>
  <c r="R38"/>
  <c r="N38"/>
  <c r="O38" s="1"/>
  <c r="K38"/>
  <c r="J38"/>
  <c r="I38"/>
  <c r="H38"/>
  <c r="G38"/>
  <c r="F38"/>
  <c r="X37"/>
  <c r="W37" s="1"/>
  <c r="V37"/>
  <c r="T37"/>
  <c r="R37"/>
  <c r="J37"/>
  <c r="I37"/>
  <c r="H37"/>
  <c r="F37"/>
  <c r="K37" s="1"/>
  <c r="N37" s="1"/>
  <c r="O37" s="1"/>
  <c r="X36"/>
  <c r="W36" s="1"/>
  <c r="V36"/>
  <c r="T36"/>
  <c r="R36"/>
  <c r="N36"/>
  <c r="O36" s="1"/>
  <c r="K36"/>
  <c r="J36"/>
  <c r="I36"/>
  <c r="H36"/>
  <c r="G36"/>
  <c r="F36"/>
  <c r="X35"/>
  <c r="W35" s="1"/>
  <c r="V35"/>
  <c r="T35"/>
  <c r="R35"/>
  <c r="J35"/>
  <c r="I35"/>
  <c r="H35"/>
  <c r="F35"/>
  <c r="K35" s="1"/>
  <c r="N35" s="1"/>
  <c r="O35" s="1"/>
  <c r="X34"/>
  <c r="W34" s="1"/>
  <c r="V34"/>
  <c r="T34"/>
  <c r="R34"/>
  <c r="N34"/>
  <c r="O34" s="1"/>
  <c r="K34"/>
  <c r="J34"/>
  <c r="I34"/>
  <c r="H34"/>
  <c r="G34"/>
  <c r="F34"/>
  <c r="X33"/>
  <c r="W33" s="1"/>
  <c r="V33"/>
  <c r="T33"/>
  <c r="R33"/>
  <c r="J33"/>
  <c r="I33"/>
  <c r="H33"/>
  <c r="F33"/>
  <c r="K33" s="1"/>
  <c r="N33" s="1"/>
  <c r="O33" s="1"/>
  <c r="X32"/>
  <c r="W32" s="1"/>
  <c r="V32"/>
  <c r="T32"/>
  <c r="R32"/>
  <c r="N32"/>
  <c r="O32" s="1"/>
  <c r="K32"/>
  <c r="J32"/>
  <c r="I32"/>
  <c r="H32"/>
  <c r="G32"/>
  <c r="F32"/>
  <c r="X31"/>
  <c r="W31" s="1"/>
  <c r="V31"/>
  <c r="T31"/>
  <c r="R31"/>
  <c r="J31"/>
  <c r="I31"/>
  <c r="H31"/>
  <c r="F31"/>
  <c r="K31" s="1"/>
  <c r="N31" s="1"/>
  <c r="O31" s="1"/>
  <c r="X30"/>
  <c r="W30" s="1"/>
  <c r="V30"/>
  <c r="T30"/>
  <c r="R30"/>
  <c r="N30"/>
  <c r="O30" s="1"/>
  <c r="K30"/>
  <c r="J30"/>
  <c r="I30"/>
  <c r="H30"/>
  <c r="G30"/>
  <c r="F30"/>
  <c r="X29"/>
  <c r="W29"/>
  <c r="V29"/>
  <c r="T29"/>
  <c r="R29"/>
  <c r="K29"/>
  <c r="N29" s="1"/>
  <c r="O29" s="1"/>
  <c r="J29"/>
  <c r="I29"/>
  <c r="H29"/>
  <c r="G29"/>
  <c r="F29"/>
  <c r="X28"/>
  <c r="W28" s="1"/>
  <c r="V28"/>
  <c r="T28"/>
  <c r="R28"/>
  <c r="J28"/>
  <c r="I28"/>
  <c r="H28"/>
  <c r="G28"/>
  <c r="F28"/>
  <c r="X27"/>
  <c r="W27" s="1"/>
  <c r="V27"/>
  <c r="T27"/>
  <c r="R27"/>
  <c r="K27"/>
  <c r="N27" s="1"/>
  <c r="O27" s="1"/>
  <c r="J27"/>
  <c r="I27"/>
  <c r="H27"/>
  <c r="G27"/>
  <c r="F27"/>
  <c r="X26"/>
  <c r="W26" s="1"/>
  <c r="V26"/>
  <c r="T26"/>
  <c r="R26"/>
  <c r="J26"/>
  <c r="I26"/>
  <c r="H26"/>
  <c r="G26"/>
  <c r="F26"/>
  <c r="X25"/>
  <c r="W25"/>
  <c r="V25"/>
  <c r="T25"/>
  <c r="R25"/>
  <c r="N25"/>
  <c r="O25" s="1"/>
  <c r="K25"/>
  <c r="J25"/>
  <c r="I25"/>
  <c r="H25"/>
  <c r="G25"/>
  <c r="F25"/>
  <c r="X24"/>
  <c r="W24" s="1"/>
  <c r="V24"/>
  <c r="T24"/>
  <c r="R24"/>
  <c r="J24"/>
  <c r="I24"/>
  <c r="H24"/>
  <c r="F24"/>
  <c r="K24" s="1"/>
  <c r="N24" s="1"/>
  <c r="O24" s="1"/>
  <c r="X23"/>
  <c r="W23" s="1"/>
  <c r="V23"/>
  <c r="T23"/>
  <c r="R23"/>
  <c r="N23"/>
  <c r="O23" s="1"/>
  <c r="K23"/>
  <c r="J23"/>
  <c r="I23"/>
  <c r="H23"/>
  <c r="G23"/>
  <c r="F23"/>
  <c r="X22"/>
  <c r="W22" s="1"/>
  <c r="V22"/>
  <c r="T22"/>
  <c r="R22"/>
  <c r="J22"/>
  <c r="I22"/>
  <c r="H22"/>
  <c r="F22"/>
  <c r="K22" s="1"/>
  <c r="N22" s="1"/>
  <c r="O22" s="1"/>
  <c r="X21"/>
  <c r="W21"/>
  <c r="V21"/>
  <c r="T21"/>
  <c r="R21"/>
  <c r="J21"/>
  <c r="I21"/>
  <c r="H21"/>
  <c r="G21"/>
  <c r="F21"/>
  <c r="X20"/>
  <c r="W20" s="1"/>
  <c r="V20"/>
  <c r="T20"/>
  <c r="R20"/>
  <c r="K20"/>
  <c r="N20" s="1"/>
  <c r="O20" s="1"/>
  <c r="J20"/>
  <c r="I20"/>
  <c r="H20"/>
  <c r="G20"/>
  <c r="F20"/>
  <c r="X19"/>
  <c r="W19" s="1"/>
  <c r="V19"/>
  <c r="T19"/>
  <c r="R19"/>
  <c r="J19"/>
  <c r="I19"/>
  <c r="H19"/>
  <c r="G19"/>
  <c r="F19"/>
  <c r="X18"/>
  <c r="W18" s="1"/>
  <c r="V18"/>
  <c r="T18"/>
  <c r="R18"/>
  <c r="K18"/>
  <c r="N18" s="1"/>
  <c r="O18" s="1"/>
  <c r="J18"/>
  <c r="I18"/>
  <c r="H18"/>
  <c r="G18"/>
  <c r="F18"/>
  <c r="X17"/>
  <c r="W17"/>
  <c r="V17"/>
  <c r="T17"/>
  <c r="R17"/>
  <c r="J17"/>
  <c r="I17"/>
  <c r="H17"/>
  <c r="F17"/>
  <c r="K17" s="1"/>
  <c r="N17" s="1"/>
  <c r="O17" s="1"/>
  <c r="X16"/>
  <c r="W16" s="1"/>
  <c r="V16"/>
  <c r="T16"/>
  <c r="R16"/>
  <c r="J16"/>
  <c r="J52" s="1"/>
  <c r="I16"/>
  <c r="I52" s="1"/>
  <c r="H16"/>
  <c r="H52" s="1"/>
  <c r="G16"/>
  <c r="F16"/>
  <c r="F8"/>
  <c r="M6"/>
  <c r="X4"/>
  <c r="K21" s="1"/>
  <c r="N21" s="1"/>
  <c r="O21" s="1"/>
  <c r="I53" i="68"/>
  <c r="P31" i="8" l="1"/>
  <c r="P35"/>
  <c r="P39"/>
  <c r="P43"/>
  <c r="P47"/>
  <c r="P49"/>
  <c r="P18"/>
  <c r="P20"/>
  <c r="P27"/>
  <c r="P29"/>
  <c r="K19"/>
  <c r="N19" s="1"/>
  <c r="O19" s="1"/>
  <c r="P19" s="1"/>
  <c r="P23"/>
  <c r="P25"/>
  <c r="K26"/>
  <c r="N26" s="1"/>
  <c r="O26" s="1"/>
  <c r="K28"/>
  <c r="N28" s="1"/>
  <c r="P30"/>
  <c r="P32"/>
  <c r="P34"/>
  <c r="P36"/>
  <c r="P38"/>
  <c r="P40"/>
  <c r="P42"/>
  <c r="P44"/>
  <c r="P46"/>
  <c r="P48"/>
  <c r="P17"/>
  <c r="P22"/>
  <c r="P24"/>
  <c r="P33"/>
  <c r="P37"/>
  <c r="P41"/>
  <c r="P45"/>
  <c r="G17"/>
  <c r="G55" s="1"/>
  <c r="P21"/>
  <c r="G22"/>
  <c r="G24"/>
  <c r="P26"/>
  <c r="G31"/>
  <c r="G33"/>
  <c r="G35"/>
  <c r="G37"/>
  <c r="G39"/>
  <c r="G41"/>
  <c r="G43"/>
  <c r="G45"/>
  <c r="G47"/>
  <c r="G49"/>
  <c r="M49" i="68"/>
  <c r="L49"/>
  <c r="K49"/>
  <c r="J49"/>
  <c r="I49"/>
  <c r="H49"/>
  <c r="G49" s="1"/>
  <c r="F49"/>
  <c r="E49"/>
  <c r="M47"/>
  <c r="B47"/>
  <c r="M46"/>
  <c r="B46"/>
  <c r="M45"/>
  <c r="B45"/>
  <c r="M44"/>
  <c r="B44"/>
  <c r="M43"/>
  <c r="B43"/>
  <c r="M42"/>
  <c r="B42"/>
  <c r="M41"/>
  <c r="B41"/>
  <c r="M40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 l="1"/>
  <c r="B15"/>
  <c r="M14"/>
  <c r="B14"/>
  <c r="M13"/>
  <c r="B13"/>
  <c r="M12"/>
  <c r="B12"/>
  <c r="L10"/>
  <c r="K10"/>
  <c r="J10"/>
  <c r="I10"/>
  <c r="H10"/>
  <c r="G10"/>
  <c r="F10"/>
  <c r="E10" l="1"/>
  <c r="M5"/>
  <c r="G4"/>
  <c r="A1"/>
  <c r="I53" i="69" l="1"/>
  <c r="N49"/>
  <c r="M49"/>
  <c r="L49"/>
  <c r="K49"/>
  <c r="J49"/>
  <c r="I49" l="1"/>
  <c r="H49"/>
  <c r="G49" s="1"/>
  <c r="F49"/>
  <c r="E49"/>
  <c r="M48"/>
  <c r="M47"/>
  <c r="B47"/>
  <c r="M46"/>
  <c r="B46"/>
  <c r="M45"/>
  <c r="B45"/>
  <c r="M44"/>
  <c r="B44"/>
  <c r="M43"/>
  <c r="B43"/>
  <c r="M42"/>
  <c r="B42"/>
  <c r="M41"/>
  <c r="B41"/>
  <c r="M40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L10"/>
  <c r="K10"/>
  <c r="J10"/>
  <c r="I10"/>
  <c r="H10"/>
  <c r="G10"/>
  <c r="F10"/>
  <c r="E10"/>
  <c r="M5"/>
  <c r="G5"/>
  <c r="F5"/>
  <c r="E5"/>
  <c r="G4"/>
  <c r="A2" l="1"/>
  <c r="A1"/>
  <c r="A2" i="68" l="1"/>
  <c r="K9" i="69"/>
  <c r="J9" s="1"/>
  <c r="F9"/>
  <c r="I9"/>
  <c r="L9"/>
  <c r="G9"/>
  <c r="H9"/>
  <c r="E9"/>
  <c r="N45" i="79"/>
  <c r="J45"/>
  <c r="I45"/>
  <c r="H45"/>
  <c r="F45"/>
  <c r="N44"/>
  <c r="J44"/>
  <c r="I44"/>
  <c r="H44"/>
  <c r="G44"/>
  <c r="F44"/>
  <c r="N43"/>
  <c r="J43"/>
  <c r="I43"/>
  <c r="H43"/>
  <c r="G43"/>
  <c r="F43"/>
  <c r="N42"/>
  <c r="J42"/>
  <c r="I42"/>
  <c r="H42"/>
  <c r="F42"/>
  <c r="N41"/>
  <c r="J41"/>
  <c r="I41"/>
  <c r="H41"/>
  <c r="F41"/>
  <c r="N40"/>
  <c r="J40"/>
  <c r="I40"/>
  <c r="H40"/>
  <c r="G40"/>
  <c r="F40"/>
  <c r="N39"/>
  <c r="J39"/>
  <c r="I39"/>
  <c r="H39"/>
  <c r="G39"/>
  <c r="F39"/>
  <c r="N38"/>
  <c r="J38"/>
  <c r="I38"/>
  <c r="H38"/>
  <c r="F38"/>
  <c r="N37"/>
  <c r="J37"/>
  <c r="I37"/>
  <c r="H37"/>
  <c r="F37"/>
  <c r="N36"/>
  <c r="J36"/>
  <c r="I36"/>
  <c r="H36"/>
  <c r="G36"/>
  <c r="F36"/>
  <c r="N35"/>
  <c r="J35"/>
  <c r="I35"/>
  <c r="H35"/>
  <c r="G35"/>
  <c r="F35"/>
  <c r="N34"/>
  <c r="J34"/>
  <c r="I34"/>
  <c r="H34"/>
  <c r="F34"/>
  <c r="N33"/>
  <c r="J33"/>
  <c r="I33"/>
  <c r="H33"/>
  <c r="F33"/>
  <c r="N32"/>
  <c r="J32"/>
  <c r="I32"/>
  <c r="H32"/>
  <c r="G32"/>
  <c r="F32"/>
  <c r="N31"/>
  <c r="J31"/>
  <c r="I31"/>
  <c r="H31"/>
  <c r="G31"/>
  <c r="F31"/>
  <c r="N30"/>
  <c r="J30"/>
  <c r="I30"/>
  <c r="H30"/>
  <c r="F30"/>
  <c r="N29"/>
  <c r="J29"/>
  <c r="I29"/>
  <c r="H29"/>
  <c r="F29"/>
  <c r="N28"/>
  <c r="J28"/>
  <c r="I28"/>
  <c r="H28"/>
  <c r="G28"/>
  <c r="F28"/>
  <c r="N27"/>
  <c r="J27"/>
  <c r="I27"/>
  <c r="H27"/>
  <c r="G27"/>
  <c r="F27"/>
  <c r="N26"/>
  <c r="J26"/>
  <c r="I26"/>
  <c r="H26"/>
  <c r="F26"/>
  <c r="N25"/>
  <c r="J25"/>
  <c r="I25"/>
  <c r="H25"/>
  <c r="F25"/>
  <c r="N24"/>
  <c r="J24"/>
  <c r="I24"/>
  <c r="H24"/>
  <c r="G24"/>
  <c r="F24"/>
  <c r="N23"/>
  <c r="J23"/>
  <c r="I23"/>
  <c r="H23"/>
  <c r="G23"/>
  <c r="F23"/>
  <c r="N22"/>
  <c r="J22"/>
  <c r="I22"/>
  <c r="H22"/>
  <c r="F22"/>
  <c r="N21"/>
  <c r="J21"/>
  <c r="I21"/>
  <c r="H21"/>
  <c r="F21"/>
  <c r="N20"/>
  <c r="J20"/>
  <c r="I20"/>
  <c r="H20"/>
  <c r="G20"/>
  <c r="F20"/>
  <c r="N19"/>
  <c r="J19"/>
  <c r="I19"/>
  <c r="H19"/>
  <c r="G19"/>
  <c r="F19"/>
  <c r="N18"/>
  <c r="J18"/>
  <c r="I18"/>
  <c r="H18"/>
  <c r="F18"/>
  <c r="N17"/>
  <c r="J17"/>
  <c r="I17"/>
  <c r="H17"/>
  <c r="F17"/>
  <c r="N16"/>
  <c r="J16"/>
  <c r="I16"/>
  <c r="H16"/>
  <c r="G16"/>
  <c r="F16"/>
  <c r="N15"/>
  <c r="J15"/>
  <c r="I15"/>
  <c r="H15"/>
  <c r="G15"/>
  <c r="F15"/>
  <c r="N14"/>
  <c r="J14"/>
  <c r="I14"/>
  <c r="H14"/>
  <c r="F14"/>
  <c r="N13"/>
  <c r="J13"/>
  <c r="I13"/>
  <c r="H13"/>
  <c r="F13"/>
  <c r="N12"/>
  <c r="J12"/>
  <c r="I12"/>
  <c r="H12"/>
  <c r="G12"/>
  <c r="F12"/>
  <c r="N11"/>
  <c r="J11"/>
  <c r="I11"/>
  <c r="H11"/>
  <c r="G11"/>
  <c r="F11"/>
  <c r="N10"/>
  <c r="J9" i="68" l="1"/>
  <c r="I9" s="1"/>
  <c r="E9"/>
  <c r="K9"/>
  <c r="F9"/>
  <c r="L9"/>
  <c r="G9"/>
  <c r="H9"/>
  <c r="G13" i="79"/>
  <c r="G17"/>
  <c r="G21"/>
  <c r="G25"/>
  <c r="G29"/>
  <c r="G33"/>
  <c r="G37"/>
  <c r="G41"/>
  <c r="G45"/>
  <c r="G14"/>
  <c r="G18"/>
  <c r="G22"/>
  <c r="G26"/>
  <c r="G30"/>
  <c r="G34"/>
  <c r="G38"/>
  <c r="G42"/>
  <c r="L8" i="69"/>
  <c r="K8" s="1"/>
  <c r="J8" s="1"/>
  <c r="I8" s="1"/>
  <c r="H8" s="1"/>
  <c r="G8" s="1"/>
  <c r="F8" s="1"/>
  <c r="E8" s="1"/>
  <c r="J10" i="79"/>
  <c r="I10"/>
  <c r="H10"/>
  <c r="L8" i="68" l="1"/>
  <c r="K8" s="1"/>
  <c r="J8" s="1"/>
  <c r="I8" s="1"/>
  <c r="H8" s="1"/>
  <c r="G8" s="1"/>
  <c r="F8" s="1"/>
  <c r="E8" s="1"/>
  <c r="F10" i="79"/>
  <c r="K10" l="1"/>
  <c r="G10"/>
  <c r="N3"/>
  <c r="H108" i="16"/>
  <c r="F100"/>
  <c r="C100"/>
  <c r="G99" s="1"/>
  <c r="F99"/>
  <c r="C99"/>
  <c r="G98" s="1"/>
  <c r="F98"/>
  <c r="C98"/>
  <c r="G97" s="1"/>
  <c r="F97"/>
  <c r="C97"/>
  <c r="G96" s="1"/>
  <c r="F96"/>
  <c r="C96"/>
  <c r="G95" s="1"/>
  <c r="F95"/>
  <c r="C95"/>
  <c r="G94" s="1"/>
  <c r="F94"/>
  <c r="C94"/>
  <c r="G93" s="1"/>
  <c r="F93"/>
  <c r="C93"/>
  <c r="G92" s="1"/>
  <c r="F92"/>
  <c r="C92"/>
  <c r="G91" s="1"/>
  <c r="F91"/>
  <c r="C91"/>
  <c r="G90" s="1"/>
  <c r="F90"/>
  <c r="C90"/>
  <c r="G89" s="1"/>
  <c r="F89"/>
  <c r="C89"/>
  <c r="G88" s="1"/>
  <c r="F88"/>
  <c r="C88"/>
  <c r="G87" s="1"/>
  <c r="F87"/>
  <c r="C87"/>
  <c r="G86" s="1"/>
  <c r="F86"/>
  <c r="C86"/>
  <c r="G85" s="1"/>
  <c r="F85"/>
  <c r="C85"/>
  <c r="G84" s="1"/>
  <c r="F84"/>
  <c r="C84"/>
  <c r="G83" s="1"/>
  <c r="F83"/>
  <c r="C83"/>
  <c r="M80"/>
  <c r="M79"/>
  <c r="G100" l="1"/>
  <c r="K44" i="79"/>
  <c r="K36"/>
  <c r="K32"/>
  <c r="K20"/>
  <c r="K16"/>
  <c r="K43"/>
  <c r="K39"/>
  <c r="K35"/>
  <c r="K19"/>
  <c r="K15"/>
  <c r="K11"/>
  <c r="K40"/>
  <c r="K28"/>
  <c r="K24"/>
  <c r="K12"/>
  <c r="K31"/>
  <c r="K27"/>
  <c r="K23"/>
  <c r="K41"/>
  <c r="K17"/>
  <c r="K22"/>
  <c r="K38"/>
  <c r="K29"/>
  <c r="K37"/>
  <c r="K14"/>
  <c r="K30"/>
  <c r="K21"/>
  <c r="K33"/>
  <c r="K18"/>
  <c r="K25"/>
  <c r="K45"/>
  <c r="K26"/>
  <c r="K42"/>
  <c r="K13"/>
  <c r="K34"/>
  <c r="H69" i="16"/>
  <c r="G61" s="1"/>
  <c r="F61"/>
  <c r="C61"/>
  <c r="G60" s="1"/>
  <c r="F60"/>
  <c r="C60"/>
  <c r="G59" s="1"/>
  <c r="F59"/>
  <c r="C59"/>
  <c r="G58" s="1"/>
  <c r="F58"/>
  <c r="C58"/>
  <c r="G57" s="1"/>
  <c r="F57"/>
  <c r="C57"/>
  <c r="G56" s="1"/>
  <c r="F56"/>
  <c r="C56"/>
  <c r="G55" s="1"/>
  <c r="F55"/>
  <c r="C55"/>
  <c r="G54" s="1"/>
  <c r="F54"/>
  <c r="C54"/>
  <c r="G53" s="1"/>
  <c r="F53"/>
  <c r="C53"/>
  <c r="G52" s="1"/>
  <c r="F52"/>
  <c r="C52"/>
  <c r="G51" s="1"/>
  <c r="F51"/>
  <c r="C51"/>
  <c r="G50" s="1"/>
  <c r="F50"/>
  <c r="C50"/>
  <c r="G49" s="1"/>
  <c r="F49"/>
  <c r="C49"/>
  <c r="G48" s="1"/>
  <c r="F48"/>
  <c r="C48"/>
  <c r="G47" s="1"/>
  <c r="F47"/>
  <c r="C47"/>
  <c r="G46" s="1"/>
  <c r="F46"/>
  <c r="C46"/>
  <c r="G45" s="1"/>
  <c r="F45"/>
  <c r="C45"/>
  <c r="G44" s="1"/>
  <c r="F44"/>
  <c r="C44"/>
  <c r="M41"/>
  <c r="M40"/>
  <c r="F25"/>
  <c r="C25"/>
  <c r="F24"/>
  <c r="C24"/>
  <c r="F23"/>
  <c r="C23"/>
  <c r="F22"/>
  <c r="C22"/>
  <c r="F21"/>
  <c r="C21"/>
  <c r="F20"/>
  <c r="C20"/>
  <c r="F19"/>
  <c r="C19"/>
  <c r="F18"/>
  <c r="C18"/>
  <c r="F17"/>
  <c r="C17"/>
  <c r="F16"/>
  <c r="C16"/>
  <c r="F15"/>
  <c r="C15"/>
  <c r="F14"/>
  <c r="C14"/>
  <c r="F13"/>
  <c r="C13"/>
  <c r="F12"/>
  <c r="C12"/>
  <c r="F11"/>
  <c r="C11"/>
  <c r="F10"/>
  <c r="C10"/>
  <c r="F9"/>
  <c r="C9"/>
  <c r="F8"/>
  <c r="C8"/>
  <c r="AA93" i="10" l="1"/>
  <c r="Z93"/>
  <c r="Q58"/>
  <c r="P58"/>
  <c r="O58"/>
  <c r="N58"/>
  <c r="M58"/>
  <c r="L58"/>
  <c r="K58"/>
  <c r="J58"/>
  <c r="I58"/>
  <c r="H58"/>
  <c r="G58"/>
  <c r="F58"/>
  <c r="Q57"/>
  <c r="P57"/>
  <c r="O57"/>
  <c r="N57"/>
  <c r="M57"/>
  <c r="L57"/>
  <c r="J57"/>
  <c r="I57"/>
  <c r="H57"/>
  <c r="G5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5"/>
  <c r="D14"/>
  <c r="D13" l="1"/>
  <c r="D12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C1105" i="78"/>
  <c r="C1104"/>
  <c r="C1103"/>
  <c r="M1102"/>
  <c r="C1102"/>
  <c r="C1101"/>
  <c r="M1100"/>
  <c r="C1100"/>
  <c r="E1091"/>
  <c r="E1090"/>
  <c r="O1089"/>
  <c r="E1089"/>
  <c r="E1088"/>
  <c r="O1087"/>
  <c r="E1087"/>
  <c r="E1086"/>
  <c r="O1085"/>
  <c r="E1085"/>
  <c r="O1084"/>
  <c r="E1084"/>
  <c r="O1083"/>
  <c r="E1083"/>
  <c r="O1082"/>
  <c r="E1082"/>
  <c r="C1061"/>
  <c r="M1060"/>
  <c r="C1060"/>
  <c r="C1059"/>
  <c r="M1058"/>
  <c r="C1058"/>
  <c r="C1057"/>
  <c r="C1056"/>
  <c r="M1056" s="1"/>
  <c r="C1054"/>
  <c r="O1088" l="1"/>
  <c r="M1104"/>
  <c r="M1050"/>
  <c r="C1050" s="1"/>
  <c r="M1048"/>
  <c r="C1048" s="1"/>
  <c r="C1043"/>
  <c r="M1043" s="1"/>
  <c r="C1042"/>
  <c r="M1042" s="1"/>
  <c r="C1041"/>
  <c r="M1041" s="1"/>
  <c r="AG1040"/>
  <c r="W1040"/>
  <c r="W1050" s="1"/>
  <c r="M1040"/>
  <c r="C1040"/>
  <c r="AG1039"/>
  <c r="W1039"/>
  <c r="W1049" s="1"/>
  <c r="M1039"/>
  <c r="M1049" s="1"/>
  <c r="C1049" s="1"/>
  <c r="AG1048" s="1"/>
  <c r="C1039"/>
  <c r="AG1038"/>
  <c r="W1038"/>
  <c r="W1048" s="1"/>
  <c r="M1038"/>
  <c r="C1038"/>
  <c r="AG1037"/>
  <c r="W1037"/>
  <c r="W1047" s="1"/>
  <c r="M1037"/>
  <c r="M1047" s="1"/>
  <c r="C1037"/>
  <c r="AF1034"/>
  <c r="W1034" s="1"/>
  <c r="V1034"/>
  <c r="M1034" s="1"/>
  <c r="L1034"/>
  <c r="C1034"/>
  <c r="B1034"/>
  <c r="Q1030"/>
  <c r="G1030"/>
  <c r="G1029"/>
  <c r="AK1028" s="1"/>
  <c r="AA1028" s="1"/>
  <c r="Q1028"/>
  <c r="W1041" l="1"/>
  <c r="M1051"/>
  <c r="C1051" s="1"/>
  <c r="AG1050" s="1"/>
  <c r="W1043"/>
  <c r="M1053"/>
  <c r="C1053" s="1"/>
  <c r="W1042"/>
  <c r="M1052"/>
  <c r="C1052" s="1"/>
  <c r="AG1047"/>
  <c r="AG1049"/>
  <c r="AG1034"/>
  <c r="C1047"/>
  <c r="W1052" l="1"/>
  <c r="AG1042"/>
  <c r="AG1052" s="1"/>
  <c r="AG1041"/>
  <c r="W1051"/>
  <c r="W1053"/>
  <c r="AG1043"/>
  <c r="AG1053" s="1"/>
  <c r="AG1051"/>
  <c r="AK1022" l="1"/>
  <c r="AG1022"/>
  <c r="AK1021"/>
  <c r="AG1021"/>
  <c r="AK1014"/>
  <c r="AA1014"/>
  <c r="Q1014"/>
  <c r="G1014"/>
  <c r="M992" s="1"/>
  <c r="C992"/>
  <c r="C991"/>
  <c r="C990"/>
  <c r="C989"/>
  <c r="C988"/>
  <c r="C987"/>
  <c r="E978"/>
  <c r="O977"/>
  <c r="E977"/>
  <c r="E976"/>
  <c r="O975"/>
  <c r="E975"/>
  <c r="E974"/>
  <c r="O973"/>
  <c r="E973"/>
  <c r="O972"/>
  <c r="E972"/>
  <c r="O971"/>
  <c r="E971"/>
  <c r="E970"/>
  <c r="E969"/>
  <c r="O969" s="1"/>
  <c r="C948"/>
  <c r="M947"/>
  <c r="C947"/>
  <c r="M946"/>
  <c r="C946"/>
  <c r="C945"/>
  <c r="C944"/>
  <c r="C943"/>
  <c r="C934"/>
  <c r="C931"/>
  <c r="M930"/>
  <c r="M940" s="1"/>
  <c r="C940" s="1"/>
  <c r="C930"/>
  <c r="M929"/>
  <c r="W929" s="1"/>
  <c r="C929"/>
  <c r="M928"/>
  <c r="M938" s="1"/>
  <c r="C938" s="1"/>
  <c r="C928"/>
  <c r="M927"/>
  <c r="W927" s="1"/>
  <c r="C927"/>
  <c r="M926"/>
  <c r="M936" s="1"/>
  <c r="C936" s="1"/>
  <c r="C926"/>
  <c r="M925"/>
  <c r="W925" s="1"/>
  <c r="C925"/>
  <c r="M924"/>
  <c r="M934" s="1"/>
  <c r="C924"/>
  <c r="AF921"/>
  <c r="V921"/>
  <c r="M921"/>
  <c r="L921"/>
  <c r="C921"/>
  <c r="B921"/>
  <c r="AK917"/>
  <c r="AA917"/>
  <c r="G917"/>
  <c r="Q917" s="1"/>
  <c r="AK916"/>
  <c r="AA916"/>
  <c r="G916"/>
  <c r="Q916" s="1"/>
  <c r="AK915"/>
  <c r="AA915"/>
  <c r="Q915"/>
  <c r="AK914"/>
  <c r="AA914"/>
  <c r="AK913"/>
  <c r="AA913"/>
  <c r="C910"/>
  <c r="C909"/>
  <c r="C908"/>
  <c r="C907"/>
  <c r="C906"/>
  <c r="C904"/>
  <c r="C903"/>
  <c r="C902"/>
  <c r="C901"/>
  <c r="C900"/>
  <c r="C899"/>
  <c r="C897"/>
  <c r="C896"/>
  <c r="C895"/>
  <c r="C894"/>
  <c r="C893"/>
  <c r="C860"/>
  <c r="C859"/>
  <c r="C858"/>
  <c r="C857"/>
  <c r="C856"/>
  <c r="E846"/>
  <c r="E845"/>
  <c r="E844"/>
  <c r="E843"/>
  <c r="E842"/>
  <c r="E841"/>
  <c r="E840"/>
  <c r="E839"/>
  <c r="E838"/>
  <c r="C816"/>
  <c r="C815"/>
  <c r="C814"/>
  <c r="C813"/>
  <c r="C812"/>
  <c r="C803"/>
  <c r="M799"/>
  <c r="W799" s="1"/>
  <c r="C799"/>
  <c r="M798"/>
  <c r="W798" s="1"/>
  <c r="C798"/>
  <c r="M797"/>
  <c r="W797" s="1"/>
  <c r="C797"/>
  <c r="M796"/>
  <c r="W796" s="1"/>
  <c r="C796"/>
  <c r="C795"/>
  <c r="C805" s="1"/>
  <c r="C794"/>
  <c r="C804" s="1"/>
  <c r="C793"/>
  <c r="AF790"/>
  <c r="V790"/>
  <c r="M790" s="1"/>
  <c r="L790"/>
  <c r="C790"/>
  <c r="B790"/>
  <c r="AK786"/>
  <c r="AA786"/>
  <c r="Q786"/>
  <c r="G786"/>
  <c r="G785"/>
  <c r="AK784" s="1"/>
  <c r="AA784" s="1"/>
  <c r="Q784" s="1"/>
  <c r="AG797" l="1"/>
  <c r="W807"/>
  <c r="W806"/>
  <c r="AG796"/>
  <c r="W808"/>
  <c r="AG798"/>
  <c r="AG799"/>
  <c r="W809"/>
  <c r="W935"/>
  <c r="AG925"/>
  <c r="AG927"/>
  <c r="W937"/>
  <c r="W939"/>
  <c r="AG929"/>
  <c r="AG935"/>
  <c r="AG937"/>
  <c r="AG939"/>
  <c r="M808"/>
  <c r="C808" s="1"/>
  <c r="M937"/>
  <c r="C937" s="1"/>
  <c r="C941"/>
  <c r="M807"/>
  <c r="C807" s="1"/>
  <c r="AG806" s="1"/>
  <c r="M809"/>
  <c r="C809" s="1"/>
  <c r="AG808" s="1"/>
  <c r="W921"/>
  <c r="M806"/>
  <c r="C806" s="1"/>
  <c r="AG809"/>
  <c r="AG921"/>
  <c r="M935"/>
  <c r="C935" s="1"/>
  <c r="M939"/>
  <c r="C939" s="1"/>
  <c r="W790"/>
  <c r="AG790" s="1"/>
  <c r="W924"/>
  <c r="W926"/>
  <c r="W928"/>
  <c r="W930"/>
  <c r="M944"/>
  <c r="O976"/>
  <c r="AG748"/>
  <c r="W748"/>
  <c r="M748"/>
  <c r="C748"/>
  <c r="C747"/>
  <c r="C746"/>
  <c r="C745"/>
  <c r="C744"/>
  <c r="C743"/>
  <c r="C742"/>
  <c r="C741"/>
  <c r="E731"/>
  <c r="E730"/>
  <c r="E729"/>
  <c r="E728"/>
  <c r="E727"/>
  <c r="E726"/>
  <c r="E725"/>
  <c r="E724"/>
  <c r="E723"/>
  <c r="C701"/>
  <c r="C700"/>
  <c r="C699"/>
  <c r="C698"/>
  <c r="C697"/>
  <c r="C690"/>
  <c r="C684"/>
  <c r="M683"/>
  <c r="C683"/>
  <c r="C682"/>
  <c r="M681"/>
  <c r="C681"/>
  <c r="C680"/>
  <c r="C679"/>
  <c r="C689" s="1"/>
  <c r="C678"/>
  <c r="AF675"/>
  <c r="V675"/>
  <c r="L675"/>
  <c r="C675"/>
  <c r="B675"/>
  <c r="AK671"/>
  <c r="AA671"/>
  <c r="Q671"/>
  <c r="G671"/>
  <c r="G670"/>
  <c r="AK669" s="1"/>
  <c r="AA669" s="1"/>
  <c r="Q669" s="1"/>
  <c r="AG632"/>
  <c r="W632"/>
  <c r="M632"/>
  <c r="C632"/>
  <c r="AG631"/>
  <c r="W631"/>
  <c r="M631"/>
  <c r="C631"/>
  <c r="AG630"/>
  <c r="W630"/>
  <c r="M630"/>
  <c r="C630"/>
  <c r="AG629"/>
  <c r="W629"/>
  <c r="M629"/>
  <c r="C629"/>
  <c r="AG628"/>
  <c r="W628"/>
  <c r="M628"/>
  <c r="C628"/>
  <c r="AG627"/>
  <c r="W627"/>
  <c r="M627"/>
  <c r="C627"/>
  <c r="AG626"/>
  <c r="W626"/>
  <c r="M626"/>
  <c r="C626"/>
  <c r="E616"/>
  <c r="E615"/>
  <c r="E614"/>
  <c r="E613"/>
  <c r="E612"/>
  <c r="E611"/>
  <c r="E610"/>
  <c r="E609"/>
  <c r="E608"/>
  <c r="C586"/>
  <c r="C585"/>
  <c r="C584"/>
  <c r="C583"/>
  <c r="C582"/>
  <c r="C581"/>
  <c r="C580"/>
  <c r="C577"/>
  <c r="C576"/>
  <c r="C571"/>
  <c r="M567"/>
  <c r="C567"/>
  <c r="C566"/>
  <c r="C565"/>
  <c r="C564"/>
  <c r="C563"/>
  <c r="AF560"/>
  <c r="W560" s="1"/>
  <c r="V560"/>
  <c r="M560" s="1"/>
  <c r="L560"/>
  <c r="C560"/>
  <c r="B560"/>
  <c r="AK556"/>
  <c r="AA556"/>
  <c r="Q556"/>
  <c r="G556"/>
  <c r="G555"/>
  <c r="AK554" s="1"/>
  <c r="AA554" s="1"/>
  <c r="Q554" s="1"/>
  <c r="M518"/>
  <c r="C517"/>
  <c r="C516"/>
  <c r="C515"/>
  <c r="C514"/>
  <c r="C513"/>
  <c r="E503"/>
  <c r="E502"/>
  <c r="E501"/>
  <c r="E500"/>
  <c r="E499"/>
  <c r="E498"/>
  <c r="E497"/>
  <c r="E496"/>
  <c r="E495"/>
  <c r="C473"/>
  <c r="C472"/>
  <c r="C471"/>
  <c r="C470"/>
  <c r="C469"/>
  <c r="C468"/>
  <c r="W934" l="1"/>
  <c r="AG924"/>
  <c r="W936"/>
  <c r="AG926"/>
  <c r="W938"/>
  <c r="AG928"/>
  <c r="AG934"/>
  <c r="AG938"/>
  <c r="C573"/>
  <c r="W675"/>
  <c r="AG675" s="1"/>
  <c r="C688"/>
  <c r="AG936"/>
  <c r="W940"/>
  <c r="AG930"/>
  <c r="AG560"/>
  <c r="M566"/>
  <c r="C572"/>
  <c r="M675"/>
  <c r="M682"/>
  <c r="M684"/>
  <c r="AG940"/>
  <c r="AG807"/>
  <c r="AG455"/>
  <c r="W455"/>
  <c r="M455"/>
  <c r="C455"/>
  <c r="M454"/>
  <c r="C454"/>
  <c r="M453"/>
  <c r="C453"/>
  <c r="M452"/>
  <c r="C452"/>
  <c r="M451"/>
  <c r="C451"/>
  <c r="C450"/>
  <c r="C449"/>
  <c r="C448"/>
  <c r="AF445"/>
  <c r="V445"/>
  <c r="M445" s="1"/>
  <c r="L445"/>
  <c r="C445"/>
  <c r="B445"/>
  <c r="AK441"/>
  <c r="AA441"/>
  <c r="Q441"/>
  <c r="G441"/>
  <c r="G440"/>
  <c r="AK439" s="1"/>
  <c r="AA439" s="1"/>
  <c r="Q439" s="1"/>
  <c r="C460" l="1"/>
  <c r="C459"/>
  <c r="AG445"/>
  <c r="W445"/>
  <c r="C458"/>
  <c r="AG402" l="1"/>
  <c r="W402"/>
  <c r="M402"/>
  <c r="C402"/>
  <c r="AG401"/>
  <c r="W401"/>
  <c r="M401"/>
  <c r="C401"/>
  <c r="AG400"/>
  <c r="W400"/>
  <c r="M400"/>
  <c r="C400"/>
  <c r="AG399"/>
  <c r="W399"/>
  <c r="M399"/>
  <c r="C399"/>
  <c r="AG398"/>
  <c r="W398"/>
  <c r="M398"/>
  <c r="C398"/>
  <c r="AI388"/>
  <c r="Y388"/>
  <c r="O388"/>
  <c r="E388"/>
  <c r="AI387"/>
  <c r="Y387"/>
  <c r="O387"/>
  <c r="E387"/>
  <c r="AI386"/>
  <c r="Y386"/>
  <c r="O386"/>
  <c r="E386"/>
  <c r="AI385"/>
  <c r="Y385"/>
  <c r="O385"/>
  <c r="E385"/>
  <c r="AI384"/>
  <c r="Y384"/>
  <c r="O384"/>
  <c r="E384"/>
  <c r="AI383"/>
  <c r="Y383"/>
  <c r="O383"/>
  <c r="E383"/>
  <c r="AI382"/>
  <c r="Y382"/>
  <c r="O382"/>
  <c r="E382"/>
  <c r="AI381"/>
  <c r="Y381"/>
  <c r="O381"/>
  <c r="E381"/>
  <c r="AI380"/>
  <c r="Y380"/>
  <c r="O380"/>
  <c r="E380"/>
  <c r="AG357"/>
  <c r="W357"/>
  <c r="M357"/>
  <c r="C357"/>
  <c r="AG356"/>
  <c r="W356"/>
  <c r="M356"/>
  <c r="C356"/>
  <c r="AG355"/>
  <c r="W355"/>
  <c r="M355"/>
  <c r="C355"/>
  <c r="AG350" s="1"/>
  <c r="W350" s="1"/>
  <c r="M350" s="1"/>
  <c r="AG342"/>
  <c r="W342"/>
  <c r="M342"/>
  <c r="C342"/>
  <c r="C350" s="1"/>
  <c r="AG349" s="1"/>
  <c r="W349" s="1"/>
  <c r="M349" s="1"/>
  <c r="C349" s="1"/>
  <c r="AG348" s="1"/>
  <c r="W348" s="1"/>
  <c r="M348" s="1"/>
  <c r="C348" s="1"/>
  <c r="AG341"/>
  <c r="W341"/>
  <c r="M341"/>
  <c r="C341"/>
  <c r="AG340"/>
  <c r="W340"/>
  <c r="M340"/>
  <c r="C340"/>
  <c r="AG337"/>
  <c r="AF337"/>
  <c r="W337"/>
  <c r="V337"/>
  <c r="M337"/>
  <c r="L337"/>
  <c r="C337"/>
  <c r="B337"/>
  <c r="AK333"/>
  <c r="AA333"/>
  <c r="Q333"/>
  <c r="G333"/>
  <c r="G332"/>
  <c r="AK331" s="1"/>
  <c r="AA331" s="1"/>
  <c r="Q331" s="1"/>
  <c r="G317" l="1"/>
  <c r="M295"/>
  <c r="C294"/>
  <c r="C293"/>
  <c r="C292"/>
  <c r="C291"/>
  <c r="C290"/>
  <c r="E280"/>
  <c r="E279"/>
  <c r="E278"/>
  <c r="E277"/>
  <c r="E276"/>
  <c r="E275"/>
  <c r="E274"/>
  <c r="E273"/>
  <c r="E272"/>
  <c r="AG251" s="1"/>
  <c r="W251" s="1"/>
  <c r="M251"/>
  <c r="AG250" s="1"/>
  <c r="W250" s="1"/>
  <c r="M250"/>
  <c r="C249"/>
  <c r="C248"/>
  <c r="C247"/>
  <c r="AG244" s="1"/>
  <c r="W244" s="1"/>
  <c r="M244"/>
  <c r="AG243" s="1"/>
  <c r="W243" s="1"/>
  <c r="M243"/>
  <c r="C242"/>
  <c r="C241"/>
  <c r="M236"/>
  <c r="AG235" s="1"/>
  <c r="W235" s="1"/>
  <c r="M235"/>
  <c r="C234"/>
  <c r="C233"/>
  <c r="C232"/>
  <c r="C240" s="1"/>
  <c r="AG236" s="1"/>
  <c r="W236" s="1"/>
  <c r="B229"/>
  <c r="AK225"/>
  <c r="AA225"/>
  <c r="Q225"/>
  <c r="G225"/>
  <c r="G224"/>
  <c r="AK223" s="1"/>
  <c r="AA223" s="1"/>
  <c r="Q223" s="1"/>
  <c r="AK209" l="1"/>
  <c r="AA209"/>
  <c r="Q209"/>
  <c r="G209"/>
  <c r="C186"/>
  <c r="C185"/>
  <c r="C184"/>
  <c r="C183"/>
  <c r="C182"/>
  <c r="E172"/>
  <c r="E171"/>
  <c r="E170"/>
  <c r="E169"/>
  <c r="E168"/>
  <c r="E167"/>
  <c r="E166"/>
  <c r="E165"/>
  <c r="E164"/>
  <c r="AG143" s="1"/>
  <c r="W143" s="1"/>
  <c r="M143"/>
  <c r="C142"/>
  <c r="C141"/>
  <c r="C140"/>
  <c r="C139"/>
  <c r="C129"/>
  <c r="M128"/>
  <c r="C128"/>
  <c r="M127"/>
  <c r="C127"/>
  <c r="C126"/>
  <c r="C125"/>
  <c r="C124"/>
  <c r="AF122" s="1"/>
  <c r="V122" s="1"/>
  <c r="L122"/>
  <c r="B121"/>
  <c r="AK117"/>
  <c r="AA117"/>
  <c r="Q117"/>
  <c r="G117"/>
  <c r="G116"/>
  <c r="AK115" s="1"/>
  <c r="AA115"/>
  <c r="Q115"/>
  <c r="C78"/>
  <c r="C77"/>
  <c r="C76"/>
  <c r="C75"/>
  <c r="C74"/>
  <c r="O64"/>
  <c r="O63"/>
  <c r="E62"/>
  <c r="E61"/>
  <c r="E60"/>
  <c r="E59"/>
  <c r="E58"/>
  <c r="E57"/>
  <c r="E56"/>
  <c r="E55"/>
  <c r="E54"/>
  <c r="AG33" s="1"/>
  <c r="W33" s="1"/>
  <c r="M33"/>
  <c r="AG32" s="1"/>
  <c r="W32" s="1"/>
  <c r="M32"/>
  <c r="C31"/>
  <c r="C30"/>
  <c r="C29"/>
  <c r="C19"/>
  <c r="C27" s="1"/>
  <c r="C18"/>
  <c r="C26" s="1"/>
  <c r="C17"/>
  <c r="C16"/>
  <c r="M15"/>
  <c r="C15"/>
  <c r="C14"/>
  <c r="B11"/>
  <c r="G7"/>
  <c r="AA6"/>
  <c r="AK6" s="1"/>
  <c r="Q6"/>
  <c r="Q116" s="1"/>
  <c r="G6"/>
  <c r="AK5"/>
  <c r="AA5"/>
  <c r="Q5"/>
  <c r="G3"/>
  <c r="Q3" s="1"/>
  <c r="D74" i="12"/>
  <c r="D73"/>
  <c r="B38"/>
  <c r="B37"/>
  <c r="B36"/>
  <c r="B35"/>
  <c r="D34"/>
  <c r="B34"/>
  <c r="D33"/>
  <c r="B33"/>
  <c r="AE22"/>
  <c r="Z22"/>
  <c r="U22"/>
  <c r="P22"/>
  <c r="K22"/>
  <c r="F22"/>
  <c r="D21"/>
  <c r="B21"/>
  <c r="D20"/>
  <c r="Q113" i="78" l="1"/>
  <c r="AA3"/>
  <c r="AA104" s="1"/>
  <c r="Q104" s="1"/>
  <c r="G104" s="1"/>
  <c r="G113"/>
  <c r="G212" s="1"/>
  <c r="Q221"/>
  <c r="Q212"/>
  <c r="C132"/>
  <c r="AK116"/>
  <c r="AK224" s="1"/>
  <c r="C134"/>
  <c r="AA116"/>
  <c r="C133"/>
  <c r="M14"/>
  <c r="M16"/>
  <c r="C25"/>
  <c r="D19" i="12"/>
  <c r="G221" i="78" l="1"/>
  <c r="AA113"/>
  <c r="AA212" s="1"/>
  <c r="Q329"/>
  <c r="Q320"/>
  <c r="G329"/>
  <c r="G320"/>
  <c r="AK317" s="1"/>
  <c r="AA317" s="1"/>
  <c r="Q317" s="1"/>
  <c r="AA224"/>
  <c r="Q224" s="1"/>
  <c r="AK332"/>
  <c r="AE10" i="12"/>
  <c r="Z10"/>
  <c r="U10"/>
  <c r="P10"/>
  <c r="K10"/>
  <c r="AA221" i="78" l="1"/>
  <c r="AA332"/>
  <c r="Q332" s="1"/>
  <c r="AK440"/>
  <c r="Q437"/>
  <c r="Q428"/>
  <c r="G437"/>
  <c r="G428"/>
  <c r="AK425" s="1"/>
  <c r="AA425" s="1"/>
  <c r="Q425" s="1"/>
  <c r="G425" s="1"/>
  <c r="AA329"/>
  <c r="AA320"/>
  <c r="F10" i="12"/>
  <c r="AE8"/>
  <c r="Z8"/>
  <c r="U8"/>
  <c r="P8"/>
  <c r="K8"/>
  <c r="F8"/>
  <c r="AB4"/>
  <c r="AJ1"/>
  <c r="I39" i="11"/>
  <c r="I38"/>
  <c r="I37"/>
  <c r="I36"/>
  <c r="I35"/>
  <c r="I34"/>
  <c r="I33"/>
  <c r="G33"/>
  <c r="E33"/>
  <c r="I32"/>
  <c r="I31"/>
  <c r="I30"/>
  <c r="I29"/>
  <c r="I28"/>
  <c r="I27"/>
  <c r="I26"/>
  <c r="I25"/>
  <c r="I24"/>
  <c r="AA440" i="78" l="1"/>
  <c r="Q440" s="1"/>
  <c r="AK555"/>
  <c r="AA437"/>
  <c r="AA428"/>
  <c r="Q552"/>
  <c r="Q543"/>
  <c r="G552"/>
  <c r="G543"/>
  <c r="AK540" s="1"/>
  <c r="AA540" s="1"/>
  <c r="Q540" s="1"/>
  <c r="G540" s="1"/>
  <c r="C20" i="12"/>
  <c r="C19"/>
  <c r="B19" s="1"/>
  <c r="B18"/>
  <c r="B23" i="60" s="1"/>
  <c r="C18" i="12"/>
  <c r="B20"/>
  <c r="D18"/>
  <c r="C17"/>
  <c r="C16"/>
  <c r="B15"/>
  <c r="D12"/>
  <c r="F17" i="60" s="1"/>
  <c r="D11" i="12"/>
  <c r="D15"/>
  <c r="F20" i="60" s="1"/>
  <c r="C13" i="12"/>
  <c r="B11"/>
  <c r="B17"/>
  <c r="B22" i="60" s="1"/>
  <c r="D14" i="12"/>
  <c r="F19" i="60" s="1"/>
  <c r="D13" i="12"/>
  <c r="F18" i="60" s="1"/>
  <c r="C11" i="12"/>
  <c r="D17"/>
  <c r="F22" i="60" s="1"/>
  <c r="D16" i="12"/>
  <c r="F21" i="60" s="1"/>
  <c r="C15" i="12"/>
  <c r="B14"/>
  <c r="B19" i="60" s="1"/>
  <c r="B13" i="12"/>
  <c r="E11"/>
  <c r="C14"/>
  <c r="B12"/>
  <c r="B17" i="60" s="1"/>
  <c r="G17" s="1"/>
  <c r="B16" i="12"/>
  <c r="C12"/>
  <c r="I23" i="11"/>
  <c r="H23"/>
  <c r="I22"/>
  <c r="I21"/>
  <c r="I20"/>
  <c r="F20"/>
  <c r="I19"/>
  <c r="I18"/>
  <c r="F18"/>
  <c r="I17"/>
  <c r="I16"/>
  <c r="F16"/>
  <c r="I15"/>
  <c r="I14"/>
  <c r="F14"/>
  <c r="I13"/>
  <c r="I12"/>
  <c r="A12"/>
  <c r="I11"/>
  <c r="A11"/>
  <c r="I10"/>
  <c r="A10"/>
  <c r="I9"/>
  <c r="I8"/>
  <c r="I7"/>
  <c r="E7"/>
  <c r="I6"/>
  <c r="E6"/>
  <c r="H24" s="1"/>
  <c r="E13" i="12" s="1"/>
  <c r="I5" i="11"/>
  <c r="A5"/>
  <c r="I4"/>
  <c r="B21" i="60" l="1"/>
  <c r="O23"/>
  <c r="G23"/>
  <c r="C22"/>
  <c r="C64" i="73"/>
  <c r="B64" s="1"/>
  <c r="AQ9" i="76"/>
  <c r="AA555" i="78"/>
  <c r="Q555" s="1"/>
  <c r="AK670"/>
  <c r="C19" i="60"/>
  <c r="C58" i="73"/>
  <c r="B58" s="1"/>
  <c r="Y9" i="76"/>
  <c r="G19" i="60"/>
  <c r="C52" i="73"/>
  <c r="C16" i="60"/>
  <c r="C24" s="1"/>
  <c r="G9" i="76"/>
  <c r="B52" i="73"/>
  <c r="B16" i="60"/>
  <c r="G19" i="16"/>
  <c r="G18"/>
  <c r="G17"/>
  <c r="G20"/>
  <c r="F16" i="60"/>
  <c r="D22" i="12"/>
  <c r="E21" s="1"/>
  <c r="C21" i="60"/>
  <c r="C62" i="73"/>
  <c r="B62" s="1"/>
  <c r="AK9" i="76"/>
  <c r="AA552" i="78"/>
  <c r="AA543"/>
  <c r="E19" i="12"/>
  <c r="Q667" i="78"/>
  <c r="Q658"/>
  <c r="C17" i="60"/>
  <c r="C54" i="73"/>
  <c r="B54" s="1"/>
  <c r="M9" i="76"/>
  <c r="C20" i="60"/>
  <c r="C60" i="73"/>
  <c r="B60" s="1"/>
  <c r="AE9" i="76"/>
  <c r="C18" i="60"/>
  <c r="C56" i="73"/>
  <c r="B56" s="1"/>
  <c r="S9" i="76"/>
  <c r="C66" i="73"/>
  <c r="B66" s="1"/>
  <c r="AW9" i="76"/>
  <c r="H31" i="11"/>
  <c r="E20" i="12" s="1"/>
  <c r="H29" i="11"/>
  <c r="E18" i="12" s="1"/>
  <c r="H27" i="11"/>
  <c r="E16" i="12" s="1"/>
  <c r="H25" i="11"/>
  <c r="H33" s="1"/>
  <c r="H32"/>
  <c r="H28"/>
  <c r="E17" i="12" s="1"/>
  <c r="H26" i="11"/>
  <c r="E15" i="12" s="1"/>
  <c r="H30" i="11"/>
  <c r="E12" i="12"/>
  <c r="B18" i="60"/>
  <c r="O22"/>
  <c r="N22" s="1"/>
  <c r="G22"/>
  <c r="B20"/>
  <c r="G667" i="78"/>
  <c r="G658"/>
  <c r="AK655" s="1"/>
  <c r="AA655" s="1"/>
  <c r="Q655" s="1"/>
  <c r="G655" s="1"/>
  <c r="F13" i="11"/>
  <c r="F15"/>
  <c r="F17"/>
  <c r="F19"/>
  <c r="F21"/>
  <c r="E4"/>
  <c r="AB3" i="12" s="1"/>
  <c r="A4" i="11"/>
  <c r="E3"/>
  <c r="E4" i="12" s="1"/>
  <c r="A3" i="11"/>
  <c r="A2"/>
  <c r="D4" i="77"/>
  <c r="A4"/>
  <c r="D3"/>
  <c r="A2"/>
  <c r="AI47" i="19"/>
  <c r="C47"/>
  <c r="AI46"/>
  <c r="C46"/>
  <c r="AW30"/>
  <c r="I29"/>
  <c r="Y28"/>
  <c r="AG25"/>
  <c r="Y25"/>
  <c r="AW26"/>
  <c r="AW29"/>
  <c r="Q27"/>
  <c r="AG26"/>
  <c r="AO29"/>
  <c r="Q30"/>
  <c r="Y27"/>
  <c r="I25"/>
  <c r="Y30"/>
  <c r="I28"/>
  <c r="Q25"/>
  <c r="Y29"/>
  <c r="I27"/>
  <c r="AW27"/>
  <c r="AG28"/>
  <c r="AO25"/>
  <c r="I26"/>
  <c r="AO28"/>
  <c r="AW25"/>
  <c r="AG30"/>
  <c r="AO27"/>
  <c r="I30"/>
  <c r="Q26"/>
  <c r="Q29"/>
  <c r="Y26"/>
  <c r="Q28"/>
  <c r="AO30"/>
  <c r="AG29"/>
  <c r="AG27"/>
  <c r="AW28"/>
  <c r="AO26"/>
  <c r="E3" i="75" l="1"/>
  <c r="E3" i="2"/>
  <c r="E3" i="20"/>
  <c r="B1" s="1"/>
  <c r="E3" i="8"/>
  <c r="E3" i="17"/>
  <c r="E3" i="79"/>
  <c r="G782" i="78"/>
  <c r="G773"/>
  <c r="AK770" s="1"/>
  <c r="AA770" s="1"/>
  <c r="Q770" s="1"/>
  <c r="G770" s="1"/>
  <c r="Q782"/>
  <c r="Q773"/>
  <c r="AA667"/>
  <c r="AA658"/>
  <c r="AA670"/>
  <c r="Q670" s="1"/>
  <c r="AK785"/>
  <c r="AA785" s="1"/>
  <c r="Q785" s="1"/>
  <c r="BD4" i="75"/>
  <c r="S4" i="2"/>
  <c r="BW4" i="20"/>
  <c r="P4" i="17"/>
  <c r="X3" i="8"/>
  <c r="E5" i="79"/>
  <c r="U4" i="10"/>
  <c r="G21" i="60"/>
  <c r="O21"/>
  <c r="N21" s="1"/>
  <c r="O20"/>
  <c r="N20" s="1"/>
  <c r="G20"/>
  <c r="G18"/>
  <c r="B25"/>
  <c r="I25"/>
  <c r="B24"/>
  <c r="G16"/>
  <c r="G25" s="1"/>
  <c r="G26" s="1"/>
  <c r="F33" i="11"/>
  <c r="E14" i="12"/>
  <c r="E22" s="1"/>
  <c r="A3" i="77"/>
  <c r="AX30" i="19"/>
  <c r="X32"/>
  <c r="AX27"/>
  <c r="AF32"/>
  <c r="P32"/>
  <c r="AV32"/>
  <c r="AX28"/>
  <c r="AX26"/>
  <c r="H32"/>
  <c r="AX25"/>
  <c r="AN32"/>
  <c r="AX29"/>
  <c r="B3"/>
  <c r="B91" i="25"/>
  <c r="B90"/>
  <c r="H77"/>
  <c r="J76" s="1"/>
  <c r="C73"/>
  <c r="B73"/>
  <c r="C70"/>
  <c r="B70"/>
  <c r="J69"/>
  <c r="J68"/>
  <c r="C67"/>
  <c r="B67"/>
  <c r="C64"/>
  <c r="B64"/>
  <c r="C61"/>
  <c r="B61"/>
  <c r="C58"/>
  <c r="B58"/>
  <c r="C55"/>
  <c r="B55"/>
  <c r="C52"/>
  <c r="B52"/>
  <c r="J51"/>
  <c r="J50"/>
  <c r="J49"/>
  <c r="C49"/>
  <c r="B49"/>
  <c r="J48"/>
  <c r="J47"/>
  <c r="J46"/>
  <c r="C46"/>
  <c r="B46"/>
  <c r="J45"/>
  <c r="J44"/>
  <c r="J43"/>
  <c r="C43"/>
  <c r="B43"/>
  <c r="J41"/>
  <c r="J40"/>
  <c r="J39"/>
  <c r="C39"/>
  <c r="B39"/>
  <c r="C36"/>
  <c r="B36"/>
  <c r="C33"/>
  <c r="B33"/>
  <c r="C30"/>
  <c r="B30"/>
  <c r="C27"/>
  <c r="B27"/>
  <c r="J26"/>
  <c r="J25"/>
  <c r="J24"/>
  <c r="C24"/>
  <c r="B24"/>
  <c r="J23"/>
  <c r="J22"/>
  <c r="J21"/>
  <c r="C21"/>
  <c r="B21"/>
  <c r="J20"/>
  <c r="J19"/>
  <c r="J18"/>
  <c r="C18"/>
  <c r="B18"/>
  <c r="J17"/>
  <c r="J16"/>
  <c r="J15"/>
  <c r="C15"/>
  <c r="B15"/>
  <c r="J14"/>
  <c r="J13"/>
  <c r="J12"/>
  <c r="C12"/>
  <c r="B12"/>
  <c r="N50" i="24"/>
  <c r="B50"/>
  <c r="B46"/>
  <c r="R44"/>
  <c r="P44"/>
  <c r="N44"/>
  <c r="L44"/>
  <c r="J44"/>
  <c r="H44"/>
  <c r="R43"/>
  <c r="P43"/>
  <c r="N43"/>
  <c r="L43"/>
  <c r="J43"/>
  <c r="H43"/>
  <c r="R42"/>
  <c r="P42"/>
  <c r="N42"/>
  <c r="L42"/>
  <c r="J42"/>
  <c r="H42"/>
  <c r="R41"/>
  <c r="P41"/>
  <c r="N41"/>
  <c r="L41"/>
  <c r="J41"/>
  <c r="H41"/>
  <c r="R40"/>
  <c r="P40"/>
  <c r="N40"/>
  <c r="L40"/>
  <c r="J40"/>
  <c r="H40"/>
  <c r="R39"/>
  <c r="P39"/>
  <c r="N39"/>
  <c r="L39"/>
  <c r="J39"/>
  <c r="H39"/>
  <c r="R38"/>
  <c r="P38"/>
  <c r="N38"/>
  <c r="L38"/>
  <c r="J38"/>
  <c r="H38"/>
  <c r="R37"/>
  <c r="P37"/>
  <c r="N37"/>
  <c r="L37"/>
  <c r="J37"/>
  <c r="H37"/>
  <c r="R36"/>
  <c r="P36"/>
  <c r="N36"/>
  <c r="L36"/>
  <c r="J36"/>
  <c r="H36"/>
  <c r="R35"/>
  <c r="P35"/>
  <c r="N35"/>
  <c r="L35"/>
  <c r="J35"/>
  <c r="H35"/>
  <c r="R34"/>
  <c r="P34"/>
  <c r="N34"/>
  <c r="L34"/>
  <c r="J34"/>
  <c r="H34"/>
  <c r="R33"/>
  <c r="P33"/>
  <c r="N33"/>
  <c r="L33"/>
  <c r="J33"/>
  <c r="H33"/>
  <c r="C26"/>
  <c r="C23"/>
  <c r="C22"/>
  <c r="C21"/>
  <c r="G15"/>
  <c r="H14"/>
  <c r="K13"/>
  <c r="K12"/>
  <c r="H12"/>
  <c r="E6" i="25" s="1"/>
  <c r="B5" i="24"/>
  <c r="A40" i="14"/>
  <c r="AB5" i="12" s="1"/>
  <c r="G26" i="14"/>
  <c r="G25"/>
  <c r="G24"/>
  <c r="A18"/>
  <c r="G19" s="1"/>
  <c r="I8"/>
  <c r="E8"/>
  <c r="I7"/>
  <c r="E7"/>
  <c r="C6"/>
  <c r="F5"/>
  <c r="C5"/>
  <c r="C4"/>
  <c r="B1" i="24" s="1"/>
  <c r="A3" i="14"/>
  <c r="A2"/>
  <c r="J139" i="13"/>
  <c r="H139"/>
  <c r="J138"/>
  <c r="H138"/>
  <c r="J137"/>
  <c r="H137"/>
  <c r="J136"/>
  <c r="H136"/>
  <c r="J135"/>
  <c r="H135"/>
  <c r="J134"/>
  <c r="H134"/>
  <c r="J133"/>
  <c r="H133"/>
  <c r="J132"/>
  <c r="H132"/>
  <c r="J131"/>
  <c r="H131"/>
  <c r="J130"/>
  <c r="H130"/>
  <c r="J129"/>
  <c r="H129"/>
  <c r="J128"/>
  <c r="H128"/>
  <c r="J127"/>
  <c r="H127"/>
  <c r="J126"/>
  <c r="H126"/>
  <c r="J125"/>
  <c r="H125"/>
  <c r="J124"/>
  <c r="H124"/>
  <c r="J123"/>
  <c r="H123"/>
  <c r="J122"/>
  <c r="H122"/>
  <c r="J121"/>
  <c r="H121"/>
  <c r="J120"/>
  <c r="H120"/>
  <c r="J119"/>
  <c r="H119"/>
  <c r="J118"/>
  <c r="H118"/>
  <c r="J117"/>
  <c r="H117"/>
  <c r="J116"/>
  <c r="H116"/>
  <c r="J115"/>
  <c r="H115"/>
  <c r="J114"/>
  <c r="H114"/>
  <c r="J113"/>
  <c r="H113"/>
  <c r="J112"/>
  <c r="H112"/>
  <c r="J111"/>
  <c r="H111"/>
  <c r="J110"/>
  <c r="H110"/>
  <c r="J109"/>
  <c r="H109"/>
  <c r="J108"/>
  <c r="H108"/>
  <c r="J107"/>
  <c r="H107"/>
  <c r="J106"/>
  <c r="H106"/>
  <c r="J105"/>
  <c r="H105"/>
  <c r="J104"/>
  <c r="H104"/>
  <c r="J103"/>
  <c r="H103"/>
  <c r="J102"/>
  <c r="H102"/>
  <c r="J101"/>
  <c r="H101"/>
  <c r="J100"/>
  <c r="H100"/>
  <c r="J99"/>
  <c r="H99"/>
  <c r="J98"/>
  <c r="H98"/>
  <c r="J97"/>
  <c r="H97"/>
  <c r="J96"/>
  <c r="H96"/>
  <c r="J95"/>
  <c r="H95"/>
  <c r="J94"/>
  <c r="H94"/>
  <c r="J93"/>
  <c r="H93"/>
  <c r="J92"/>
  <c r="H92"/>
  <c r="J91"/>
  <c r="H91"/>
  <c r="J90"/>
  <c r="H90"/>
  <c r="J89"/>
  <c r="H89"/>
  <c r="J88"/>
  <c r="H88"/>
  <c r="J87"/>
  <c r="H87"/>
  <c r="J86"/>
  <c r="H86"/>
  <c r="J85"/>
  <c r="H85"/>
  <c r="J84"/>
  <c r="H84"/>
  <c r="J83"/>
  <c r="H83"/>
  <c r="J82"/>
  <c r="H82"/>
  <c r="J81"/>
  <c r="H81"/>
  <c r="J80"/>
  <c r="H80"/>
  <c r="J79"/>
  <c r="H79"/>
  <c r="J78"/>
  <c r="H78"/>
  <c r="J77"/>
  <c r="H77"/>
  <c r="J76"/>
  <c r="H76"/>
  <c r="J75"/>
  <c r="H75"/>
  <c r="J74"/>
  <c r="H74"/>
  <c r="J73"/>
  <c r="H73"/>
  <c r="J72"/>
  <c r="H72"/>
  <c r="J71"/>
  <c r="H71"/>
  <c r="B71"/>
  <c r="J70"/>
  <c r="H70"/>
  <c r="B70"/>
  <c r="J69"/>
  <c r="H69"/>
  <c r="B69"/>
  <c r="J68"/>
  <c r="H68"/>
  <c r="B68"/>
  <c r="J67"/>
  <c r="H67"/>
  <c r="B67"/>
  <c r="J66"/>
  <c r="H66"/>
  <c r="B66"/>
  <c r="J65"/>
  <c r="H65"/>
  <c r="B65"/>
  <c r="J64"/>
  <c r="H64"/>
  <c r="B64"/>
  <c r="J63"/>
  <c r="H63"/>
  <c r="B63"/>
  <c r="J62"/>
  <c r="H62"/>
  <c r="B62"/>
  <c r="J61"/>
  <c r="H61"/>
  <c r="B61"/>
  <c r="J60"/>
  <c r="H60"/>
  <c r="B60"/>
  <c r="J59"/>
  <c r="H59"/>
  <c r="B59"/>
  <c r="J58"/>
  <c r="H58"/>
  <c r="B58"/>
  <c r="J57"/>
  <c r="H57"/>
  <c r="B57"/>
  <c r="J56"/>
  <c r="H56"/>
  <c r="B56"/>
  <c r="J55"/>
  <c r="H55"/>
  <c r="B55"/>
  <c r="J54"/>
  <c r="H54"/>
  <c r="B54"/>
  <c r="J53"/>
  <c r="H53"/>
  <c r="B53"/>
  <c r="J52"/>
  <c r="H52"/>
  <c r="B52"/>
  <c r="J51"/>
  <c r="H51"/>
  <c r="B51"/>
  <c r="J50"/>
  <c r="H50"/>
  <c r="B50"/>
  <c r="J49"/>
  <c r="H49"/>
  <c r="B49"/>
  <c r="J48"/>
  <c r="H48"/>
  <c r="B48"/>
  <c r="J47"/>
  <c r="H47"/>
  <c r="B47"/>
  <c r="J46"/>
  <c r="H46"/>
  <c r="B46"/>
  <c r="J45"/>
  <c r="H45"/>
  <c r="B45"/>
  <c r="J44"/>
  <c r="H44"/>
  <c r="B44"/>
  <c r="J43"/>
  <c r="H43"/>
  <c r="B43"/>
  <c r="J42"/>
  <c r="H42"/>
  <c r="B42"/>
  <c r="J41"/>
  <c r="H41"/>
  <c r="B41"/>
  <c r="J40"/>
  <c r="H40"/>
  <c r="B40"/>
  <c r="J39"/>
  <c r="H39"/>
  <c r="B39"/>
  <c r="J38"/>
  <c r="H38"/>
  <c r="B38"/>
  <c r="J37"/>
  <c r="H37"/>
  <c r="B37"/>
  <c r="J36"/>
  <c r="H36"/>
  <c r="B36"/>
  <c r="J35"/>
  <c r="H35"/>
  <c r="B35"/>
  <c r="J34"/>
  <c r="H34"/>
  <c r="B34"/>
  <c r="J33"/>
  <c r="H33"/>
  <c r="B33"/>
  <c r="J32"/>
  <c r="H32"/>
  <c r="B32"/>
  <c r="D16"/>
  <c r="E5" i="25" s="1"/>
  <c r="D1437" i="29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AW12" i="19"/>
  <c r="AO13"/>
  <c r="AW13"/>
  <c r="AG13"/>
  <c r="I9"/>
  <c r="AW8"/>
  <c r="I11"/>
  <c r="Q8"/>
  <c r="AO11"/>
  <c r="Y7"/>
  <c r="Q11"/>
  <c r="Y8"/>
  <c r="AG12"/>
  <c r="AO9"/>
  <c r="AX5"/>
  <c r="AO12"/>
  <c r="AW9"/>
  <c r="Q7"/>
  <c r="Y12"/>
  <c r="AW10"/>
  <c r="AG11"/>
  <c r="Y13"/>
  <c r="AG7"/>
  <c r="I12"/>
  <c r="Q12"/>
  <c r="Y9"/>
  <c r="AW11"/>
  <c r="AG9"/>
  <c r="I13"/>
  <c r="Q10"/>
  <c r="AO7"/>
  <c r="Q13"/>
  <c r="Y10"/>
  <c r="I8"/>
  <c r="AG10"/>
  <c r="I10"/>
  <c r="AG8"/>
  <c r="AO8"/>
  <c r="AO10"/>
  <c r="Y11"/>
  <c r="Q9"/>
  <c r="G11" i="24" l="1"/>
  <c r="G10" s="1"/>
  <c r="B6" s="1"/>
  <c r="A41" i="14"/>
  <c r="G60" i="17" s="1"/>
  <c r="AQ57" i="20" s="1"/>
  <c r="A56" i="14"/>
  <c r="E3" i="25"/>
  <c r="B51" i="24" s="1"/>
  <c r="AA773" i="78"/>
  <c r="AA782"/>
  <c r="B1" i="8"/>
  <c r="B1" i="16"/>
  <c r="B1" i="10"/>
  <c r="AK1135" i="78" s="1"/>
  <c r="AG1135" s="1"/>
  <c r="B1" i="12"/>
  <c r="L4" i="16"/>
  <c r="E45" i="10"/>
  <c r="C43"/>
  <c r="E41"/>
  <c r="C39"/>
  <c r="E37"/>
  <c r="C35"/>
  <c r="E33"/>
  <c r="C31"/>
  <c r="E29"/>
  <c r="C27"/>
  <c r="E25"/>
  <c r="C23"/>
  <c r="E21"/>
  <c r="C19"/>
  <c r="E17"/>
  <c r="C16"/>
  <c r="E14"/>
  <c r="C22"/>
  <c r="C18"/>
  <c r="C15"/>
  <c r="C45"/>
  <c r="E43"/>
  <c r="C41"/>
  <c r="C37"/>
  <c r="E35"/>
  <c r="C33"/>
  <c r="C29"/>
  <c r="C25"/>
  <c r="C21"/>
  <c r="C14"/>
  <c r="C44"/>
  <c r="E38"/>
  <c r="C36"/>
  <c r="C32"/>
  <c r="C28"/>
  <c r="C24"/>
  <c r="C20"/>
  <c r="E15"/>
  <c r="C46"/>
  <c r="E44"/>
  <c r="C42"/>
  <c r="E40"/>
  <c r="C38"/>
  <c r="E36"/>
  <c r="C34"/>
  <c r="E32"/>
  <c r="C30"/>
  <c r="E28"/>
  <c r="C26"/>
  <c r="E24"/>
  <c r="E20"/>
  <c r="E16"/>
  <c r="E39"/>
  <c r="E31"/>
  <c r="E27"/>
  <c r="E23"/>
  <c r="E19"/>
  <c r="C17"/>
  <c r="E46"/>
  <c r="E42"/>
  <c r="C40"/>
  <c r="E34"/>
  <c r="E30"/>
  <c r="E26"/>
  <c r="E22"/>
  <c r="E18"/>
  <c r="C12"/>
  <c r="D11"/>
  <c r="E11"/>
  <c r="E13"/>
  <c r="C11"/>
  <c r="E12"/>
  <c r="C13"/>
  <c r="D3" i="68"/>
  <c r="D3" i="69"/>
  <c r="E4" i="25"/>
  <c r="G90"/>
  <c r="B1" i="79"/>
  <c r="R32" i="60"/>
  <c r="E9"/>
  <c r="T8" s="1"/>
  <c r="A1" i="11"/>
  <c r="E5" i="12"/>
  <c r="E4" i="75"/>
  <c r="E4" i="2"/>
  <c r="E4" i="20"/>
  <c r="E4" i="8"/>
  <c r="U61" s="1"/>
  <c r="E4" i="17"/>
  <c r="G59" s="1"/>
  <c r="E4" i="79"/>
  <c r="J32" i="16"/>
  <c r="E4" i="10"/>
  <c r="E4" i="16" s="1"/>
  <c r="Y31" i="12"/>
  <c r="K53" i="10" s="1"/>
  <c r="F43" i="11"/>
  <c r="E54" i="10"/>
  <c r="C44" i="11"/>
  <c r="M4" i="68"/>
  <c r="M4" i="69"/>
  <c r="E53" i="10"/>
  <c r="C31" i="12"/>
  <c r="C43" i="11" s="1"/>
  <c r="B59" i="17" s="1"/>
  <c r="G91" i="25"/>
  <c r="AV15" i="19"/>
  <c r="P15"/>
  <c r="H15"/>
  <c r="AX8"/>
  <c r="AX12"/>
  <c r="AX4"/>
  <c r="AI40" s="1"/>
  <c r="AN15"/>
  <c r="AX9"/>
  <c r="AX13"/>
  <c r="AF15"/>
  <c r="AX10"/>
  <c r="X15"/>
  <c r="AX11"/>
  <c r="I61" i="2" l="1"/>
  <c r="Y32" i="12"/>
  <c r="BD61" i="75"/>
  <c r="BD60" s="1"/>
  <c r="E12" i="73"/>
  <c r="E13" i="76"/>
  <c r="E15" i="75"/>
  <c r="E19" i="2"/>
  <c r="E14" i="20" s="1"/>
  <c r="E18" i="8"/>
  <c r="E16" i="17"/>
  <c r="D14" i="68"/>
  <c r="D14" i="69"/>
  <c r="E12" i="79"/>
  <c r="C12" s="1"/>
  <c r="Y59" i="10"/>
  <c r="U59"/>
  <c r="Q59"/>
  <c r="M59"/>
  <c r="I59"/>
  <c r="W59"/>
  <c r="O59"/>
  <c r="G59"/>
  <c r="T59"/>
  <c r="L59"/>
  <c r="V59"/>
  <c r="R59"/>
  <c r="N59"/>
  <c r="J59"/>
  <c r="F59"/>
  <c r="S59"/>
  <c r="K59"/>
  <c r="X59"/>
  <c r="P59"/>
  <c r="H59"/>
  <c r="E33" i="73"/>
  <c r="E34" i="76"/>
  <c r="E36" i="75"/>
  <c r="E40" i="2"/>
  <c r="E35" i="20" s="1"/>
  <c r="E37" i="17"/>
  <c r="E39" i="8"/>
  <c r="D35" i="68"/>
  <c r="D35" i="69"/>
  <c r="E33" i="79"/>
  <c r="C33" s="1"/>
  <c r="Y80" i="10"/>
  <c r="U80"/>
  <c r="Q80"/>
  <c r="M80"/>
  <c r="I80"/>
  <c r="S80"/>
  <c r="K80"/>
  <c r="X80"/>
  <c r="P80"/>
  <c r="H80"/>
  <c r="V80"/>
  <c r="R80"/>
  <c r="N80"/>
  <c r="J80"/>
  <c r="F80"/>
  <c r="W80"/>
  <c r="O80"/>
  <c r="G80"/>
  <c r="T80"/>
  <c r="L80"/>
  <c r="E30" i="73"/>
  <c r="E31" i="76"/>
  <c r="E33" i="75"/>
  <c r="E37" i="2"/>
  <c r="E32" i="20" s="1"/>
  <c r="E34" i="17"/>
  <c r="E36" i="8"/>
  <c r="D32" i="68"/>
  <c r="D32" i="69"/>
  <c r="E30" i="79"/>
  <c r="C30" s="1"/>
  <c r="Y77" i="10"/>
  <c r="U77"/>
  <c r="Q77"/>
  <c r="M77"/>
  <c r="I77"/>
  <c r="W77"/>
  <c r="O77"/>
  <c r="G77"/>
  <c r="T77"/>
  <c r="L77"/>
  <c r="V77"/>
  <c r="R77"/>
  <c r="N77"/>
  <c r="J77"/>
  <c r="F77"/>
  <c r="S77"/>
  <c r="K77"/>
  <c r="X77"/>
  <c r="P77"/>
  <c r="H77"/>
  <c r="E31" i="73"/>
  <c r="E32" i="76"/>
  <c r="E34" i="75"/>
  <c r="E38" i="2"/>
  <c r="E33" i="20" s="1"/>
  <c r="E37" i="8"/>
  <c r="E35" i="17"/>
  <c r="D33" i="68"/>
  <c r="D33" i="69"/>
  <c r="E31" i="79"/>
  <c r="C31" s="1"/>
  <c r="Y78" i="10"/>
  <c r="U78"/>
  <c r="Q78"/>
  <c r="M78"/>
  <c r="I78"/>
  <c r="S78"/>
  <c r="K78"/>
  <c r="X78"/>
  <c r="P78"/>
  <c r="H78"/>
  <c r="V78"/>
  <c r="R78"/>
  <c r="N78"/>
  <c r="J78"/>
  <c r="F78"/>
  <c r="W78"/>
  <c r="O78"/>
  <c r="G78"/>
  <c r="T78"/>
  <c r="L78"/>
  <c r="E14" i="73"/>
  <c r="E15" i="76"/>
  <c r="E17" i="75"/>
  <c r="E21" i="2"/>
  <c r="E16" i="20" s="1"/>
  <c r="E18" i="17"/>
  <c r="E20" i="8"/>
  <c r="D16" i="68"/>
  <c r="D16" i="69"/>
  <c r="E14" i="79"/>
  <c r="C14" s="1"/>
  <c r="Y61" i="10"/>
  <c r="U61"/>
  <c r="Q61"/>
  <c r="M61"/>
  <c r="I61"/>
  <c r="W61"/>
  <c r="O61"/>
  <c r="G61"/>
  <c r="T61"/>
  <c r="L61"/>
  <c r="V61"/>
  <c r="R61"/>
  <c r="N61"/>
  <c r="J61"/>
  <c r="F61"/>
  <c r="S61"/>
  <c r="K61"/>
  <c r="X61"/>
  <c r="P61"/>
  <c r="H61"/>
  <c r="C13" i="73"/>
  <c r="C14" i="76"/>
  <c r="C16" i="75"/>
  <c r="C20" i="2"/>
  <c r="S19" s="1"/>
  <c r="C17" i="17"/>
  <c r="C19" i="8"/>
  <c r="Y18" s="1"/>
  <c r="E42" i="73"/>
  <c r="E43" i="76"/>
  <c r="E45" i="75"/>
  <c r="E49" i="2"/>
  <c r="E44" i="20" s="1"/>
  <c r="E46" i="17"/>
  <c r="E48" i="8"/>
  <c r="D44" i="68"/>
  <c r="D44" i="69"/>
  <c r="E42" i="79"/>
  <c r="C42" s="1"/>
  <c r="Y89" i="10"/>
  <c r="U89"/>
  <c r="Q89"/>
  <c r="M89"/>
  <c r="I89"/>
  <c r="W89"/>
  <c r="O89"/>
  <c r="G89"/>
  <c r="T89"/>
  <c r="L89"/>
  <c r="V89"/>
  <c r="R89"/>
  <c r="N89"/>
  <c r="J89"/>
  <c r="F89"/>
  <c r="S89"/>
  <c r="K89"/>
  <c r="X89"/>
  <c r="P89"/>
  <c r="H89"/>
  <c r="C18" i="73"/>
  <c r="C19" i="76"/>
  <c r="C21" i="75"/>
  <c r="C25" i="2"/>
  <c r="S24" s="1"/>
  <c r="C24" i="8"/>
  <c r="Y23" s="1"/>
  <c r="C22" i="17"/>
  <c r="C34" i="73"/>
  <c r="C35" i="76"/>
  <c r="BC34" s="1"/>
  <c r="C37" i="75"/>
  <c r="C41" i="2"/>
  <c r="S40" s="1"/>
  <c r="C40" i="8"/>
  <c r="Y39" s="1"/>
  <c r="C38" i="17"/>
  <c r="C10" i="73"/>
  <c r="C11" i="76"/>
  <c r="C13" i="75"/>
  <c r="C17" i="2"/>
  <c r="C16" i="8"/>
  <c r="C14" i="17"/>
  <c r="C11" i="73"/>
  <c r="C12" i="76"/>
  <c r="C14" i="75"/>
  <c r="C18" i="2"/>
  <c r="S17" s="1"/>
  <c r="C17" i="8"/>
  <c r="C15" i="17"/>
  <c r="E45" i="73"/>
  <c r="O45" s="1"/>
  <c r="E46" i="76"/>
  <c r="E48" i="75"/>
  <c r="E52" i="2"/>
  <c r="E47" i="20" s="1"/>
  <c r="E49" i="17"/>
  <c r="E51" i="8"/>
  <c r="D47" i="68"/>
  <c r="D47" i="69"/>
  <c r="E45" i="79"/>
  <c r="C45" s="1"/>
  <c r="Y92" i="10"/>
  <c r="U92"/>
  <c r="Q92"/>
  <c r="M92"/>
  <c r="I92"/>
  <c r="O92"/>
  <c r="X92"/>
  <c r="P92"/>
  <c r="H92"/>
  <c r="V92"/>
  <c r="R92"/>
  <c r="N92"/>
  <c r="J92"/>
  <c r="F92"/>
  <c r="W92"/>
  <c r="S92"/>
  <c r="K92"/>
  <c r="G92"/>
  <c r="T92"/>
  <c r="L92"/>
  <c r="E19" i="73"/>
  <c r="E20" i="76"/>
  <c r="E22" i="75"/>
  <c r="E26" i="2"/>
  <c r="E21" i="20" s="1"/>
  <c r="E25" i="8"/>
  <c r="E23" i="17"/>
  <c r="D21" i="68"/>
  <c r="D21" i="69"/>
  <c r="E19" i="79"/>
  <c r="C19" s="1"/>
  <c r="Y66" i="10"/>
  <c r="U66"/>
  <c r="Q66"/>
  <c r="M66"/>
  <c r="I66"/>
  <c r="S66"/>
  <c r="K66"/>
  <c r="X66"/>
  <c r="P66"/>
  <c r="H66"/>
  <c r="V66"/>
  <c r="R66"/>
  <c r="N66"/>
  <c r="J66"/>
  <c r="F66"/>
  <c r="W66"/>
  <c r="O66"/>
  <c r="G66"/>
  <c r="T66"/>
  <c r="L66"/>
  <c r="C37" i="73"/>
  <c r="C38" i="76"/>
  <c r="C40" i="75"/>
  <c r="C44" i="2"/>
  <c r="S43" s="1"/>
  <c r="C41" i="17"/>
  <c r="C43" i="8"/>
  <c r="Y42" s="1"/>
  <c r="C27" i="73"/>
  <c r="C28" i="76"/>
  <c r="C30" i="75"/>
  <c r="C34" i="2"/>
  <c r="S33" s="1"/>
  <c r="C33" i="8"/>
  <c r="Y32" s="1"/>
  <c r="C31" i="17"/>
  <c r="C28" i="73"/>
  <c r="C29" i="76"/>
  <c r="C31" i="75"/>
  <c r="C35" i="2"/>
  <c r="S34" s="1"/>
  <c r="C34" i="8"/>
  <c r="Y33" s="1"/>
  <c r="C32" i="17"/>
  <c r="C17" i="73"/>
  <c r="C18" i="76"/>
  <c r="C20" i="75"/>
  <c r="C24" i="2"/>
  <c r="S23" s="1"/>
  <c r="C21" i="17"/>
  <c r="C23" i="8"/>
  <c r="Y22" s="1"/>
  <c r="E24" i="73"/>
  <c r="E25" i="76"/>
  <c r="E27" i="75"/>
  <c r="E31" i="2"/>
  <c r="E26" i="20" s="1"/>
  <c r="E30" i="8"/>
  <c r="E28" i="17"/>
  <c r="D26" i="68"/>
  <c r="D26" i="69"/>
  <c r="E24" i="79"/>
  <c r="C24" s="1"/>
  <c r="Y71" i="10"/>
  <c r="U71"/>
  <c r="Q71"/>
  <c r="M71"/>
  <c r="I71"/>
  <c r="W71"/>
  <c r="O71"/>
  <c r="G71"/>
  <c r="T71"/>
  <c r="L71"/>
  <c r="V71"/>
  <c r="R71"/>
  <c r="N71"/>
  <c r="J71"/>
  <c r="F71"/>
  <c r="S71"/>
  <c r="K71"/>
  <c r="X71"/>
  <c r="P71"/>
  <c r="H71"/>
  <c r="E32" i="73"/>
  <c r="E33" i="76"/>
  <c r="E35" i="75"/>
  <c r="E39" i="2"/>
  <c r="E34" i="20" s="1"/>
  <c r="E38" i="8"/>
  <c r="E36" i="17"/>
  <c r="D34" i="68"/>
  <c r="D34" i="69"/>
  <c r="E32" i="79"/>
  <c r="C32" s="1"/>
  <c r="Y79" i="10"/>
  <c r="U79"/>
  <c r="Q79"/>
  <c r="M79"/>
  <c r="I79"/>
  <c r="W79"/>
  <c r="O79"/>
  <c r="G79"/>
  <c r="T79"/>
  <c r="L79"/>
  <c r="V79"/>
  <c r="R79"/>
  <c r="N79"/>
  <c r="J79"/>
  <c r="F79"/>
  <c r="S79"/>
  <c r="K79"/>
  <c r="X79"/>
  <c r="P79"/>
  <c r="H79"/>
  <c r="E40" i="73"/>
  <c r="E41" i="76"/>
  <c r="E43" i="75"/>
  <c r="E47" i="2"/>
  <c r="E42" i="20" s="1"/>
  <c r="E46" i="8"/>
  <c r="E44" i="17"/>
  <c r="D42" i="68"/>
  <c r="D42" i="69"/>
  <c r="E40" i="79"/>
  <c r="C40" s="1"/>
  <c r="E80" i="16"/>
  <c r="E41"/>
  <c r="Y87" i="10"/>
  <c r="U87"/>
  <c r="Q87"/>
  <c r="M87"/>
  <c r="I87"/>
  <c r="W87"/>
  <c r="O87"/>
  <c r="G87"/>
  <c r="T87"/>
  <c r="L87"/>
  <c r="V87"/>
  <c r="R87"/>
  <c r="N87"/>
  <c r="J87"/>
  <c r="F87"/>
  <c r="S87"/>
  <c r="K87"/>
  <c r="X87"/>
  <c r="P87"/>
  <c r="H87"/>
  <c r="E11" i="73"/>
  <c r="E12" i="76"/>
  <c r="E14" i="75"/>
  <c r="E18" i="2"/>
  <c r="E13" i="20" s="1"/>
  <c r="E17" i="8"/>
  <c r="E15" i="17"/>
  <c r="D13" i="68"/>
  <c r="D13" i="69"/>
  <c r="E11" i="79"/>
  <c r="C11" s="1"/>
  <c r="Y58" i="10"/>
  <c r="U58"/>
  <c r="S58"/>
  <c r="X58"/>
  <c r="V58"/>
  <c r="R58"/>
  <c r="W58"/>
  <c r="T58"/>
  <c r="E25" i="73"/>
  <c r="E26" i="76"/>
  <c r="E28" i="75"/>
  <c r="E32" i="2"/>
  <c r="E27" i="20" s="1"/>
  <c r="E29" i="17"/>
  <c r="E31" i="8"/>
  <c r="D27" i="68"/>
  <c r="D27" i="69"/>
  <c r="E25" i="79"/>
  <c r="C25" s="1"/>
  <c r="Y72" i="10"/>
  <c r="U72"/>
  <c r="Q72"/>
  <c r="M72"/>
  <c r="I72"/>
  <c r="S72"/>
  <c r="K72"/>
  <c r="X72"/>
  <c r="P72"/>
  <c r="H72"/>
  <c r="V72"/>
  <c r="R72"/>
  <c r="N72"/>
  <c r="J72"/>
  <c r="F72"/>
  <c r="W72"/>
  <c r="O72"/>
  <c r="G72"/>
  <c r="T72"/>
  <c r="L72"/>
  <c r="E41" i="73"/>
  <c r="E42" i="76"/>
  <c r="E44" i="75"/>
  <c r="E48" i="2"/>
  <c r="E43" i="20" s="1"/>
  <c r="E45" i="17"/>
  <c r="E47" i="8"/>
  <c r="D43" i="68"/>
  <c r="D43" i="69"/>
  <c r="E41" i="79"/>
  <c r="C41" s="1"/>
  <c r="Y88" i="10"/>
  <c r="U88"/>
  <c r="Q88"/>
  <c r="M88"/>
  <c r="I88"/>
  <c r="S88"/>
  <c r="K88"/>
  <c r="X88"/>
  <c r="P88"/>
  <c r="H88"/>
  <c r="V88"/>
  <c r="R88"/>
  <c r="N88"/>
  <c r="J88"/>
  <c r="F88"/>
  <c r="W88"/>
  <c r="O88"/>
  <c r="G88"/>
  <c r="T88"/>
  <c r="L88"/>
  <c r="E22" i="73"/>
  <c r="E23" i="76"/>
  <c r="E25" i="75"/>
  <c r="E29" i="2"/>
  <c r="E24" i="20" s="1"/>
  <c r="E26" i="17"/>
  <c r="E28" i="8"/>
  <c r="D24" i="68"/>
  <c r="D24" i="69"/>
  <c r="E22" i="79"/>
  <c r="C22" s="1"/>
  <c r="Y69" i="10"/>
  <c r="U69"/>
  <c r="Q69"/>
  <c r="M69"/>
  <c r="I69"/>
  <c r="W69"/>
  <c r="O69"/>
  <c r="G69"/>
  <c r="T69"/>
  <c r="L69"/>
  <c r="V69"/>
  <c r="R69"/>
  <c r="N69"/>
  <c r="J69"/>
  <c r="F69"/>
  <c r="S69"/>
  <c r="K69"/>
  <c r="X69"/>
  <c r="P69"/>
  <c r="H69"/>
  <c r="D16"/>
  <c r="E15" i="73"/>
  <c r="E16" i="76"/>
  <c r="E18" i="75"/>
  <c r="E22" i="2"/>
  <c r="E17" i="20" s="1"/>
  <c r="E21" i="8"/>
  <c r="E19" i="17"/>
  <c r="D17" i="68"/>
  <c r="D17" i="69"/>
  <c r="E15" i="79"/>
  <c r="C15" s="1"/>
  <c r="Y62" i="10"/>
  <c r="U62"/>
  <c r="Q62"/>
  <c r="M62"/>
  <c r="I62"/>
  <c r="S62"/>
  <c r="K62"/>
  <c r="X62"/>
  <c r="P62"/>
  <c r="H62"/>
  <c r="V62"/>
  <c r="R62"/>
  <c r="N62"/>
  <c r="J62"/>
  <c r="F62"/>
  <c r="W62"/>
  <c r="O62"/>
  <c r="G62"/>
  <c r="T62"/>
  <c r="L62"/>
  <c r="E27" i="73"/>
  <c r="E28" i="76"/>
  <c r="E30" i="75"/>
  <c r="E34" i="2"/>
  <c r="E29" i="20" s="1"/>
  <c r="C29" s="1"/>
  <c r="CB28" s="1"/>
  <c r="CA28" s="1"/>
  <c r="E33" i="8"/>
  <c r="E31" i="17"/>
  <c r="D29" i="68"/>
  <c r="D29" i="69"/>
  <c r="E27" i="79"/>
  <c r="C27" s="1"/>
  <c r="Y74" i="10"/>
  <c r="U74"/>
  <c r="Q74"/>
  <c r="M74"/>
  <c r="I74"/>
  <c r="S74"/>
  <c r="K74"/>
  <c r="X74"/>
  <c r="P74"/>
  <c r="H74"/>
  <c r="V74"/>
  <c r="R74"/>
  <c r="N74"/>
  <c r="J74"/>
  <c r="F74"/>
  <c r="W74"/>
  <c r="O74"/>
  <c r="G74"/>
  <c r="T74"/>
  <c r="L74"/>
  <c r="E35" i="73"/>
  <c r="E36" i="76"/>
  <c r="E38" i="75"/>
  <c r="E42" i="2"/>
  <c r="E37" i="20" s="1"/>
  <c r="E41" i="8"/>
  <c r="E39" i="17"/>
  <c r="D37" i="68"/>
  <c r="D37" i="69"/>
  <c r="E35" i="79"/>
  <c r="C35" s="1"/>
  <c r="Y82" i="10"/>
  <c r="U82"/>
  <c r="Q82"/>
  <c r="M82"/>
  <c r="I82"/>
  <c r="S82"/>
  <c r="K82"/>
  <c r="X82"/>
  <c r="P82"/>
  <c r="H82"/>
  <c r="V82"/>
  <c r="R82"/>
  <c r="N82"/>
  <c r="J82"/>
  <c r="F82"/>
  <c r="W82"/>
  <c r="O82"/>
  <c r="G82"/>
  <c r="T82"/>
  <c r="L82"/>
  <c r="E43" i="73"/>
  <c r="E44" i="76"/>
  <c r="E46" i="75"/>
  <c r="E50" i="2"/>
  <c r="E45" i="20" s="1"/>
  <c r="E49" i="8"/>
  <c r="E47" i="17"/>
  <c r="D45" i="68"/>
  <c r="D45" i="69"/>
  <c r="E43" i="79"/>
  <c r="C43" s="1"/>
  <c r="Y90" i="10"/>
  <c r="U90"/>
  <c r="Q90"/>
  <c r="M90"/>
  <c r="I90"/>
  <c r="S90"/>
  <c r="K90"/>
  <c r="X90"/>
  <c r="P90"/>
  <c r="H90"/>
  <c r="V90"/>
  <c r="R90"/>
  <c r="N90"/>
  <c r="J90"/>
  <c r="F90"/>
  <c r="W90"/>
  <c r="O90"/>
  <c r="G90"/>
  <c r="T90"/>
  <c r="L90"/>
  <c r="C23" i="73"/>
  <c r="O22" s="1"/>
  <c r="C24" i="76"/>
  <c r="BC23" s="1"/>
  <c r="C26" i="75"/>
  <c r="C30" i="2"/>
  <c r="S29" s="1"/>
  <c r="C29" i="8"/>
  <c r="C27" i="17"/>
  <c r="E37" i="73"/>
  <c r="E38" i="76"/>
  <c r="E40" i="75"/>
  <c r="E44" i="2"/>
  <c r="E39" i="20" s="1"/>
  <c r="C39" s="1"/>
  <c r="CB38" s="1"/>
  <c r="CA38" s="1"/>
  <c r="BZ38" s="1"/>
  <c r="E43" i="8"/>
  <c r="E41" i="17"/>
  <c r="D39" i="68"/>
  <c r="D39" i="69"/>
  <c r="E37" i="79"/>
  <c r="C37" s="1"/>
  <c r="Y84" i="10"/>
  <c r="U84"/>
  <c r="Q84"/>
  <c r="M84"/>
  <c r="I84"/>
  <c r="S84"/>
  <c r="K84"/>
  <c r="X84"/>
  <c r="P84"/>
  <c r="H84"/>
  <c r="V84"/>
  <c r="R84"/>
  <c r="N84"/>
  <c r="J84"/>
  <c r="F84"/>
  <c r="W84"/>
  <c r="O84"/>
  <c r="G84"/>
  <c r="T84"/>
  <c r="L84"/>
  <c r="C24" i="73"/>
  <c r="C25" i="76"/>
  <c r="C27" i="75"/>
  <c r="C31" i="2"/>
  <c r="S30" s="1"/>
  <c r="C30" i="8"/>
  <c r="Y29" s="1"/>
  <c r="C28" i="17"/>
  <c r="C36" i="73"/>
  <c r="O35" s="1"/>
  <c r="C37" i="76"/>
  <c r="BC36" s="1"/>
  <c r="C39" i="75"/>
  <c r="C43" i="2"/>
  <c r="S42" s="1"/>
  <c r="C42" i="8"/>
  <c r="Y41" s="1"/>
  <c r="C40" i="17"/>
  <c r="C14" i="73"/>
  <c r="C15" i="76"/>
  <c r="C17" i="75"/>
  <c r="C21" i="2"/>
  <c r="S20" s="1"/>
  <c r="C20" i="8"/>
  <c r="Y19" s="1"/>
  <c r="C18" i="17"/>
  <c r="C15" i="73"/>
  <c r="C16" i="76"/>
  <c r="C18" i="75"/>
  <c r="C22" i="2"/>
  <c r="S21" s="1"/>
  <c r="C21" i="8"/>
  <c r="Y20" s="1"/>
  <c r="C19" i="17"/>
  <c r="C22" i="73"/>
  <c r="C23" i="76"/>
  <c r="C25" i="75"/>
  <c r="C29" i="2"/>
  <c r="S28" s="1"/>
  <c r="C28" i="8"/>
  <c r="Y27" s="1"/>
  <c r="C26" i="17"/>
  <c r="C30" i="73"/>
  <c r="C31" i="76"/>
  <c r="C33" i="75"/>
  <c r="C37" i="2"/>
  <c r="S36" s="1"/>
  <c r="C36" i="8"/>
  <c r="Y35" s="1"/>
  <c r="C34" i="17"/>
  <c r="C38" i="73"/>
  <c r="C39" i="76"/>
  <c r="C41" i="75"/>
  <c r="C45" i="2"/>
  <c r="S44" s="1"/>
  <c r="C44" i="8"/>
  <c r="Y43" s="1"/>
  <c r="C42" i="17"/>
  <c r="BD3" i="75"/>
  <c r="AQ56" i="20"/>
  <c r="K63" i="73"/>
  <c r="E61" i="8"/>
  <c r="B32" i="16" s="1"/>
  <c r="K64" i="73"/>
  <c r="E62" i="8"/>
  <c r="E17" i="73"/>
  <c r="E18" i="76"/>
  <c r="E20" i="75"/>
  <c r="E24" i="2"/>
  <c r="E19" i="20" s="1"/>
  <c r="C19" s="1"/>
  <c r="CB18" s="1"/>
  <c r="CA18" s="1"/>
  <c r="BZ18" s="1"/>
  <c r="E23" i="8"/>
  <c r="E21" i="17"/>
  <c r="D19" i="68"/>
  <c r="D19" i="69"/>
  <c r="E17" i="79"/>
  <c r="C17" s="1"/>
  <c r="Y64" i="10"/>
  <c r="U64"/>
  <c r="Q64"/>
  <c r="M64"/>
  <c r="I64"/>
  <c r="S64"/>
  <c r="K64"/>
  <c r="X64"/>
  <c r="P64"/>
  <c r="H64"/>
  <c r="V64"/>
  <c r="R64"/>
  <c r="N64"/>
  <c r="J64"/>
  <c r="F64"/>
  <c r="W64"/>
  <c r="O64"/>
  <c r="G64"/>
  <c r="T64"/>
  <c r="L64"/>
  <c r="C16" i="73"/>
  <c r="C17" i="76"/>
  <c r="C19" i="75"/>
  <c r="C23" i="2"/>
  <c r="S22" s="1"/>
  <c r="C20" i="17"/>
  <c r="C22" i="8"/>
  <c r="Y21" s="1"/>
  <c r="E23" i="73"/>
  <c r="E24" i="76"/>
  <c r="E26" i="75"/>
  <c r="E30" i="2"/>
  <c r="E25" i="20" s="1"/>
  <c r="C25" s="1"/>
  <c r="CB24" s="1"/>
  <c r="CA24" s="1"/>
  <c r="BZ24" s="1"/>
  <c r="E29" i="8"/>
  <c r="E27" i="17"/>
  <c r="D25" i="68"/>
  <c r="D25" i="69"/>
  <c r="E23" i="79"/>
  <c r="C23" s="1"/>
  <c r="Y70" i="10"/>
  <c r="U70"/>
  <c r="Q70"/>
  <c r="M70"/>
  <c r="I70"/>
  <c r="S70"/>
  <c r="K70"/>
  <c r="X70"/>
  <c r="P70"/>
  <c r="H70"/>
  <c r="V70"/>
  <c r="R70"/>
  <c r="N70"/>
  <c r="J70"/>
  <c r="F70"/>
  <c r="W70"/>
  <c r="O70"/>
  <c r="G70"/>
  <c r="T70"/>
  <c r="L70"/>
  <c r="E39" i="73"/>
  <c r="E40" i="76"/>
  <c r="E42" i="75"/>
  <c r="E46" i="2"/>
  <c r="E41" i="20" s="1"/>
  <c r="E45" i="8"/>
  <c r="E43" i="17"/>
  <c r="D41" i="68"/>
  <c r="D41" i="69"/>
  <c r="E39" i="79"/>
  <c r="C39" s="1"/>
  <c r="E79" i="16"/>
  <c r="E40"/>
  <c r="Y86" i="10"/>
  <c r="U86"/>
  <c r="Q86"/>
  <c r="M86"/>
  <c r="I86"/>
  <c r="S86"/>
  <c r="K86"/>
  <c r="X86"/>
  <c r="P86"/>
  <c r="H86"/>
  <c r="V86"/>
  <c r="R86"/>
  <c r="N86"/>
  <c r="J86"/>
  <c r="F86"/>
  <c r="W86"/>
  <c r="O86"/>
  <c r="G86"/>
  <c r="T86"/>
  <c r="L86"/>
  <c r="C31" i="73"/>
  <c r="O30" s="1"/>
  <c r="C32" i="76"/>
  <c r="BC31" s="1"/>
  <c r="C34" i="75"/>
  <c r="C38" i="2"/>
  <c r="S37" s="1"/>
  <c r="C37" i="8"/>
  <c r="Y36" s="1"/>
  <c r="C35" i="17"/>
  <c r="C32" i="73"/>
  <c r="O31" s="1"/>
  <c r="C33" i="76"/>
  <c r="C35" i="75"/>
  <c r="C39" i="2"/>
  <c r="S38" s="1"/>
  <c r="C38" i="8"/>
  <c r="Y37" s="1"/>
  <c r="C36" i="17"/>
  <c r="C21" i="73"/>
  <c r="C22" i="76"/>
  <c r="C24" i="75"/>
  <c r="C28" i="2"/>
  <c r="S27" s="1"/>
  <c r="C25" i="17"/>
  <c r="C27" i="8"/>
  <c r="Y26" s="1"/>
  <c r="C26" i="73"/>
  <c r="C27" i="76"/>
  <c r="C29" i="75"/>
  <c r="C33" i="2"/>
  <c r="S32" s="1"/>
  <c r="C32" i="8"/>
  <c r="Y31" s="1"/>
  <c r="C30" i="17"/>
  <c r="C42" i="73"/>
  <c r="C43" i="76"/>
  <c r="BC42" s="1"/>
  <c r="C45" i="75"/>
  <c r="C49" i="2"/>
  <c r="S48" s="1"/>
  <c r="C48" i="8"/>
  <c r="Y47" s="1"/>
  <c r="C46" i="17"/>
  <c r="B59" i="75"/>
  <c r="B58" s="1"/>
  <c r="B60" i="17"/>
  <c r="T7" i="60"/>
  <c r="S3" i="2"/>
  <c r="P3" i="17"/>
  <c r="U3" i="10"/>
  <c r="E5" i="11"/>
  <c r="E29" i="73"/>
  <c r="E30" i="76"/>
  <c r="E32" i="75"/>
  <c r="E36" i="2"/>
  <c r="E31" i="20" s="1"/>
  <c r="E33" i="17"/>
  <c r="E35" i="8"/>
  <c r="D31" i="68"/>
  <c r="D31" i="69"/>
  <c r="E29" i="79"/>
  <c r="C29" s="1"/>
  <c r="Y76" i="10"/>
  <c r="U76"/>
  <c r="Q76"/>
  <c r="M76"/>
  <c r="I76"/>
  <c r="S76"/>
  <c r="K76"/>
  <c r="X76"/>
  <c r="P76"/>
  <c r="H76"/>
  <c r="V76"/>
  <c r="R76"/>
  <c r="N76"/>
  <c r="J76"/>
  <c r="F76"/>
  <c r="W76"/>
  <c r="O76"/>
  <c r="G76"/>
  <c r="T76"/>
  <c r="L76"/>
  <c r="E26" i="73"/>
  <c r="E27" i="76"/>
  <c r="E29" i="75"/>
  <c r="E33" i="2"/>
  <c r="E28" i="20" s="1"/>
  <c r="C28" s="1"/>
  <c r="CB27" s="1"/>
  <c r="CA27" s="1"/>
  <c r="E30" i="17"/>
  <c r="E32" i="8"/>
  <c r="D28" i="68"/>
  <c r="D28" i="69"/>
  <c r="E26" i="79"/>
  <c r="C26" s="1"/>
  <c r="Y73" i="10"/>
  <c r="U73"/>
  <c r="Q73"/>
  <c r="M73"/>
  <c r="I73"/>
  <c r="W73"/>
  <c r="O73"/>
  <c r="G73"/>
  <c r="T73"/>
  <c r="L73"/>
  <c r="V73"/>
  <c r="R73"/>
  <c r="N73"/>
  <c r="J73"/>
  <c r="F73"/>
  <c r="S73"/>
  <c r="K73"/>
  <c r="X73"/>
  <c r="P73"/>
  <c r="H73"/>
  <c r="C29" i="73"/>
  <c r="C30" i="76"/>
  <c r="C32" i="75"/>
  <c r="C36" i="2"/>
  <c r="S35" s="1"/>
  <c r="C33" i="17"/>
  <c r="C35" i="8"/>
  <c r="Y34" s="1"/>
  <c r="C45" i="73"/>
  <c r="C46" i="76"/>
  <c r="C48" i="75"/>
  <c r="C52" i="2"/>
  <c r="S51" s="1"/>
  <c r="C49" i="17"/>
  <c r="C51" i="8"/>
  <c r="C43" i="73"/>
  <c r="O42" s="1"/>
  <c r="C44" i="76"/>
  <c r="C46" i="75"/>
  <c r="C50" i="2"/>
  <c r="S49" s="1"/>
  <c r="C49" i="8"/>
  <c r="Y48" s="1"/>
  <c r="C47" i="17"/>
  <c r="C40" i="73"/>
  <c r="O39" s="1"/>
  <c r="C41" i="76"/>
  <c r="BC40" s="1"/>
  <c r="C43" i="75"/>
  <c r="C47" i="2"/>
  <c r="S46" s="1"/>
  <c r="C46" i="8"/>
  <c r="Y45" s="1"/>
  <c r="C44" i="17"/>
  <c r="E16" i="73"/>
  <c r="E17" i="76"/>
  <c r="E19" i="75"/>
  <c r="E23" i="2"/>
  <c r="E18" i="20" s="1"/>
  <c r="E22" i="8"/>
  <c r="E20" i="17"/>
  <c r="D18" i="68"/>
  <c r="D18" i="69"/>
  <c r="E16" i="79"/>
  <c r="C16" s="1"/>
  <c r="Y63" i="10"/>
  <c r="U63"/>
  <c r="Q63"/>
  <c r="M63"/>
  <c r="I63"/>
  <c r="W63"/>
  <c r="O63"/>
  <c r="G63"/>
  <c r="T63"/>
  <c r="L63"/>
  <c r="V63"/>
  <c r="R63"/>
  <c r="N63"/>
  <c r="J63"/>
  <c r="F63"/>
  <c r="S63"/>
  <c r="K63"/>
  <c r="X63"/>
  <c r="P63"/>
  <c r="H63"/>
  <c r="I60" i="2"/>
  <c r="S52" s="1"/>
  <c r="D4" i="68"/>
  <c r="D4" i="69"/>
  <c r="C12" i="73"/>
  <c r="O11" s="1"/>
  <c r="C13" i="76"/>
  <c r="C15" i="75"/>
  <c r="C19" i="2"/>
  <c r="S18" s="1"/>
  <c r="C18" i="8"/>
  <c r="Y17" s="1"/>
  <c r="C16" i="17"/>
  <c r="E10" i="73"/>
  <c r="E11" i="76"/>
  <c r="E13" i="75"/>
  <c r="E17" i="2"/>
  <c r="E12" i="20" s="1"/>
  <c r="C12" s="1"/>
  <c r="E14" i="17"/>
  <c r="E16" i="8"/>
  <c r="D12" i="68"/>
  <c r="D12" i="69"/>
  <c r="E10" i="79"/>
  <c r="Y57" i="10"/>
  <c r="U57"/>
  <c r="E47"/>
  <c r="W57"/>
  <c r="T57"/>
  <c r="V57"/>
  <c r="R57"/>
  <c r="F57"/>
  <c r="S57"/>
  <c r="K57"/>
  <c r="X57"/>
  <c r="E21" i="73"/>
  <c r="E22" i="76"/>
  <c r="E24" i="75"/>
  <c r="E28" i="2"/>
  <c r="E23" i="20" s="1"/>
  <c r="C23" s="1"/>
  <c r="CB22" s="1"/>
  <c r="CA22" s="1"/>
  <c r="BZ22" s="1"/>
  <c r="E25" i="17"/>
  <c r="E27" i="8"/>
  <c r="D23" i="68"/>
  <c r="D23" i="69"/>
  <c r="E21" i="79"/>
  <c r="C21" s="1"/>
  <c r="Y68" i="10"/>
  <c r="U68"/>
  <c r="Q68"/>
  <c r="M68"/>
  <c r="I68"/>
  <c r="S68"/>
  <c r="K68"/>
  <c r="X68"/>
  <c r="P68"/>
  <c r="H68"/>
  <c r="V68"/>
  <c r="R68"/>
  <c r="N68"/>
  <c r="J68"/>
  <c r="F68"/>
  <c r="W68"/>
  <c r="O68"/>
  <c r="G68"/>
  <c r="T68"/>
  <c r="L68"/>
  <c r="C39" i="73"/>
  <c r="C40" i="76"/>
  <c r="C42" i="75"/>
  <c r="C46" i="2"/>
  <c r="S45" s="1"/>
  <c r="C45" i="8"/>
  <c r="Y44" s="1"/>
  <c r="C43" i="17"/>
  <c r="E18" i="73"/>
  <c r="E19" i="76"/>
  <c r="E21" i="75"/>
  <c r="E25" i="2"/>
  <c r="E20" i="20" s="1"/>
  <c r="C20" s="1"/>
  <c r="CB19" s="1"/>
  <c r="CA19" s="1"/>
  <c r="E22" i="17"/>
  <c r="E24" i="8"/>
  <c r="D20" i="68"/>
  <c r="D20" i="69"/>
  <c r="E18" i="79"/>
  <c r="C18" s="1"/>
  <c r="Y65" i="10"/>
  <c r="U65"/>
  <c r="Q65"/>
  <c r="M65"/>
  <c r="I65"/>
  <c r="W65"/>
  <c r="O65"/>
  <c r="G65"/>
  <c r="T65"/>
  <c r="L65"/>
  <c r="V65"/>
  <c r="R65"/>
  <c r="N65"/>
  <c r="J65"/>
  <c r="F65"/>
  <c r="S65"/>
  <c r="K65"/>
  <c r="X65"/>
  <c r="P65"/>
  <c r="H65"/>
  <c r="E38" i="73"/>
  <c r="E39" i="76"/>
  <c r="E41" i="75"/>
  <c r="E45" i="2"/>
  <c r="E40" i="20" s="1"/>
  <c r="C40" s="1"/>
  <c r="CB39" s="1"/>
  <c r="CA39" s="1"/>
  <c r="BZ39" s="1"/>
  <c r="E42" i="17"/>
  <c r="E44" i="8"/>
  <c r="D40" i="68"/>
  <c r="D40" i="69"/>
  <c r="E38" i="79"/>
  <c r="C38" s="1"/>
  <c r="Y85" i="10"/>
  <c r="U85"/>
  <c r="Q85"/>
  <c r="M85"/>
  <c r="I85"/>
  <c r="W85"/>
  <c r="O85"/>
  <c r="G85"/>
  <c r="T85"/>
  <c r="L85"/>
  <c r="V85"/>
  <c r="R85"/>
  <c r="N85"/>
  <c r="J85"/>
  <c r="F85"/>
  <c r="S85"/>
  <c r="K85"/>
  <c r="X85"/>
  <c r="P85"/>
  <c r="H85"/>
  <c r="C25" i="73"/>
  <c r="O24" s="1"/>
  <c r="C26" i="76"/>
  <c r="BC25" s="1"/>
  <c r="C28" i="75"/>
  <c r="C32" i="2"/>
  <c r="S31" s="1"/>
  <c r="C29" i="17"/>
  <c r="C31" i="8"/>
  <c r="Y30" s="1"/>
  <c r="C33" i="73"/>
  <c r="O32" s="1"/>
  <c r="C34" i="76"/>
  <c r="BC33" s="1"/>
  <c r="C36" i="75"/>
  <c r="C40" i="2"/>
  <c r="S39" s="1"/>
  <c r="C37" i="17"/>
  <c r="C39" i="8"/>
  <c r="Y38" s="1"/>
  <c r="C41" i="73"/>
  <c r="C42" i="76"/>
  <c r="C44" i="75"/>
  <c r="C48" i="2"/>
  <c r="S47" s="1"/>
  <c r="C45" i="17"/>
  <c r="C47" i="8"/>
  <c r="Y46" s="1"/>
  <c r="C19" i="73"/>
  <c r="O18" s="1"/>
  <c r="C20" i="76"/>
  <c r="BC19" s="1"/>
  <c r="C22" i="75"/>
  <c r="C26" i="2"/>
  <c r="S25" s="1"/>
  <c r="C25" i="8"/>
  <c r="Y24" s="1"/>
  <c r="C23" i="17"/>
  <c r="C35" i="73"/>
  <c r="C36" i="76"/>
  <c r="C38" i="75"/>
  <c r="C42" i="2"/>
  <c r="S41" s="1"/>
  <c r="C41" i="8"/>
  <c r="Y40" s="1"/>
  <c r="C39" i="17"/>
  <c r="C20" i="73"/>
  <c r="C21" i="76"/>
  <c r="BC20" s="1"/>
  <c r="C23" i="75"/>
  <c r="C27" i="2"/>
  <c r="S26" s="1"/>
  <c r="C24" i="17"/>
  <c r="C26" i="8"/>
  <c r="Y25" s="1"/>
  <c r="E34" i="73"/>
  <c r="E35" i="76"/>
  <c r="E37" i="75"/>
  <c r="E41" i="2"/>
  <c r="E36" i="20" s="1"/>
  <c r="C36" s="1"/>
  <c r="CB35" s="1"/>
  <c r="CA35" s="1"/>
  <c r="E38" i="17"/>
  <c r="E40" i="8"/>
  <c r="D36" i="68"/>
  <c r="D36" i="69"/>
  <c r="E34" i="79"/>
  <c r="C34" s="1"/>
  <c r="Y81" i="10"/>
  <c r="U81"/>
  <c r="Q81"/>
  <c r="M81"/>
  <c r="I81"/>
  <c r="W81"/>
  <c r="O81"/>
  <c r="G81"/>
  <c r="T81"/>
  <c r="L81"/>
  <c r="V81"/>
  <c r="R81"/>
  <c r="N81"/>
  <c r="J81"/>
  <c r="F81"/>
  <c r="S81"/>
  <c r="K81"/>
  <c r="X81"/>
  <c r="P81"/>
  <c r="H81"/>
  <c r="C44" i="73"/>
  <c r="O43" s="1"/>
  <c r="C45" i="76"/>
  <c r="C47" i="75"/>
  <c r="C51" i="2"/>
  <c r="S50" s="1"/>
  <c r="C50" i="8"/>
  <c r="Y49" s="1"/>
  <c r="C48" i="17"/>
  <c r="E13" i="73"/>
  <c r="E14" i="76"/>
  <c r="E16" i="75"/>
  <c r="E20" i="2"/>
  <c r="E15" i="20" s="1"/>
  <c r="E19" i="8"/>
  <c r="E17" i="17"/>
  <c r="D15" i="68"/>
  <c r="D15" i="69"/>
  <c r="E13" i="79"/>
  <c r="C13" s="1"/>
  <c r="Y60" i="10"/>
  <c r="U60"/>
  <c r="Q60"/>
  <c r="M60"/>
  <c r="I60"/>
  <c r="S60"/>
  <c r="K60"/>
  <c r="X60"/>
  <c r="P60"/>
  <c r="H60"/>
  <c r="V60"/>
  <c r="R60"/>
  <c r="N60"/>
  <c r="J60"/>
  <c r="F60"/>
  <c r="W60"/>
  <c r="O60"/>
  <c r="G60"/>
  <c r="T60"/>
  <c r="L60"/>
  <c r="E20" i="73"/>
  <c r="E21" i="76"/>
  <c r="E23" i="75"/>
  <c r="E27" i="2"/>
  <c r="E22" i="20" s="1"/>
  <c r="C22" s="1"/>
  <c r="CB21" s="1"/>
  <c r="CA21" s="1"/>
  <c r="BZ21" s="1"/>
  <c r="E26" i="8"/>
  <c r="E24" i="17"/>
  <c r="D22" i="68"/>
  <c r="D22" i="69"/>
  <c r="E20" i="79"/>
  <c r="C20" s="1"/>
  <c r="Y67" i="10"/>
  <c r="U67"/>
  <c r="Q67"/>
  <c r="M67"/>
  <c r="I67"/>
  <c r="W67"/>
  <c r="O67"/>
  <c r="G67"/>
  <c r="T67"/>
  <c r="L67"/>
  <c r="V67"/>
  <c r="R67"/>
  <c r="N67"/>
  <c r="J67"/>
  <c r="F67"/>
  <c r="S67"/>
  <c r="K67"/>
  <c r="X67"/>
  <c r="P67"/>
  <c r="H67"/>
  <c r="E28" i="73"/>
  <c r="E29" i="76"/>
  <c r="E31" i="75"/>
  <c r="E35" i="2"/>
  <c r="E30" i="20" s="1"/>
  <c r="C30" s="1"/>
  <c r="CB29" s="1"/>
  <c r="CA29" s="1"/>
  <c r="BZ29" s="1"/>
  <c r="E34" i="8"/>
  <c r="E32" i="17"/>
  <c r="D30" i="68"/>
  <c r="D30" i="69"/>
  <c r="E28" i="79"/>
  <c r="C28" s="1"/>
  <c r="Y75" i="10"/>
  <c r="U75"/>
  <c r="Q75"/>
  <c r="M75"/>
  <c r="I75"/>
  <c r="W75"/>
  <c r="O75"/>
  <c r="G75"/>
  <c r="T75"/>
  <c r="L75"/>
  <c r="V75"/>
  <c r="R75"/>
  <c r="N75"/>
  <c r="J75"/>
  <c r="F75"/>
  <c r="S75"/>
  <c r="K75"/>
  <c r="X75"/>
  <c r="P75"/>
  <c r="H75"/>
  <c r="E36" i="73"/>
  <c r="E37" i="76"/>
  <c r="E39" i="75"/>
  <c r="E43" i="2"/>
  <c r="E38" i="20" s="1"/>
  <c r="E42" i="8"/>
  <c r="E40" i="17"/>
  <c r="D38" i="68"/>
  <c r="D38" i="69"/>
  <c r="E36" i="79"/>
  <c r="C36" s="1"/>
  <c r="Y83" i="10"/>
  <c r="U83"/>
  <c r="Q83"/>
  <c r="M83"/>
  <c r="I83"/>
  <c r="W83"/>
  <c r="O83"/>
  <c r="G83"/>
  <c r="T83"/>
  <c r="L83"/>
  <c r="V83"/>
  <c r="R83"/>
  <c r="N83"/>
  <c r="J83"/>
  <c r="F83"/>
  <c r="S83"/>
  <c r="K83"/>
  <c r="X83"/>
  <c r="P83"/>
  <c r="H83"/>
  <c r="E44" i="73"/>
  <c r="E45" i="76"/>
  <c r="E47" i="75"/>
  <c r="E51" i="2"/>
  <c r="E46" i="20" s="1"/>
  <c r="E50" i="8"/>
  <c r="E48" i="17"/>
  <c r="D46" i="68"/>
  <c r="D46" i="69"/>
  <c r="E44" i="79"/>
  <c r="C44" s="1"/>
  <c r="Y91" i="10"/>
  <c r="U91"/>
  <c r="Q91"/>
  <c r="M91"/>
  <c r="I91"/>
  <c r="W91"/>
  <c r="O91"/>
  <c r="G91"/>
  <c r="T91"/>
  <c r="L91"/>
  <c r="V91"/>
  <c r="R91"/>
  <c r="N91"/>
  <c r="J91"/>
  <c r="F91"/>
  <c r="S91"/>
  <c r="K91"/>
  <c r="X91"/>
  <c r="P91"/>
  <c r="H91"/>
  <c r="C32" i="12"/>
  <c r="C109" i="78" s="1"/>
  <c r="K54" i="10"/>
  <c r="F44" i="11"/>
  <c r="BW3" i="20"/>
  <c r="O37" i="73" l="1"/>
  <c r="C24" i="20"/>
  <c r="CB23" s="1"/>
  <c r="CA23" s="1"/>
  <c r="BZ23" s="1"/>
  <c r="C26"/>
  <c r="CB25" s="1"/>
  <c r="CA25" s="1"/>
  <c r="BZ25" s="1"/>
  <c r="BC17" i="76"/>
  <c r="BC27"/>
  <c r="BC21"/>
  <c r="BC38"/>
  <c r="BC22"/>
  <c r="BC14"/>
  <c r="O16" i="73"/>
  <c r="O26"/>
  <c r="C21" i="20"/>
  <c r="CB20" s="1"/>
  <c r="CA20" s="1"/>
  <c r="C35"/>
  <c r="CB34" s="1"/>
  <c r="CA34" s="1"/>
  <c r="BZ34" s="1"/>
  <c r="AW19" i="76"/>
  <c r="AQ19"/>
  <c r="AK19"/>
  <c r="AE19"/>
  <c r="AO19"/>
  <c r="AU19"/>
  <c r="AI19"/>
  <c r="M3" i="68"/>
  <c r="M3" i="69"/>
  <c r="AW43" i="76"/>
  <c r="AQ43"/>
  <c r="AK43"/>
  <c r="AE43"/>
  <c r="AU43"/>
  <c r="AI43"/>
  <c r="AO43"/>
  <c r="AU32"/>
  <c r="AO32"/>
  <c r="AI32"/>
  <c r="AQ32"/>
  <c r="AE32"/>
  <c r="AW32"/>
  <c r="AK32"/>
  <c r="H70" i="16"/>
  <c r="H109"/>
  <c r="AU45" i="76"/>
  <c r="AO45"/>
  <c r="AI45"/>
  <c r="AQ45"/>
  <c r="AW45"/>
  <c r="AK45"/>
  <c r="AE45"/>
  <c r="AW14"/>
  <c r="AQ14"/>
  <c r="AK14"/>
  <c r="AE14"/>
  <c r="AO14"/>
  <c r="AU14"/>
  <c r="AI14"/>
  <c r="AW39"/>
  <c r="AQ39"/>
  <c r="AK39"/>
  <c r="AE39"/>
  <c r="AU39"/>
  <c r="AO39"/>
  <c r="AI39"/>
  <c r="AW22"/>
  <c r="AQ22"/>
  <c r="AK22"/>
  <c r="AE22"/>
  <c r="AO22"/>
  <c r="AU22"/>
  <c r="AI22"/>
  <c r="AW18"/>
  <c r="AQ18"/>
  <c r="AK18"/>
  <c r="AE18"/>
  <c r="AU18"/>
  <c r="AI18"/>
  <c r="AO18"/>
  <c r="AW46"/>
  <c r="AQ46"/>
  <c r="AK46"/>
  <c r="AE46"/>
  <c r="AO46"/>
  <c r="AU46"/>
  <c r="AI46"/>
  <c r="BC46"/>
  <c r="AW15"/>
  <c r="AQ15"/>
  <c r="AK15"/>
  <c r="AE15"/>
  <c r="AI15"/>
  <c r="AO15"/>
  <c r="AU15"/>
  <c r="K56" i="73"/>
  <c r="U62" i="8"/>
  <c r="J33" i="16"/>
  <c r="AU21" i="76"/>
  <c r="AO21"/>
  <c r="AI21"/>
  <c r="AQ21"/>
  <c r="AE21"/>
  <c r="AW21"/>
  <c r="AK21"/>
  <c r="AW35"/>
  <c r="AQ35"/>
  <c r="AK35"/>
  <c r="AE35"/>
  <c r="AU35"/>
  <c r="AI35"/>
  <c r="AO35"/>
  <c r="AW27"/>
  <c r="AQ27"/>
  <c r="AK27"/>
  <c r="AE27"/>
  <c r="AO27"/>
  <c r="AU27"/>
  <c r="AI27"/>
  <c r="E3" i="10"/>
  <c r="E3" i="16" s="1"/>
  <c r="L3"/>
  <c r="AU28" i="76"/>
  <c r="AO28"/>
  <c r="AI28"/>
  <c r="AW28"/>
  <c r="AK28"/>
  <c r="AQ28"/>
  <c r="AE28"/>
  <c r="AW42"/>
  <c r="AQ42"/>
  <c r="AK42"/>
  <c r="AE42"/>
  <c r="AU42"/>
  <c r="AI42"/>
  <c r="AO42"/>
  <c r="AU20"/>
  <c r="AO20"/>
  <c r="AI20"/>
  <c r="AW20"/>
  <c r="AK20"/>
  <c r="AQ20"/>
  <c r="AE20"/>
  <c r="AW34"/>
  <c r="AQ34"/>
  <c r="AK34"/>
  <c r="AE34"/>
  <c r="AU34"/>
  <c r="AI34"/>
  <c r="AO34"/>
  <c r="W93" i="10"/>
  <c r="O44" i="73"/>
  <c r="BC24" i="76"/>
  <c r="O17" i="73"/>
  <c r="H93" i="10"/>
  <c r="M93"/>
  <c r="O34" i="73"/>
  <c r="S93" i="10"/>
  <c r="Y93"/>
  <c r="X19" i="16" s="1"/>
  <c r="C18" i="20"/>
  <c r="CB17" s="1"/>
  <c r="CA17" s="1"/>
  <c r="BZ17" s="1"/>
  <c r="O29" i="73"/>
  <c r="C37" i="20"/>
  <c r="CB36" s="1"/>
  <c r="CA36" s="1"/>
  <c r="O12" i="73"/>
  <c r="C32" i="20"/>
  <c r="CB31" s="1"/>
  <c r="CA31" s="1"/>
  <c r="BZ31" s="1"/>
  <c r="N93" i="10"/>
  <c r="I93"/>
  <c r="BC35" i="76"/>
  <c r="BC41"/>
  <c r="BC39"/>
  <c r="K93" i="10"/>
  <c r="V93"/>
  <c r="U93"/>
  <c r="D48" i="68"/>
  <c r="B49" i="75"/>
  <c r="O28" i="73"/>
  <c r="BC26" i="76"/>
  <c r="BC32"/>
  <c r="BC16"/>
  <c r="BC30"/>
  <c r="BC15"/>
  <c r="C45" i="20"/>
  <c r="CB44" s="1"/>
  <c r="CA44" s="1"/>
  <c r="C13"/>
  <c r="CB12" s="1"/>
  <c r="C34"/>
  <c r="CB33" s="1"/>
  <c r="CA33" s="1"/>
  <c r="BZ33" s="1"/>
  <c r="O27" i="73"/>
  <c r="O36"/>
  <c r="O10"/>
  <c r="O33"/>
  <c r="C44" i="20"/>
  <c r="CB43" s="1"/>
  <c r="CA43" s="1"/>
  <c r="BC13" i="76"/>
  <c r="C33" i="20"/>
  <c r="CB32" s="1"/>
  <c r="CA32" s="1"/>
  <c r="BZ32" s="1"/>
  <c r="J93" i="10"/>
  <c r="L93"/>
  <c r="AU37" i="76"/>
  <c r="AO37"/>
  <c r="AI37"/>
  <c r="AQ37"/>
  <c r="AE37"/>
  <c r="AW37"/>
  <c r="AK37"/>
  <c r="C10" i="79"/>
  <c r="E48"/>
  <c r="E47"/>
  <c r="N46" s="1"/>
  <c r="K46" s="1"/>
  <c r="J46" s="1"/>
  <c r="I46" s="1"/>
  <c r="H46" s="1"/>
  <c r="AU24" i="76"/>
  <c r="AO24"/>
  <c r="AI24"/>
  <c r="AQ24"/>
  <c r="AE24"/>
  <c r="AK24"/>
  <c r="AW24"/>
  <c r="AU44"/>
  <c r="AO44"/>
  <c r="AI44"/>
  <c r="AW44"/>
  <c r="AK44"/>
  <c r="AQ44"/>
  <c r="AE44"/>
  <c r="AU12"/>
  <c r="AO12"/>
  <c r="AI12"/>
  <c r="AW12"/>
  <c r="AK12"/>
  <c r="AE12"/>
  <c r="AQ12"/>
  <c r="AU33"/>
  <c r="AO33"/>
  <c r="AI33"/>
  <c r="AW33"/>
  <c r="AQ33"/>
  <c r="AE33"/>
  <c r="AK33"/>
  <c r="C217" i="78"/>
  <c r="M109"/>
  <c r="G109" s="1"/>
  <c r="AW11" i="76"/>
  <c r="AQ11"/>
  <c r="AK11"/>
  <c r="AE11"/>
  <c r="AU11"/>
  <c r="AI11"/>
  <c r="AO11"/>
  <c r="AW30"/>
  <c r="AQ30"/>
  <c r="AK30"/>
  <c r="AE30"/>
  <c r="AO30"/>
  <c r="AU30"/>
  <c r="AI30"/>
  <c r="AU40"/>
  <c r="AO40"/>
  <c r="AI40"/>
  <c r="AQ40"/>
  <c r="AE40"/>
  <c r="AW40"/>
  <c r="AK40"/>
  <c r="D57" i="68"/>
  <c r="D57" i="69"/>
  <c r="AU16" i="76"/>
  <c r="AO16"/>
  <c r="AI16"/>
  <c r="AQ16"/>
  <c r="AE16"/>
  <c r="AW16"/>
  <c r="AK16"/>
  <c r="AW26"/>
  <c r="AQ26"/>
  <c r="AK26"/>
  <c r="AE26"/>
  <c r="AU26"/>
  <c r="AI26"/>
  <c r="AO26"/>
  <c r="AU41"/>
  <c r="AO41"/>
  <c r="AI41"/>
  <c r="AK41"/>
  <c r="AQ41"/>
  <c r="AE41"/>
  <c r="AW41"/>
  <c r="AU13"/>
  <c r="AO13"/>
  <c r="AI13"/>
  <c r="AK13"/>
  <c r="AW13"/>
  <c r="AQ13"/>
  <c r="AE13"/>
  <c r="AU29"/>
  <c r="AO29"/>
  <c r="AI29"/>
  <c r="AE29"/>
  <c r="AW29"/>
  <c r="AK29"/>
  <c r="AQ29"/>
  <c r="E46" i="73"/>
  <c r="E47" i="76"/>
  <c r="AU17"/>
  <c r="AO17"/>
  <c r="AI17"/>
  <c r="AW17"/>
  <c r="AQ17"/>
  <c r="AE17"/>
  <c r="AK17"/>
  <c r="AW38"/>
  <c r="AQ38"/>
  <c r="AK38"/>
  <c r="AE38"/>
  <c r="AO38"/>
  <c r="AI38"/>
  <c r="AU38"/>
  <c r="AU36"/>
  <c r="AO36"/>
  <c r="AI36"/>
  <c r="AW36"/>
  <c r="AK36"/>
  <c r="AE36"/>
  <c r="AQ36"/>
  <c r="AW23"/>
  <c r="AQ23"/>
  <c r="AK23"/>
  <c r="AE23"/>
  <c r="AU23"/>
  <c r="AO23"/>
  <c r="AI23"/>
  <c r="AU25"/>
  <c r="AO25"/>
  <c r="AI25"/>
  <c r="AK25"/>
  <c r="AQ25"/>
  <c r="AE25"/>
  <c r="AW25"/>
  <c r="AW31"/>
  <c r="AQ31"/>
  <c r="AK31"/>
  <c r="AE31"/>
  <c r="AU31"/>
  <c r="AI31"/>
  <c r="AO31"/>
  <c r="F93" i="10"/>
  <c r="C43" i="20"/>
  <c r="CB42" s="1"/>
  <c r="CA42" s="1"/>
  <c r="BZ42" s="1"/>
  <c r="G93" i="10"/>
  <c r="O40" i="73"/>
  <c r="O38"/>
  <c r="T93" i="10"/>
  <c r="E54" i="8"/>
  <c r="BC45" i="76"/>
  <c r="O25" i="73"/>
  <c r="O15"/>
  <c r="O14"/>
  <c r="BC18" i="76"/>
  <c r="C38" i="20"/>
  <c r="CB37" s="1"/>
  <c r="CA37" s="1"/>
  <c r="BZ37" s="1"/>
  <c r="C46"/>
  <c r="CB45" s="1"/>
  <c r="CA45" s="1"/>
  <c r="BZ45" s="1"/>
  <c r="C15"/>
  <c r="CB14" s="1"/>
  <c r="CA14" s="1"/>
  <c r="BZ14" s="1"/>
  <c r="BC44" i="76"/>
  <c r="O19" i="73"/>
  <c r="X93" i="10"/>
  <c r="R93"/>
  <c r="D48" i="69"/>
  <c r="BC12" i="76"/>
  <c r="BC43"/>
  <c r="BC29"/>
  <c r="C31" i="20"/>
  <c r="CB30" s="1"/>
  <c r="CA30" s="1"/>
  <c r="BZ30" s="1"/>
  <c r="O41" i="73"/>
  <c r="O20"/>
  <c r="C41" i="20"/>
  <c r="CB40" s="1"/>
  <c r="CA40" s="1"/>
  <c r="BZ40" s="1"/>
  <c r="O21" i="73"/>
  <c r="O13"/>
  <c r="O23"/>
  <c r="C17" i="20"/>
  <c r="CB16" s="1"/>
  <c r="CA16" s="1"/>
  <c r="BZ16" s="1"/>
  <c r="C27"/>
  <c r="CB26" s="1"/>
  <c r="CA26" s="1"/>
  <c r="BZ26" s="1"/>
  <c r="C42"/>
  <c r="CB41" s="1"/>
  <c r="CA41" s="1"/>
  <c r="BZ41" s="1"/>
  <c r="BC28" i="76"/>
  <c r="BC37"/>
  <c r="C47" i="20"/>
  <c r="CB46" s="1"/>
  <c r="CA46" s="1"/>
  <c r="BZ46" s="1"/>
  <c r="BC11" i="76"/>
  <c r="C16" i="20"/>
  <c r="CB15" s="1"/>
  <c r="CA15" s="1"/>
  <c r="BZ15" s="1"/>
  <c r="P93" i="10"/>
  <c r="O93"/>
  <c r="Q93"/>
  <c r="C14" i="20"/>
  <c r="CB13" s="1"/>
  <c r="CA13" s="1"/>
  <c r="BZ13" s="1"/>
  <c r="G217" i="78" l="1"/>
  <c r="Q109"/>
  <c r="B33" i="16"/>
  <c r="J58" i="69"/>
  <c r="J58" i="68" s="1"/>
  <c r="K55" i="79"/>
  <c r="E55" s="1"/>
  <c r="K54" s="1"/>
  <c r="E54" s="1"/>
  <c r="T9" i="60"/>
  <c r="W19" i="16"/>
  <c r="L50" i="68"/>
  <c r="H50"/>
  <c r="M50"/>
  <c r="I50"/>
  <c r="E50"/>
  <c r="J50"/>
  <c r="F50"/>
  <c r="G50"/>
  <c r="K50"/>
  <c r="BF49" i="75"/>
  <c r="AR49"/>
  <c r="BE49"/>
  <c r="AX49"/>
  <c r="AQ49"/>
  <c r="AY49"/>
  <c r="AK49"/>
  <c r="W49"/>
  <c r="I49"/>
  <c r="AD49"/>
  <c r="P49"/>
  <c r="AJ49"/>
  <c r="H49"/>
  <c r="AC49"/>
  <c r="O49"/>
  <c r="V49"/>
  <c r="J50" i="69"/>
  <c r="F50"/>
  <c r="L50"/>
  <c r="H50"/>
  <c r="M50"/>
  <c r="I50"/>
  <c r="K50"/>
  <c r="G50"/>
  <c r="E50"/>
  <c r="M217" i="78"/>
  <c r="C325"/>
  <c r="G325" l="1"/>
  <c r="Q217"/>
  <c r="BW7" i="20"/>
  <c r="D58" i="68"/>
  <c r="J57" s="1"/>
  <c r="D58" i="69"/>
  <c r="J57" s="1"/>
  <c r="C433" i="78"/>
  <c r="M325"/>
  <c r="G433" l="1"/>
  <c r="Q325"/>
  <c r="M433"/>
  <c r="W325"/>
  <c r="BV49" i="20"/>
  <c r="BR49"/>
  <c r="BM49"/>
  <c r="BI49"/>
  <c r="BE49"/>
  <c r="BA49"/>
  <c r="AW49"/>
  <c r="AS49"/>
  <c r="AO49"/>
  <c r="AK49"/>
  <c r="AG49"/>
  <c r="AC49"/>
  <c r="Y49"/>
  <c r="U49"/>
  <c r="Q49"/>
  <c r="BN48"/>
  <c r="CB47" s="1"/>
  <c r="CA47" s="1"/>
  <c r="BZ47" s="1"/>
  <c r="BC49"/>
  <c r="AQ49"/>
  <c r="AI49"/>
  <c r="AA49"/>
  <c r="S49"/>
  <c r="BU49"/>
  <c r="BL49"/>
  <c r="BD49"/>
  <c r="AR49"/>
  <c r="AJ49"/>
  <c r="AB49"/>
  <c r="T49"/>
  <c r="BW49"/>
  <c r="BS49"/>
  <c r="BO49"/>
  <c r="BJ49"/>
  <c r="BF49"/>
  <c r="BB49"/>
  <c r="AX49"/>
  <c r="AT49"/>
  <c r="AP49"/>
  <c r="AL49"/>
  <c r="AH49"/>
  <c r="AD49"/>
  <c r="Z49"/>
  <c r="V49"/>
  <c r="R49"/>
  <c r="BY48"/>
  <c r="BX49"/>
  <c r="BT49"/>
  <c r="BP49"/>
  <c r="BK49"/>
  <c r="BG49"/>
  <c r="AY49"/>
  <c r="AU49"/>
  <c r="AM49"/>
  <c r="AE49"/>
  <c r="W49"/>
  <c r="BZ48"/>
  <c r="BQ49"/>
  <c r="BH49"/>
  <c r="AZ49"/>
  <c r="AV49"/>
  <c r="AN49"/>
  <c r="AF49"/>
  <c r="X49"/>
  <c r="X50" s="1"/>
  <c r="P49"/>
  <c r="U50" l="1"/>
  <c r="T50"/>
  <c r="S50"/>
  <c r="Y50"/>
  <c r="Q433" i="78"/>
  <c r="AA325"/>
  <c r="W50" i="20"/>
  <c r="V50"/>
  <c r="P50"/>
  <c r="R50"/>
  <c r="Q50"/>
  <c r="W433" i="78"/>
  <c r="AG325"/>
  <c r="AA433" l="1"/>
  <c r="AK325"/>
  <c r="AK433" s="1"/>
  <c r="AG433" l="1"/>
  <c r="AK548"/>
  <c r="AG548" l="1"/>
  <c r="AA548" s="1"/>
  <c r="W548" s="1"/>
  <c r="Q548" s="1"/>
  <c r="M548" s="1"/>
  <c r="G548" s="1"/>
  <c r="C548" s="1"/>
  <c r="AK663"/>
  <c r="AG663" l="1"/>
  <c r="AA663" s="1"/>
  <c r="W663" s="1"/>
  <c r="Q663" s="1"/>
  <c r="M663" s="1"/>
  <c r="G663" s="1"/>
  <c r="C663" s="1"/>
  <c r="AK778"/>
  <c r="AG778" l="1"/>
  <c r="AA778" s="1"/>
  <c r="W778" s="1"/>
  <c r="Q778" s="1"/>
  <c r="M778" s="1"/>
  <c r="G778" s="1"/>
  <c r="C778" s="1"/>
  <c r="AK891"/>
  <c r="AG891" l="1"/>
  <c r="AA891" s="1"/>
  <c r="W891" s="1"/>
  <c r="Q891" s="1"/>
  <c r="M891" s="1"/>
  <c r="G891" s="1"/>
  <c r="C891" l="1"/>
  <c r="AA1022"/>
  <c r="AA1135" s="1"/>
  <c r="G1022"/>
  <c r="Q1022"/>
  <c r="C1022" l="1"/>
  <c r="M1022"/>
  <c r="W1022"/>
  <c r="W1135" s="1"/>
  <c r="Q1135" s="1"/>
  <c r="M1135" s="1"/>
  <c r="G1135" s="1"/>
  <c r="C1135" s="1"/>
  <c r="AK1134" s="1"/>
  <c r="AG1134" s="1"/>
  <c r="G108"/>
  <c r="G216" s="1"/>
  <c r="C108"/>
  <c r="C216" s="1"/>
  <c r="G913"/>
  <c r="G1026"/>
  <c r="Q1026" s="1"/>
  <c r="M9" i="75"/>
  <c r="L9" i="76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P48"/>
  <c r="P49" s="1"/>
  <c r="N17" i="60" s="1"/>
  <c r="O17" s="1"/>
  <c r="AA9" i="75"/>
  <c r="X9" i="76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T9" i="75"/>
  <c r="R9" i="76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F9" i="75"/>
  <c r="F9" i="76"/>
  <c r="F8"/>
  <c r="F13" i="75"/>
  <c r="G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1" s="1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AO9"/>
  <c r="AJ9" i="76"/>
  <c r="AJ8"/>
  <c r="AJ11"/>
  <c r="AN11" s="1"/>
  <c r="AJ12"/>
  <c r="AN12" s="1"/>
  <c r="K11" i="73" s="1"/>
  <c r="AJ13" i="76"/>
  <c r="AN13" s="1"/>
  <c r="K12" i="73" s="1"/>
  <c r="AJ14" i="76"/>
  <c r="AN14" s="1"/>
  <c r="K13" i="73" s="1"/>
  <c r="AJ15" i="76"/>
  <c r="AN15" s="1"/>
  <c r="K14" i="73" s="1"/>
  <c r="AJ16" i="76"/>
  <c r="AN16" s="1"/>
  <c r="K15" i="73" s="1"/>
  <c r="AJ17" i="76"/>
  <c r="AN17" s="1"/>
  <c r="K16" i="73" s="1"/>
  <c r="AJ18" i="76"/>
  <c r="AN18" s="1"/>
  <c r="K17" i="73" s="1"/>
  <c r="AJ19" i="76"/>
  <c r="AN19" s="1"/>
  <c r="K18" i="73" s="1"/>
  <c r="AJ20" i="76"/>
  <c r="AN20" s="1"/>
  <c r="K19" i="73" s="1"/>
  <c r="AJ21" i="76"/>
  <c r="AN21" s="1"/>
  <c r="K20" i="73" s="1"/>
  <c r="AJ22" i="76"/>
  <c r="AN22" s="1"/>
  <c r="K21" i="73" s="1"/>
  <c r="AJ23" i="76"/>
  <c r="AN23" s="1"/>
  <c r="K22" i="73" s="1"/>
  <c r="AJ24" i="76"/>
  <c r="AN24" s="1"/>
  <c r="K23" i="73" s="1"/>
  <c r="AJ25" i="76"/>
  <c r="AN25"/>
  <c r="K24" i="73" s="1"/>
  <c r="AJ26" i="76"/>
  <c r="AN26" s="1"/>
  <c r="K25" i="73" s="1"/>
  <c r="AJ27" i="76"/>
  <c r="AN27" s="1"/>
  <c r="K26" i="73" s="1"/>
  <c r="AJ28" i="76"/>
  <c r="AN28" s="1"/>
  <c r="K27" i="73" s="1"/>
  <c r="AJ29" i="76"/>
  <c r="AN29" s="1"/>
  <c r="K28" i="73" s="1"/>
  <c r="AJ30" i="76"/>
  <c r="AN30" s="1"/>
  <c r="K29" i="73" s="1"/>
  <c r="AJ31" i="76"/>
  <c r="AN31" s="1"/>
  <c r="K30" i="73" s="1"/>
  <c r="AJ32" i="76"/>
  <c r="AN32" s="1"/>
  <c r="K31" i="73" s="1"/>
  <c r="AJ33" i="76"/>
  <c r="AN33" s="1"/>
  <c r="K32" i="73" s="1"/>
  <c r="AJ34" i="76"/>
  <c r="AN34" s="1"/>
  <c r="K33" i="73" s="1"/>
  <c r="AJ35" i="76"/>
  <c r="AN35" s="1"/>
  <c r="K34" i="73" s="1"/>
  <c r="AJ36" i="76"/>
  <c r="AN36" s="1"/>
  <c r="K35" i="73" s="1"/>
  <c r="AJ37" i="76"/>
  <c r="AN37" s="1"/>
  <c r="K36" i="73" s="1"/>
  <c r="AJ38" i="76"/>
  <c r="AN38" s="1"/>
  <c r="K37" i="73" s="1"/>
  <c r="AJ39" i="76"/>
  <c r="AN39" s="1"/>
  <c r="K38" i="73" s="1"/>
  <c r="AJ40" i="76"/>
  <c r="AN40" s="1"/>
  <c r="K39" i="73" s="1"/>
  <c r="AJ41" i="76"/>
  <c r="AN41" s="1"/>
  <c r="K40" i="73" s="1"/>
  <c r="AJ42" i="76"/>
  <c r="AN42" s="1"/>
  <c r="K41" i="73" s="1"/>
  <c r="AJ43" i="76"/>
  <c r="AN43" s="1"/>
  <c r="K42" i="73" s="1"/>
  <c r="AJ44" i="76"/>
  <c r="AN44" s="1"/>
  <c r="K43" i="73" s="1"/>
  <c r="AJ45" i="76"/>
  <c r="AN45" s="1"/>
  <c r="K44" i="73" s="1"/>
  <c r="AJ46" i="76"/>
  <c r="AN46" s="1"/>
  <c r="K45" i="73" s="1"/>
  <c r="AV9" i="75"/>
  <c r="AP9" i="76"/>
  <c r="AP8"/>
  <c r="AP11"/>
  <c r="AT11" s="1"/>
  <c r="L10" i="73" s="1"/>
  <c r="AP12" i="76"/>
  <c r="AT12" s="1"/>
  <c r="L11" i="73" s="1"/>
  <c r="AP13" i="76"/>
  <c r="AT13" s="1"/>
  <c r="L12" i="73" s="1"/>
  <c r="AP14" i="76"/>
  <c r="AT14" s="1"/>
  <c r="L13" i="73" s="1"/>
  <c r="AP15" i="76"/>
  <c r="AT15" s="1"/>
  <c r="L14" i="73" s="1"/>
  <c r="AP16" i="76"/>
  <c r="AT16" s="1"/>
  <c r="L15" i="73" s="1"/>
  <c r="AP17" i="76"/>
  <c r="AT17" s="1"/>
  <c r="L16" i="73" s="1"/>
  <c r="AP18" i="76"/>
  <c r="AT18" s="1"/>
  <c r="L17" i="73" s="1"/>
  <c r="AP19" i="76"/>
  <c r="AT19" s="1"/>
  <c r="L18" i="73" s="1"/>
  <c r="AP20" i="76"/>
  <c r="AT20" s="1"/>
  <c r="AP21"/>
  <c r="AT21" s="1"/>
  <c r="L20" i="73" s="1"/>
  <c r="AP22" i="76"/>
  <c r="AT22" s="1"/>
  <c r="L21" i="73" s="1"/>
  <c r="AP23" i="76"/>
  <c r="AT23" s="1"/>
  <c r="L22" i="73" s="1"/>
  <c r="AP24" i="76"/>
  <c r="AT24" s="1"/>
  <c r="L23" i="73" s="1"/>
  <c r="AP25" i="76"/>
  <c r="AT25" s="1"/>
  <c r="L24" i="73" s="1"/>
  <c r="AP26" i="76"/>
  <c r="AT26" s="1"/>
  <c r="L25" i="73" s="1"/>
  <c r="AP27" i="76"/>
  <c r="AT27" s="1"/>
  <c r="L26" i="73" s="1"/>
  <c r="AP28" i="76"/>
  <c r="AT28"/>
  <c r="L27" i="73" s="1"/>
  <c r="AP29" i="76"/>
  <c r="AT29" s="1"/>
  <c r="L28" i="73" s="1"/>
  <c r="AP30" i="76"/>
  <c r="AT30" s="1"/>
  <c r="L29" i="73" s="1"/>
  <c r="AP31" i="76"/>
  <c r="AT31"/>
  <c r="L30" i="73" s="1"/>
  <c r="AP32" i="76"/>
  <c r="AT32" s="1"/>
  <c r="L31" i="73" s="1"/>
  <c r="AP33" i="76"/>
  <c r="AT33" s="1"/>
  <c r="L32" i="73" s="1"/>
  <c r="AP34" i="76"/>
  <c r="AT34" s="1"/>
  <c r="L33" i="73" s="1"/>
  <c r="AP35" i="76"/>
  <c r="AT35" s="1"/>
  <c r="L34" i="73" s="1"/>
  <c r="AP36" i="76"/>
  <c r="AT36" s="1"/>
  <c r="L35" i="73" s="1"/>
  <c r="AP37" i="76"/>
  <c r="AT37" s="1"/>
  <c r="L36" i="73" s="1"/>
  <c r="AP38" i="76"/>
  <c r="AT38" s="1"/>
  <c r="L37" i="73" s="1"/>
  <c r="AP39" i="76"/>
  <c r="AT39" s="1"/>
  <c r="L38" i="73" s="1"/>
  <c r="AP40" i="76"/>
  <c r="AT40" s="1"/>
  <c r="L39" i="73" s="1"/>
  <c r="AP41" i="76"/>
  <c r="AT41" s="1"/>
  <c r="L40" i="73" s="1"/>
  <c r="AP42" i="76"/>
  <c r="AT42" s="1"/>
  <c r="L41" i="73" s="1"/>
  <c r="AP43" i="76"/>
  <c r="AT43" s="1"/>
  <c r="L42" i="73" s="1"/>
  <c r="AP44" i="76"/>
  <c r="AT44" s="1"/>
  <c r="L43" i="73" s="1"/>
  <c r="AP45" i="76"/>
  <c r="AT45" s="1"/>
  <c r="L44" i="73" s="1"/>
  <c r="AP46" i="76"/>
  <c r="AT46" s="1"/>
  <c r="L45" i="73" s="1"/>
  <c r="AH9" i="75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S11" i="76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L8"/>
  <c r="M13" i="75"/>
  <c r="N13"/>
  <c r="M49"/>
  <c r="M11" s="1"/>
  <c r="U13"/>
  <c r="U49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K16" i="8"/>
  <c r="K50"/>
  <c r="K51"/>
  <c r="K52"/>
  <c r="N52"/>
  <c r="O52"/>
  <c r="P52"/>
  <c r="BC9" i="75"/>
  <c r="AV9" i="76"/>
  <c r="AV8"/>
  <c r="AV11"/>
  <c r="AZ11" s="1"/>
  <c r="M10" i="73" s="1"/>
  <c r="AV12" i="76"/>
  <c r="AZ12" s="1"/>
  <c r="AV13"/>
  <c r="AZ13" s="1"/>
  <c r="M12" i="73" s="1"/>
  <c r="AV14" i="76"/>
  <c r="AZ14" s="1"/>
  <c r="AV15"/>
  <c r="AZ15"/>
  <c r="M14" i="73" s="1"/>
  <c r="AV16" i="76"/>
  <c r="AZ16" s="1"/>
  <c r="M15" i="73" s="1"/>
  <c r="AV17" i="76"/>
  <c r="AZ17" s="1"/>
  <c r="AV18"/>
  <c r="AZ18" s="1"/>
  <c r="M17" i="73" s="1"/>
  <c r="AV19" i="76"/>
  <c r="AZ19" s="1"/>
  <c r="M18" i="73" s="1"/>
  <c r="AV20" i="76"/>
  <c r="AZ20" s="1"/>
  <c r="AV21"/>
  <c r="AZ21" s="1"/>
  <c r="M20" i="73" s="1"/>
  <c r="AV22" i="76"/>
  <c r="AZ22" s="1"/>
  <c r="AV23"/>
  <c r="AZ23" s="1"/>
  <c r="AV24"/>
  <c r="AZ24" s="1"/>
  <c r="M23" i="73" s="1"/>
  <c r="AV25" i="76"/>
  <c r="AZ25"/>
  <c r="M24" i="73" s="1"/>
  <c r="AV26" i="76"/>
  <c r="AZ26" s="1"/>
  <c r="M25" i="73" s="1"/>
  <c r="AV27" i="76"/>
  <c r="AZ27" s="1"/>
  <c r="M26" i="73" s="1"/>
  <c r="AV28" i="76"/>
  <c r="AZ28"/>
  <c r="M27" i="73" s="1"/>
  <c r="AV29" i="76"/>
  <c r="AZ29" s="1"/>
  <c r="M28" i="73" s="1"/>
  <c r="AV30" i="76"/>
  <c r="AZ30"/>
  <c r="M29" i="73" s="1"/>
  <c r="AV31" i="76"/>
  <c r="AZ31" s="1"/>
  <c r="AV32"/>
  <c r="AZ32" s="1"/>
  <c r="M31" i="73" s="1"/>
  <c r="AV33" i="76"/>
  <c r="AZ33"/>
  <c r="M32" i="73" s="1"/>
  <c r="AV34" i="76"/>
  <c r="AZ34" s="1"/>
  <c r="M33" i="73" s="1"/>
  <c r="AV35" i="76"/>
  <c r="AZ35" s="1"/>
  <c r="M34" i="73" s="1"/>
  <c r="AV36" i="76"/>
  <c r="AZ36"/>
  <c r="M35" i="73" s="1"/>
  <c r="AV37" i="76"/>
  <c r="AZ37" s="1"/>
  <c r="M36" i="73" s="1"/>
  <c r="AV38" i="76"/>
  <c r="AZ38" s="1"/>
  <c r="AV39"/>
  <c r="AZ39" s="1"/>
  <c r="AV40"/>
  <c r="AZ40" s="1"/>
  <c r="M39" i="73" s="1"/>
  <c r="AV41" i="76"/>
  <c r="AZ41" s="1"/>
  <c r="AV42"/>
  <c r="AZ42" s="1"/>
  <c r="M41" i="73" s="1"/>
  <c r="AV43" i="76"/>
  <c r="AZ43" s="1"/>
  <c r="M42" i="73" s="1"/>
  <c r="AV44" i="76"/>
  <c r="AZ44" s="1"/>
  <c r="AV45"/>
  <c r="AZ45" s="1"/>
  <c r="M44" i="73" s="1"/>
  <c r="AV46" i="76"/>
  <c r="AZ46" s="1"/>
  <c r="N49" i="75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AB13"/>
  <c r="AB49"/>
  <c r="R8" i="76"/>
  <c r="T13" i="75"/>
  <c r="T49"/>
  <c r="T11" s="1"/>
  <c r="X8" i="76"/>
  <c r="AA13" i="75"/>
  <c r="AA49"/>
  <c r="AA11" s="1"/>
  <c r="AD9" i="76"/>
  <c r="AD8"/>
  <c r="AD11"/>
  <c r="AH11" s="1"/>
  <c r="J10" i="73" s="1"/>
  <c r="AD12" i="76"/>
  <c r="AH12" s="1"/>
  <c r="J11" i="73" s="1"/>
  <c r="AD13" i="76"/>
  <c r="AH13" s="1"/>
  <c r="J12" i="73" s="1"/>
  <c r="AD14" i="76"/>
  <c r="AH14" s="1"/>
  <c r="J13" i="73" s="1"/>
  <c r="AD15" i="76"/>
  <c r="AH15" s="1"/>
  <c r="J14" i="73" s="1"/>
  <c r="AD16" i="76"/>
  <c r="AH16" s="1"/>
  <c r="J15" i="73" s="1"/>
  <c r="AD17" i="76"/>
  <c r="AH17" s="1"/>
  <c r="J16" i="73" s="1"/>
  <c r="AD18" i="76"/>
  <c r="AH18" s="1"/>
  <c r="J17" i="73" s="1"/>
  <c r="AD19" i="76"/>
  <c r="AH19" s="1"/>
  <c r="J18" i="73" s="1"/>
  <c r="AD20" i="76"/>
  <c r="AH20" s="1"/>
  <c r="J19" i="73" s="1"/>
  <c r="AD21" i="76"/>
  <c r="AH21" s="1"/>
  <c r="AD22"/>
  <c r="AH22" s="1"/>
  <c r="J21" i="73" s="1"/>
  <c r="AD23" i="76"/>
  <c r="AH23" s="1"/>
  <c r="J22" i="73" s="1"/>
  <c r="AD24" i="76"/>
  <c r="AH24" s="1"/>
  <c r="J23" i="73" s="1"/>
  <c r="AD25" i="76"/>
  <c r="AH25" s="1"/>
  <c r="J24" i="73" s="1"/>
  <c r="AD26" i="76"/>
  <c r="AH26" s="1"/>
  <c r="J25" i="73" s="1"/>
  <c r="AD27" i="76"/>
  <c r="AH27" s="1"/>
  <c r="J26" i="73" s="1"/>
  <c r="AD28" i="76"/>
  <c r="AH28" s="1"/>
  <c r="J27" i="73" s="1"/>
  <c r="AD29" i="76"/>
  <c r="AH29" s="1"/>
  <c r="J28" i="73" s="1"/>
  <c r="AD30" i="76"/>
  <c r="AH30" s="1"/>
  <c r="J29" i="73" s="1"/>
  <c r="AD31" i="76"/>
  <c r="AH31" s="1"/>
  <c r="J30" i="73" s="1"/>
  <c r="AD32" i="76"/>
  <c r="AH32" s="1"/>
  <c r="J31" i="73" s="1"/>
  <c r="AD33" i="76"/>
  <c r="AH33" s="1"/>
  <c r="J32" i="73" s="1"/>
  <c r="AD34" i="76"/>
  <c r="AH34" s="1"/>
  <c r="J33" i="73" s="1"/>
  <c r="AD35" i="76"/>
  <c r="AH35" s="1"/>
  <c r="J34" i="73" s="1"/>
  <c r="AD36" i="76"/>
  <c r="AH36" s="1"/>
  <c r="J35" i="73" s="1"/>
  <c r="AD37" i="76"/>
  <c r="AH37" s="1"/>
  <c r="J36" i="73" s="1"/>
  <c r="AD38" i="76"/>
  <c r="AH38" s="1"/>
  <c r="J37" i="73" s="1"/>
  <c r="AD39" i="76"/>
  <c r="AH39" s="1"/>
  <c r="J38" i="73" s="1"/>
  <c r="AD40" i="76"/>
  <c r="AH40" s="1"/>
  <c r="J39" i="73" s="1"/>
  <c r="AD41" i="76"/>
  <c r="AH41" s="1"/>
  <c r="J40" i="73" s="1"/>
  <c r="AD42" i="76"/>
  <c r="AH42" s="1"/>
  <c r="J41" i="73" s="1"/>
  <c r="AD43" i="76"/>
  <c r="AH43"/>
  <c r="J42" i="73" s="1"/>
  <c r="AD44" i="76"/>
  <c r="AH44" s="1"/>
  <c r="J43" i="73" s="1"/>
  <c r="AD45" i="76"/>
  <c r="AH45" s="1"/>
  <c r="J44" i="73" s="1"/>
  <c r="AD46" i="76"/>
  <c r="AH46"/>
  <c r="J45" i="73" s="1"/>
  <c r="G49" i="75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O28" i="8"/>
  <c r="P28"/>
  <c r="Y28"/>
  <c r="Q108" i="78"/>
  <c r="AA108" s="1"/>
  <c r="AK108" s="1"/>
  <c r="M108"/>
  <c r="W108" s="1"/>
  <c r="AG108" s="1"/>
  <c r="N50" i="8"/>
  <c r="O50"/>
  <c r="P50"/>
  <c r="Y50"/>
  <c r="A5" i="77"/>
  <c r="A6" s="1"/>
  <c r="W518" i="78"/>
  <c r="AG518"/>
  <c r="C24"/>
  <c r="M24"/>
  <c r="W24"/>
  <c r="AG24"/>
  <c r="C23"/>
  <c r="M23"/>
  <c r="W23"/>
  <c r="AG23"/>
  <c r="C22"/>
  <c r="M22"/>
  <c r="W22"/>
  <c r="AG22"/>
  <c r="M19"/>
  <c r="W19"/>
  <c r="AG19"/>
  <c r="M133"/>
  <c r="W133"/>
  <c r="AG133"/>
  <c r="M129"/>
  <c r="W129"/>
  <c r="AG129"/>
  <c r="AA217"/>
  <c r="AK217" s="1"/>
  <c r="W217"/>
  <c r="AG217"/>
  <c r="M132"/>
  <c r="W132"/>
  <c r="AG132"/>
  <c r="C136"/>
  <c r="M136"/>
  <c r="W136"/>
  <c r="AG136"/>
  <c r="C135"/>
  <c r="M135"/>
  <c r="W135"/>
  <c r="AG135"/>
  <c r="M134"/>
  <c r="W134"/>
  <c r="AG134"/>
  <c r="M74"/>
  <c r="W74"/>
  <c r="AG74"/>
  <c r="O164"/>
  <c r="Y164"/>
  <c r="AI164"/>
  <c r="M17"/>
  <c r="W17"/>
  <c r="AG17"/>
  <c r="L11"/>
  <c r="V11"/>
  <c r="AF11"/>
  <c r="O62"/>
  <c r="Y62"/>
  <c r="AI62"/>
  <c r="M27"/>
  <c r="W27"/>
  <c r="AG27"/>
  <c r="M142"/>
  <c r="W142"/>
  <c r="AG142"/>
  <c r="L121"/>
  <c r="V121"/>
  <c r="AF121"/>
  <c r="M29"/>
  <c r="W29"/>
  <c r="AG29"/>
  <c r="O172"/>
  <c r="Y172"/>
  <c r="AI172"/>
  <c r="M31"/>
  <c r="W31"/>
  <c r="AG31"/>
  <c r="M18"/>
  <c r="W18"/>
  <c r="AG18"/>
  <c r="O167"/>
  <c r="Y167"/>
  <c r="AI167"/>
  <c r="M30"/>
  <c r="W30"/>
  <c r="AG30"/>
  <c r="O55"/>
  <c r="Y55"/>
  <c r="AI55"/>
  <c r="O56"/>
  <c r="Y56"/>
  <c r="AI56"/>
  <c r="AA109"/>
  <c r="AK109" s="1"/>
  <c r="W109"/>
  <c r="AG109"/>
  <c r="O166"/>
  <c r="Y166"/>
  <c r="AI166"/>
  <c r="O57"/>
  <c r="Y57"/>
  <c r="AI57"/>
  <c r="M124"/>
  <c r="W124"/>
  <c r="AG124"/>
  <c r="O59"/>
  <c r="Y59"/>
  <c r="AI59"/>
  <c r="M182"/>
  <c r="W182"/>
  <c r="AG182"/>
  <c r="O60"/>
  <c r="Y60"/>
  <c r="AI60"/>
  <c r="O171"/>
  <c r="Y171"/>
  <c r="AI171"/>
  <c r="O54"/>
  <c r="Y54"/>
  <c r="AI54"/>
  <c r="M185"/>
  <c r="W185"/>
  <c r="AG185"/>
  <c r="Y63"/>
  <c r="AI63"/>
  <c r="O169"/>
  <c r="Y169"/>
  <c r="AI169"/>
  <c r="Y64"/>
  <c r="AI64"/>
  <c r="M26"/>
  <c r="W26"/>
  <c r="AG26"/>
  <c r="M183"/>
  <c r="W183"/>
  <c r="AG183"/>
  <c r="M139"/>
  <c r="W139"/>
  <c r="AG139"/>
  <c r="W16"/>
  <c r="AG16"/>
  <c r="M140"/>
  <c r="W140"/>
  <c r="AG140"/>
  <c r="M125"/>
  <c r="W125"/>
  <c r="AG125"/>
  <c r="M25"/>
  <c r="W25"/>
  <c r="AG25"/>
  <c r="O165"/>
  <c r="Y165"/>
  <c r="AI165"/>
  <c r="M75"/>
  <c r="W75"/>
  <c r="AG75"/>
  <c r="O168"/>
  <c r="Y168"/>
  <c r="AI168"/>
  <c r="M141"/>
  <c r="W141"/>
  <c r="AG141"/>
  <c r="M126"/>
  <c r="W126"/>
  <c r="AG126"/>
  <c r="O170"/>
  <c r="Y170"/>
  <c r="AI170"/>
  <c r="W128"/>
  <c r="AG128"/>
  <c r="O61"/>
  <c r="Y61"/>
  <c r="AI61"/>
  <c r="M76"/>
  <c r="W76"/>
  <c r="AG76"/>
  <c r="Q7"/>
  <c r="AA7"/>
  <c r="AK7"/>
  <c r="M184"/>
  <c r="W184"/>
  <c r="AG184"/>
  <c r="O58"/>
  <c r="Y58"/>
  <c r="AI58"/>
  <c r="W14"/>
  <c r="AG14"/>
  <c r="W127"/>
  <c r="AG127"/>
  <c r="M186"/>
  <c r="W186"/>
  <c r="AG186"/>
  <c r="M77"/>
  <c r="W77"/>
  <c r="AG77"/>
  <c r="W15"/>
  <c r="AG15"/>
  <c r="M78"/>
  <c r="W78"/>
  <c r="AG78"/>
  <c r="AK3"/>
  <c r="AK113" s="1"/>
  <c r="O276"/>
  <c r="Y276"/>
  <c r="AI276"/>
  <c r="M292"/>
  <c r="W292"/>
  <c r="AG292"/>
  <c r="O277"/>
  <c r="Y277"/>
  <c r="AI277"/>
  <c r="M241"/>
  <c r="W241"/>
  <c r="AG241"/>
  <c r="O280"/>
  <c r="Y280"/>
  <c r="AI280"/>
  <c r="M240"/>
  <c r="W240"/>
  <c r="AG240"/>
  <c r="M290"/>
  <c r="W290"/>
  <c r="AG290"/>
  <c r="M293"/>
  <c r="W293"/>
  <c r="AG293"/>
  <c r="M248"/>
  <c r="W248"/>
  <c r="AG248"/>
  <c r="O278"/>
  <c r="Y278"/>
  <c r="AI278"/>
  <c r="O275"/>
  <c r="Y275"/>
  <c r="AI275"/>
  <c r="M294"/>
  <c r="W294"/>
  <c r="AG294"/>
  <c r="M249"/>
  <c r="W249"/>
  <c r="AG249"/>
  <c r="M233"/>
  <c r="W233"/>
  <c r="AG233"/>
  <c r="L229"/>
  <c r="V229"/>
  <c r="AF229"/>
  <c r="M234"/>
  <c r="W234"/>
  <c r="AG234"/>
  <c r="M291"/>
  <c r="W291"/>
  <c r="AG291"/>
  <c r="M242"/>
  <c r="W242"/>
  <c r="AG242"/>
  <c r="M247"/>
  <c r="W247"/>
  <c r="AG247"/>
  <c r="M232"/>
  <c r="W232"/>
  <c r="AG232"/>
  <c r="O272"/>
  <c r="Y272"/>
  <c r="AI272"/>
  <c r="W295"/>
  <c r="AG295"/>
  <c r="O279"/>
  <c r="Y279"/>
  <c r="AI279"/>
  <c r="O273"/>
  <c r="Y273"/>
  <c r="AI273"/>
  <c r="O274"/>
  <c r="Y274"/>
  <c r="AI274"/>
  <c r="M458"/>
  <c r="W458"/>
  <c r="AG458"/>
  <c r="M459"/>
  <c r="W459"/>
  <c r="AG459"/>
  <c r="W684"/>
  <c r="AG684"/>
  <c r="W454"/>
  <c r="AG454"/>
  <c r="M448"/>
  <c r="W448"/>
  <c r="AG448"/>
  <c r="M572"/>
  <c r="W572"/>
  <c r="AG572"/>
  <c r="M450"/>
  <c r="W450"/>
  <c r="AG450"/>
  <c r="W453"/>
  <c r="AG453"/>
  <c r="M449"/>
  <c r="W449"/>
  <c r="AG449"/>
  <c r="W452"/>
  <c r="AG452"/>
  <c r="W451"/>
  <c r="AG451"/>
  <c r="M571"/>
  <c r="W571"/>
  <c r="AG571"/>
  <c r="M746"/>
  <c r="W746"/>
  <c r="AG746"/>
  <c r="M679"/>
  <c r="W679"/>
  <c r="AG679"/>
  <c r="O612"/>
  <c r="Y612"/>
  <c r="AI612"/>
  <c r="O503"/>
  <c r="Y503"/>
  <c r="AI503"/>
  <c r="M585"/>
  <c r="W585"/>
  <c r="AG585"/>
  <c r="W683"/>
  <c r="AG683"/>
  <c r="O498"/>
  <c r="Y498"/>
  <c r="AI498"/>
  <c r="O730"/>
  <c r="Y730"/>
  <c r="AI730"/>
  <c r="M517"/>
  <c r="W517"/>
  <c r="AG517"/>
  <c r="O723"/>
  <c r="Y723"/>
  <c r="AI723"/>
  <c r="M577"/>
  <c r="W577"/>
  <c r="AG577"/>
  <c r="M470"/>
  <c r="W470"/>
  <c r="AG470"/>
  <c r="O497"/>
  <c r="Y497"/>
  <c r="AI497"/>
  <c r="M586"/>
  <c r="W586"/>
  <c r="AG586"/>
  <c r="M743"/>
  <c r="W743"/>
  <c r="AG743"/>
  <c r="M563"/>
  <c r="W563"/>
  <c r="AG563"/>
  <c r="M744"/>
  <c r="W744"/>
  <c r="AG744"/>
  <c r="M472"/>
  <c r="W472"/>
  <c r="AG472"/>
  <c r="M689"/>
  <c r="W689"/>
  <c r="AG689"/>
  <c r="O729"/>
  <c r="Y729"/>
  <c r="AI729"/>
  <c r="M583"/>
  <c r="W583"/>
  <c r="AG583"/>
  <c r="O495"/>
  <c r="Y495"/>
  <c r="AI495"/>
  <c r="M698"/>
  <c r="W698"/>
  <c r="AG698"/>
  <c r="O728"/>
  <c r="Y728"/>
  <c r="AI728"/>
  <c r="O615"/>
  <c r="Y615"/>
  <c r="AI615"/>
  <c r="M515"/>
  <c r="W515"/>
  <c r="AG515"/>
  <c r="M747"/>
  <c r="W747"/>
  <c r="AG747"/>
  <c r="M701"/>
  <c r="W701"/>
  <c r="AG701"/>
  <c r="M680"/>
  <c r="W680"/>
  <c r="AG680"/>
  <c r="O609"/>
  <c r="Y609"/>
  <c r="AI609"/>
  <c r="W566"/>
  <c r="AG566"/>
  <c r="O500"/>
  <c r="Y500"/>
  <c r="AI500"/>
  <c r="O610"/>
  <c r="Y610"/>
  <c r="AI610"/>
  <c r="O501"/>
  <c r="Y501"/>
  <c r="AI501"/>
  <c r="O724"/>
  <c r="Y724"/>
  <c r="AI724"/>
  <c r="M582"/>
  <c r="W582"/>
  <c r="AG582"/>
  <c r="M700"/>
  <c r="W700"/>
  <c r="AG700"/>
  <c r="O731"/>
  <c r="Y731"/>
  <c r="AI731"/>
  <c r="M468"/>
  <c r="W468"/>
  <c r="AG468"/>
  <c r="M576"/>
  <c r="W576"/>
  <c r="AG576"/>
  <c r="M580"/>
  <c r="W580"/>
  <c r="AG580"/>
  <c r="M471"/>
  <c r="W471"/>
  <c r="AG471"/>
  <c r="M564"/>
  <c r="W564"/>
  <c r="AG564"/>
  <c r="W681"/>
  <c r="AG681"/>
  <c r="M688"/>
  <c r="W688"/>
  <c r="AG688"/>
  <c r="O725"/>
  <c r="Y725"/>
  <c r="AI725"/>
  <c r="O616"/>
  <c r="Y616"/>
  <c r="AI616"/>
  <c r="M516"/>
  <c r="W516"/>
  <c r="AG516"/>
  <c r="O614"/>
  <c r="Y614"/>
  <c r="AI614"/>
  <c r="M699"/>
  <c r="W699"/>
  <c r="AG699"/>
  <c r="O502"/>
  <c r="Y502"/>
  <c r="AI502"/>
  <c r="M697"/>
  <c r="W697"/>
  <c r="AG697"/>
  <c r="M584"/>
  <c r="W584"/>
  <c r="AG584"/>
  <c r="O496"/>
  <c r="Y496"/>
  <c r="AI496"/>
  <c r="M581"/>
  <c r="W581"/>
  <c r="AG581"/>
  <c r="W567"/>
  <c r="AG567"/>
  <c r="M742"/>
  <c r="W742"/>
  <c r="AG742"/>
  <c r="C694"/>
  <c r="M694"/>
  <c r="W694"/>
  <c r="AG694"/>
  <c r="C693"/>
  <c r="M693"/>
  <c r="W693"/>
  <c r="AG693"/>
  <c r="C692"/>
  <c r="M692"/>
  <c r="W692"/>
  <c r="AG692"/>
  <c r="C691"/>
  <c r="M691"/>
  <c r="W691"/>
  <c r="AG691"/>
  <c r="M690"/>
  <c r="W690"/>
  <c r="AG690"/>
  <c r="O608"/>
  <c r="Y608"/>
  <c r="AI608"/>
  <c r="O499"/>
  <c r="Y499"/>
  <c r="AI499"/>
  <c r="O727"/>
  <c r="Y727"/>
  <c r="AI727"/>
  <c r="C575"/>
  <c r="M575"/>
  <c r="W575"/>
  <c r="AG575"/>
  <c r="C574"/>
  <c r="M574"/>
  <c r="W574"/>
  <c r="AG574"/>
  <c r="M573"/>
  <c r="W573"/>
  <c r="AG573"/>
  <c r="M745"/>
  <c r="W745"/>
  <c r="AG745"/>
  <c r="M678"/>
  <c r="W678"/>
  <c r="AG678"/>
  <c r="M565"/>
  <c r="W565"/>
  <c r="AG565"/>
  <c r="M473"/>
  <c r="W473"/>
  <c r="AG473"/>
  <c r="M795"/>
  <c r="W795"/>
  <c r="AG795"/>
  <c r="AG805"/>
  <c r="O726"/>
  <c r="Y726"/>
  <c r="AI726"/>
  <c r="W682"/>
  <c r="AG682"/>
  <c r="O613"/>
  <c r="Y613"/>
  <c r="AI613"/>
  <c r="M513"/>
  <c r="W513"/>
  <c r="AG513"/>
  <c r="C465"/>
  <c r="M465"/>
  <c r="W465"/>
  <c r="AG465"/>
  <c r="C464"/>
  <c r="M464"/>
  <c r="W464"/>
  <c r="AG464"/>
  <c r="C463"/>
  <c r="M463"/>
  <c r="W463"/>
  <c r="AG463"/>
  <c r="C462"/>
  <c r="M462"/>
  <c r="W462"/>
  <c r="AG462"/>
  <c r="C461"/>
  <c r="M461"/>
  <c r="W461"/>
  <c r="AG461"/>
  <c r="M460"/>
  <c r="W460"/>
  <c r="AG460"/>
  <c r="M514"/>
  <c r="W514"/>
  <c r="AG514"/>
  <c r="M741"/>
  <c r="W741"/>
  <c r="AG741"/>
  <c r="O611"/>
  <c r="Y611"/>
  <c r="AI611"/>
  <c r="M469"/>
  <c r="W469"/>
  <c r="AG469"/>
  <c r="O840"/>
  <c r="Y840"/>
  <c r="AI840"/>
  <c r="Y969"/>
  <c r="AI969"/>
  <c r="O846"/>
  <c r="Y846"/>
  <c r="AI846"/>
  <c r="W947"/>
  <c r="AG947"/>
  <c r="M815"/>
  <c r="W815"/>
  <c r="AG815"/>
  <c r="M990"/>
  <c r="W990"/>
  <c r="AG990"/>
  <c r="M857"/>
  <c r="W857"/>
  <c r="AG857"/>
  <c r="O974"/>
  <c r="Y974"/>
  <c r="AI974"/>
  <c r="M813"/>
  <c r="W813"/>
  <c r="AG813"/>
  <c r="Y972"/>
  <c r="AI972"/>
  <c r="O844"/>
  <c r="Y844"/>
  <c r="AI844"/>
  <c r="Y971"/>
  <c r="AI971"/>
  <c r="O845"/>
  <c r="Y845"/>
  <c r="AI845"/>
  <c r="M945"/>
  <c r="W945"/>
  <c r="AG945"/>
  <c r="M856"/>
  <c r="W856"/>
  <c r="AG856"/>
  <c r="Y977"/>
  <c r="AI977"/>
  <c r="Y976"/>
  <c r="AI976"/>
  <c r="O838"/>
  <c r="Y838"/>
  <c r="AI838"/>
  <c r="M943"/>
  <c r="W943"/>
  <c r="AG943"/>
  <c r="M794"/>
  <c r="W794"/>
  <c r="AG794"/>
  <c r="AG804"/>
  <c r="M816"/>
  <c r="W816"/>
  <c r="AG816"/>
  <c r="M988"/>
  <c r="W988"/>
  <c r="AG988"/>
  <c r="M814"/>
  <c r="W814"/>
  <c r="AG814"/>
  <c r="M991"/>
  <c r="W991"/>
  <c r="AG991"/>
  <c r="O839"/>
  <c r="Y839"/>
  <c r="AI839"/>
  <c r="W946"/>
  <c r="AG946"/>
  <c r="O841"/>
  <c r="Y841"/>
  <c r="AI841"/>
  <c r="O843"/>
  <c r="Y843"/>
  <c r="AI843"/>
  <c r="M859"/>
  <c r="W859"/>
  <c r="AG859"/>
  <c r="Y973"/>
  <c r="AI973"/>
  <c r="M858"/>
  <c r="W858"/>
  <c r="AG858"/>
  <c r="M812"/>
  <c r="W812"/>
  <c r="AG812"/>
  <c r="O970"/>
  <c r="Y970"/>
  <c r="AI970"/>
  <c r="M989"/>
  <c r="W989"/>
  <c r="AG989"/>
  <c r="M987"/>
  <c r="W987"/>
  <c r="AG987"/>
  <c r="W944"/>
  <c r="AG944"/>
  <c r="O842"/>
  <c r="Y842"/>
  <c r="AI842"/>
  <c r="Y975"/>
  <c r="AI975"/>
  <c r="M793"/>
  <c r="W793"/>
  <c r="AG793"/>
  <c r="AG803"/>
  <c r="W805"/>
  <c r="M803"/>
  <c r="AK1017"/>
  <c r="AA1017"/>
  <c r="Q913"/>
  <c r="Q1017" s="1"/>
  <c r="AA886"/>
  <c r="Q886"/>
  <c r="G886"/>
  <c r="AK883"/>
  <c r="AA883"/>
  <c r="Q883"/>
  <c r="G883"/>
  <c r="M860"/>
  <c r="W860"/>
  <c r="AG860"/>
  <c r="W804"/>
  <c r="M804"/>
  <c r="G1017"/>
  <c r="M805"/>
  <c r="W803"/>
  <c r="AA1030"/>
  <c r="AK1030"/>
  <c r="Q1029"/>
  <c r="AA1029"/>
  <c r="AK1029"/>
  <c r="Y1083"/>
  <c r="AI1083"/>
  <c r="W1104"/>
  <c r="AG1104"/>
  <c r="Y1089"/>
  <c r="AI1089"/>
  <c r="Y1085"/>
  <c r="AI1085"/>
  <c r="W1060"/>
  <c r="AG1060"/>
  <c r="M1059"/>
  <c r="W1059"/>
  <c r="AG1059"/>
  <c r="W1102"/>
  <c r="AG1102"/>
  <c r="Y1087"/>
  <c r="AI1087"/>
  <c r="O1086"/>
  <c r="Y1086"/>
  <c r="AI1086"/>
  <c r="M1101"/>
  <c r="W1101"/>
  <c r="AG1101"/>
  <c r="M1057"/>
  <c r="W1057"/>
  <c r="AG1057"/>
  <c r="W1056"/>
  <c r="AG1056"/>
  <c r="Y1082"/>
  <c r="AI1082"/>
  <c r="M1103"/>
  <c r="W1103"/>
  <c r="AG1103"/>
  <c r="O1090"/>
  <c r="Y1090"/>
  <c r="AI1090"/>
  <c r="W1058"/>
  <c r="AG1058"/>
  <c r="W1100"/>
  <c r="AG1100"/>
  <c r="Y1088"/>
  <c r="AI1088"/>
  <c r="Y1084"/>
  <c r="AI1084"/>
  <c r="G1130"/>
  <c r="AK1127"/>
  <c r="AA1127"/>
  <c r="Q1127"/>
  <c r="G1127"/>
  <c r="M1105"/>
  <c r="J12" i="16"/>
  <c r="L12"/>
  <c r="K12"/>
  <c r="G12"/>
  <c r="J17"/>
  <c r="L17"/>
  <c r="K17"/>
  <c r="J19"/>
  <c r="L19"/>
  <c r="K19"/>
  <c r="J21"/>
  <c r="L21"/>
  <c r="K21"/>
  <c r="G21"/>
  <c r="J23"/>
  <c r="L23"/>
  <c r="K23"/>
  <c r="G23"/>
  <c r="J25"/>
  <c r="L25"/>
  <c r="K25"/>
  <c r="G25"/>
  <c r="J9"/>
  <c r="K9"/>
  <c r="G9"/>
  <c r="J11"/>
  <c r="L11"/>
  <c r="K11"/>
  <c r="G11"/>
  <c r="J15"/>
  <c r="L15"/>
  <c r="K15"/>
  <c r="G15"/>
  <c r="J8"/>
  <c r="L8"/>
  <c r="L9"/>
  <c r="K8"/>
  <c r="G8"/>
  <c r="J16"/>
  <c r="L16"/>
  <c r="K16"/>
  <c r="G16"/>
  <c r="J18"/>
  <c r="L18"/>
  <c r="K18"/>
  <c r="J20"/>
  <c r="L20"/>
  <c r="K20"/>
  <c r="J22"/>
  <c r="L22"/>
  <c r="K22"/>
  <c r="G22"/>
  <c r="J24"/>
  <c r="L24"/>
  <c r="K24"/>
  <c r="G24"/>
  <c r="J13"/>
  <c r="L13"/>
  <c r="K13"/>
  <c r="G13"/>
  <c r="J10"/>
  <c r="L10"/>
  <c r="K10"/>
  <c r="G10"/>
  <c r="J14"/>
  <c r="L14"/>
  <c r="K14"/>
  <c r="G14"/>
  <c r="N51" i="8"/>
  <c r="O51"/>
  <c r="P51"/>
  <c r="Y51"/>
  <c r="N16"/>
  <c r="O16"/>
  <c r="P16"/>
  <c r="Y16"/>
  <c r="F10" i="75"/>
  <c r="J49"/>
  <c r="J11" s="1"/>
  <c r="I11"/>
  <c r="H11"/>
  <c r="G11"/>
  <c r="T10"/>
  <c r="X49"/>
  <c r="X11" s="1"/>
  <c r="W11"/>
  <c r="V11"/>
  <c r="U11"/>
  <c r="AH10"/>
  <c r="AL49"/>
  <c r="AL11" s="1"/>
  <c r="AK11"/>
  <c r="AJ11"/>
  <c r="AI11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11" s="1"/>
  <c r="AN24" s="1"/>
  <c r="AM24" s="1"/>
  <c r="AG49"/>
  <c r="AG11" s="1"/>
  <c r="AA10"/>
  <c r="AE45"/>
  <c r="AE49"/>
  <c r="AE11" s="1"/>
  <c r="AD11"/>
  <c r="AC11"/>
  <c r="AB11"/>
  <c r="M10"/>
  <c r="Q49"/>
  <c r="Q11" s="1"/>
  <c r="P11"/>
  <c r="O11"/>
  <c r="N11"/>
  <c r="AO10"/>
  <c r="AS49"/>
  <c r="AS11" s="1"/>
  <c r="AR11"/>
  <c r="AQ11"/>
  <c r="AP11"/>
  <c r="AO14"/>
  <c r="AO13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11" s="1"/>
  <c r="AU20" s="1"/>
  <c r="AT20" s="1"/>
  <c r="AV16"/>
  <c r="AV13"/>
  <c r="AV14"/>
  <c r="AV15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11" s="1"/>
  <c r="BC22"/>
  <c r="BC13"/>
  <c r="BC14"/>
  <c r="BC15"/>
  <c r="BC16"/>
  <c r="BC17"/>
  <c r="BC18"/>
  <c r="BC19"/>
  <c r="BC20"/>
  <c r="BC21"/>
  <c r="BC23"/>
  <c r="BC24"/>
  <c r="BC25"/>
  <c r="BC26"/>
  <c r="BC27"/>
  <c r="BC28"/>
  <c r="BC29"/>
  <c r="BC30"/>
  <c r="BC31"/>
  <c r="BC32"/>
  <c r="BC33"/>
  <c r="BC34"/>
  <c r="BC35"/>
  <c r="BC36"/>
  <c r="BC37"/>
  <c r="BC38"/>
  <c r="BC39"/>
  <c r="BC40"/>
  <c r="BC41"/>
  <c r="BC42"/>
  <c r="BC43"/>
  <c r="BC44"/>
  <c r="BC45"/>
  <c r="BC46"/>
  <c r="BC47"/>
  <c r="BC48"/>
  <c r="BC49"/>
  <c r="BC11" s="1"/>
  <c r="AU19"/>
  <c r="AT19" s="1"/>
  <c r="AU16"/>
  <c r="AT16" s="1"/>
  <c r="AU24"/>
  <c r="AT24" s="1"/>
  <c r="BC10"/>
  <c r="BG49"/>
  <c r="BG11" s="1"/>
  <c r="BF11"/>
  <c r="BE11"/>
  <c r="BD11"/>
  <c r="AV10"/>
  <c r="AZ49"/>
  <c r="AZ11" s="1"/>
  <c r="AY11"/>
  <c r="AX11"/>
  <c r="AW11"/>
  <c r="AU15"/>
  <c r="AT15" s="1"/>
  <c r="AU13"/>
  <c r="AT13" s="1"/>
  <c r="AU17"/>
  <c r="AT17" s="1"/>
  <c r="AU21"/>
  <c r="AT21" s="1"/>
  <c r="Z49"/>
  <c r="Z11" s="1"/>
  <c r="S49"/>
  <c r="S11" s="1"/>
  <c r="AN27"/>
  <c r="AM27" s="1"/>
  <c r="AU47"/>
  <c r="AT47" s="1"/>
  <c r="AU30"/>
  <c r="AT30" s="1"/>
  <c r="AN36"/>
  <c r="AM36" s="1"/>
  <c r="AU38"/>
  <c r="AT38" s="1"/>
  <c r="AN40"/>
  <c r="AM40" s="1"/>
  <c r="AU41"/>
  <c r="AT41" s="1"/>
  <c r="AN43"/>
  <c r="AM43" s="1"/>
  <c r="AN46"/>
  <c r="AM46" s="1"/>
  <c r="AU48"/>
  <c r="AT48" s="1"/>
  <c r="AN25"/>
  <c r="AM25" s="1"/>
  <c r="AU27"/>
  <c r="AT27" s="1"/>
  <c r="AN29"/>
  <c r="AM29" s="1"/>
  <c r="AU31"/>
  <c r="AT31" s="1"/>
  <c r="AN33"/>
  <c r="AM33" s="1"/>
  <c r="AU35"/>
  <c r="AT35" s="1"/>
  <c r="AN37"/>
  <c r="AM37" s="1"/>
  <c r="AU39"/>
  <c r="AT39" s="1"/>
  <c r="AU42"/>
  <c r="AT42" s="1"/>
  <c r="AN44"/>
  <c r="AM44" s="1"/>
  <c r="AU45"/>
  <c r="AT45" s="1"/>
  <c r="AN47"/>
  <c r="AM47" s="1"/>
  <c r="BK4"/>
  <c r="AU29"/>
  <c r="AT29" s="1"/>
  <c r="AN31"/>
  <c r="AM31" s="1"/>
  <c r="AN35"/>
  <c r="AM35" s="1"/>
  <c r="AU37"/>
  <c r="AT37"/>
  <c r="AN39"/>
  <c r="AM39" s="1"/>
  <c r="AN42"/>
  <c r="AM42" s="1"/>
  <c r="AU44"/>
  <c r="AT44"/>
  <c r="AN45"/>
  <c r="AM45" s="1"/>
  <c r="AU26"/>
  <c r="AT26" s="1"/>
  <c r="AN28"/>
  <c r="AM28" s="1"/>
  <c r="AN32"/>
  <c r="AM32" s="1"/>
  <c r="AU34"/>
  <c r="AT34" s="1"/>
  <c r="AN26"/>
  <c r="AM26" s="1"/>
  <c r="AU28"/>
  <c r="AT28" s="1"/>
  <c r="AN30"/>
  <c r="AM30" s="1"/>
  <c r="AU32"/>
  <c r="AT32" s="1"/>
  <c r="AN34"/>
  <c r="AM34" s="1"/>
  <c r="AU36"/>
  <c r="AT36" s="1"/>
  <c r="AN38"/>
  <c r="AM38" s="1"/>
  <c r="AU40"/>
  <c r="AT40" s="1"/>
  <c r="AN41"/>
  <c r="AM41" s="1"/>
  <c r="AU43"/>
  <c r="AT43" s="1"/>
  <c r="AU46"/>
  <c r="AT46" s="1"/>
  <c r="AN48"/>
  <c r="AM48" s="1"/>
  <c r="K23" i="76"/>
  <c r="K31"/>
  <c r="K39"/>
  <c r="K14"/>
  <c r="K38"/>
  <c r="K46"/>
  <c r="K19"/>
  <c r="K27"/>
  <c r="K35"/>
  <c r="K43"/>
  <c r="K15"/>
  <c r="K22"/>
  <c r="K30"/>
  <c r="K11"/>
  <c r="K18"/>
  <c r="K26"/>
  <c r="K34"/>
  <c r="K42"/>
  <c r="AU49" i="75"/>
  <c r="AU11" s="1"/>
  <c r="AD51" i="76"/>
  <c r="AJ51"/>
  <c r="AP51"/>
  <c r="AV51"/>
  <c r="K12"/>
  <c r="K16"/>
  <c r="K20"/>
  <c r="K24"/>
  <c r="K28"/>
  <c r="K32"/>
  <c r="K36"/>
  <c r="K40"/>
  <c r="K44"/>
  <c r="K13"/>
  <c r="K17"/>
  <c r="K21"/>
  <c r="K25"/>
  <c r="K29"/>
  <c r="K33"/>
  <c r="K37"/>
  <c r="K41"/>
  <c r="K45"/>
  <c r="AD47"/>
  <c r="AP47"/>
  <c r="AV47"/>
  <c r="BC47" s="1"/>
  <c r="AJ47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AJ48"/>
  <c r="AJ50" s="1"/>
  <c r="AT48"/>
  <c r="AT50" s="1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P50"/>
  <c r="AD48"/>
  <c r="AD50" s="1"/>
  <c r="AP48"/>
  <c r="AP50" s="1"/>
  <c r="AP49"/>
  <c r="AT49"/>
  <c r="AV48"/>
  <c r="AV50" s="1"/>
  <c r="AH48"/>
  <c r="AH50" s="1"/>
  <c r="AH49"/>
  <c r="AD49"/>
  <c r="AN48"/>
  <c r="AN50" s="1"/>
  <c r="AN49"/>
  <c r="AJ49"/>
  <c r="AZ48"/>
  <c r="AZ50" s="1"/>
  <c r="AZ49"/>
  <c r="AV49"/>
  <c r="K9" i="73"/>
  <c r="BA15" i="76"/>
  <c r="BA27"/>
  <c r="BA35"/>
  <c r="J9" i="73"/>
  <c r="BA16" i="76"/>
  <c r="BA24"/>
  <c r="BA28"/>
  <c r="BA32"/>
  <c r="BA36"/>
  <c r="I9" i="73"/>
  <c r="M9"/>
  <c r="BA13" i="76"/>
  <c r="BA21"/>
  <c r="BA25"/>
  <c r="BA29"/>
  <c r="BA33"/>
  <c r="BA37"/>
  <c r="G9" i="73"/>
  <c r="BA11" i="76"/>
  <c r="BA19"/>
  <c r="F9" i="73"/>
  <c r="M8"/>
  <c r="L9"/>
  <c r="L8"/>
  <c r="K8"/>
  <c r="J8"/>
  <c r="I8"/>
  <c r="H9"/>
  <c r="H8"/>
  <c r="G8"/>
  <c r="F8"/>
  <c r="BA18" i="76"/>
  <c r="BA26"/>
  <c r="BA30"/>
  <c r="BA34"/>
  <c r="BA45"/>
  <c r="BA42"/>
  <c r="BA40"/>
  <c r="I16" i="60"/>
  <c r="J16"/>
  <c r="K16"/>
  <c r="BA43" i="76"/>
  <c r="H20" i="60"/>
  <c r="H22"/>
  <c r="H23"/>
  <c r="H19"/>
  <c r="H18"/>
  <c r="H21"/>
  <c r="H17"/>
  <c r="H16"/>
  <c r="M37" i="73" l="1"/>
  <c r="BA38" i="76"/>
  <c r="M22" i="73"/>
  <c r="BA23" i="76"/>
  <c r="AN13" i="75"/>
  <c r="AM13" s="1"/>
  <c r="Q1130" i="78"/>
  <c r="AA1026"/>
  <c r="AK221"/>
  <c r="AK212"/>
  <c r="AK104"/>
  <c r="M45" i="73"/>
  <c r="BA46" i="76"/>
  <c r="M21" i="73"/>
  <c r="BA22" i="76"/>
  <c r="M38" i="73"/>
  <c r="BA39" i="76"/>
  <c r="M11" i="73"/>
  <c r="AZ51" i="76"/>
  <c r="BA12"/>
  <c r="K10" i="73"/>
  <c r="AN51" i="76"/>
  <c r="M43" i="73"/>
  <c r="BA44" i="76"/>
  <c r="M30" i="73"/>
  <c r="BA31" i="76"/>
  <c r="BA20"/>
  <c r="M19" i="73"/>
  <c r="BI22" i="75"/>
  <c r="BH22" s="1"/>
  <c r="BI41"/>
  <c r="BH41" s="1"/>
  <c r="BI31"/>
  <c r="BH31" s="1"/>
  <c r="BI25"/>
  <c r="BH25" s="1"/>
  <c r="BI29"/>
  <c r="BH29" s="1"/>
  <c r="BI26"/>
  <c r="BH26" s="1"/>
  <c r="BI28"/>
  <c r="BH28" s="1"/>
  <c r="BI36"/>
  <c r="BH36" s="1"/>
  <c r="BI33"/>
  <c r="BH33" s="1"/>
  <c r="BI35"/>
  <c r="BH35" s="1"/>
  <c r="BI45"/>
  <c r="BH45" s="1"/>
  <c r="BI37"/>
  <c r="BH37" s="1"/>
  <c r="BI48"/>
  <c r="BH48" s="1"/>
  <c r="BI43"/>
  <c r="BH43" s="1"/>
  <c r="BI18"/>
  <c r="BH18" s="1"/>
  <c r="BI39"/>
  <c r="BH39" s="1"/>
  <c r="BI44"/>
  <c r="BH44" s="1"/>
  <c r="BI38"/>
  <c r="BH38" s="1"/>
  <c r="BI32"/>
  <c r="BH32" s="1"/>
  <c r="BI40"/>
  <c r="BH40" s="1"/>
  <c r="BI46"/>
  <c r="BH46" s="1"/>
  <c r="BI27"/>
  <c r="BH27" s="1"/>
  <c r="BI42"/>
  <c r="BH42" s="1"/>
  <c r="BI34"/>
  <c r="BH34" s="1"/>
  <c r="J20" i="73"/>
  <c r="AH51" i="76"/>
  <c r="M40" i="73"/>
  <c r="BA41" i="76"/>
  <c r="M16" i="73"/>
  <c r="BA17" i="76"/>
  <c r="M13" i="73"/>
  <c r="BA14" i="76"/>
  <c r="L19" i="73"/>
  <c r="AT51" i="76"/>
  <c r="AU22" i="75"/>
  <c r="AT22" s="1"/>
  <c r="V48" i="76"/>
  <c r="BI49" i="75"/>
  <c r="BI11" s="1"/>
  <c r="R48" i="76"/>
  <c r="BB16" i="75"/>
  <c r="BA16" s="1"/>
  <c r="BB28"/>
  <c r="BA28" s="1"/>
  <c r="BB32"/>
  <c r="BA32" s="1"/>
  <c r="BB24"/>
  <c r="BA24" s="1"/>
  <c r="BB13"/>
  <c r="BA13" s="1"/>
  <c r="BB27"/>
  <c r="BA27" s="1"/>
  <c r="BB35"/>
  <c r="BA35" s="1"/>
  <c r="BB39"/>
  <c r="BA39" s="1"/>
  <c r="BB17"/>
  <c r="BA17" s="1"/>
  <c r="BB14"/>
  <c r="BA14" s="1"/>
  <c r="BB22"/>
  <c r="BA22" s="1"/>
  <c r="BB20"/>
  <c r="BA20" s="1"/>
  <c r="BB31"/>
  <c r="BA31" s="1"/>
  <c r="BB43"/>
  <c r="BA43" s="1"/>
  <c r="BB47"/>
  <c r="BA47" s="1"/>
  <c r="BB46"/>
  <c r="BA46" s="1"/>
  <c r="BB26"/>
  <c r="BA26" s="1"/>
  <c r="BB30"/>
  <c r="BA30" s="1"/>
  <c r="BB34"/>
  <c r="BA34" s="1"/>
  <c r="BB38"/>
  <c r="BA38" s="1"/>
  <c r="BB15"/>
  <c r="BA15" s="1"/>
  <c r="BB23"/>
  <c r="BA23" s="1"/>
  <c r="BB36"/>
  <c r="BA36" s="1"/>
  <c r="BB25"/>
  <c r="BA25" s="1"/>
  <c r="BB29"/>
  <c r="BA29" s="1"/>
  <c r="BB33"/>
  <c r="BA33" s="1"/>
  <c r="BB37"/>
  <c r="BA37" s="1"/>
  <c r="BB42"/>
  <c r="BA42" s="1"/>
  <c r="BB40"/>
  <c r="BA40" s="1"/>
  <c r="BB41"/>
  <c r="BA41" s="1"/>
  <c r="BB48"/>
  <c r="BA48" s="1"/>
  <c r="BB21"/>
  <c r="BA21" s="1"/>
  <c r="BB18"/>
  <c r="BA18" s="1"/>
  <c r="BB44"/>
  <c r="BA44" s="1"/>
  <c r="BB19"/>
  <c r="BA19" s="1"/>
  <c r="BB45"/>
  <c r="BA45" s="1"/>
  <c r="AG13"/>
  <c r="AG15"/>
  <c r="AG18"/>
  <c r="AG21"/>
  <c r="AG24"/>
  <c r="AG31"/>
  <c r="AG34"/>
  <c r="AG37"/>
  <c r="AG40"/>
  <c r="AG47"/>
  <c r="AG14"/>
  <c r="AG17"/>
  <c r="AG20"/>
  <c r="AG27"/>
  <c r="AG30"/>
  <c r="AG33"/>
  <c r="AG36"/>
  <c r="AG43"/>
  <c r="AG46"/>
  <c r="AG16"/>
  <c r="AG23"/>
  <c r="AG26"/>
  <c r="AG29"/>
  <c r="AG32"/>
  <c r="AG39"/>
  <c r="AG42"/>
  <c r="AG45"/>
  <c r="AG48"/>
  <c r="AG19"/>
  <c r="AG22"/>
  <c r="AG25"/>
  <c r="AG28"/>
  <c r="AG35"/>
  <c r="AG38"/>
  <c r="AG41"/>
  <c r="AG44"/>
  <c r="X48" i="76"/>
  <c r="BI19" i="75"/>
  <c r="BH19" s="1"/>
  <c r="BI16"/>
  <c r="BH16" s="1"/>
  <c r="BI20"/>
  <c r="BH20" s="1"/>
  <c r="BI24"/>
  <c r="BH24" s="1"/>
  <c r="BI47"/>
  <c r="BH47" s="1"/>
  <c r="BI14"/>
  <c r="BH14" s="1"/>
  <c r="BI15"/>
  <c r="BH15" s="1"/>
  <c r="BI13"/>
  <c r="BH13" s="1"/>
  <c r="BI17"/>
  <c r="BH17" s="1"/>
  <c r="BI21"/>
  <c r="BH21" s="1"/>
  <c r="BI30"/>
  <c r="BH30" s="1"/>
  <c r="Z13"/>
  <c r="Z17"/>
  <c r="Z21"/>
  <c r="Z25"/>
  <c r="Z29"/>
  <c r="Z33"/>
  <c r="Z37"/>
  <c r="Z41"/>
  <c r="Z45"/>
  <c r="Z14"/>
  <c r="Z18"/>
  <c r="Z22"/>
  <c r="Z26"/>
  <c r="Z30"/>
  <c r="Z34"/>
  <c r="Z38"/>
  <c r="Z42"/>
  <c r="Z46"/>
  <c r="Z15"/>
  <c r="Z19"/>
  <c r="Z23"/>
  <c r="Z27"/>
  <c r="Z31"/>
  <c r="Z35"/>
  <c r="Z39"/>
  <c r="Z43"/>
  <c r="Z47"/>
  <c r="Z16"/>
  <c r="Z20"/>
  <c r="Z24"/>
  <c r="Z28"/>
  <c r="Z32"/>
  <c r="Z36"/>
  <c r="Z40"/>
  <c r="Z44"/>
  <c r="Z48"/>
  <c r="L48" i="76"/>
  <c r="L50" s="1"/>
  <c r="F48"/>
  <c r="AN16" i="75"/>
  <c r="AM16" s="1"/>
  <c r="AN20"/>
  <c r="AM20" s="1"/>
  <c r="AN21"/>
  <c r="AM21" s="1"/>
  <c r="AN14"/>
  <c r="AM14" s="1"/>
  <c r="AN18"/>
  <c r="AM18" s="1"/>
  <c r="AN22"/>
  <c r="AM22" s="1"/>
  <c r="AN17"/>
  <c r="AM17" s="1"/>
  <c r="AN49"/>
  <c r="AN11" s="1"/>
  <c r="AN15"/>
  <c r="AM15" s="1"/>
  <c r="AN19"/>
  <c r="AM19" s="1"/>
  <c r="AN23"/>
  <c r="AM23" s="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L17"/>
  <c r="L18"/>
  <c r="L25"/>
  <c r="L26"/>
  <c r="L33"/>
  <c r="L34"/>
  <c r="L41"/>
  <c r="L42"/>
  <c r="L15"/>
  <c r="L16"/>
  <c r="L23"/>
  <c r="L24"/>
  <c r="L31"/>
  <c r="L32"/>
  <c r="L39"/>
  <c r="L40"/>
  <c r="L47"/>
  <c r="L48"/>
  <c r="L13"/>
  <c r="L14"/>
  <c r="L21"/>
  <c r="L22"/>
  <c r="L29"/>
  <c r="L30"/>
  <c r="L37"/>
  <c r="L38"/>
  <c r="L45"/>
  <c r="L46"/>
  <c r="L19"/>
  <c r="L20"/>
  <c r="L27"/>
  <c r="L28"/>
  <c r="L35"/>
  <c r="L36"/>
  <c r="L43"/>
  <c r="L44"/>
  <c r="L49"/>
  <c r="L11" s="1"/>
  <c r="AU23"/>
  <c r="AT23" s="1"/>
  <c r="AU14"/>
  <c r="AT14" s="1"/>
  <c r="AU18"/>
  <c r="AT18" s="1"/>
  <c r="AU25"/>
  <c r="AT25" s="1"/>
  <c r="AU33"/>
  <c r="AT33" s="1"/>
  <c r="J48" i="76"/>
  <c r="J50" s="1"/>
  <c r="BB49" i="75"/>
  <c r="BB11" s="1"/>
  <c r="BI23"/>
  <c r="BH23" s="1"/>
  <c r="A12" i="77"/>
  <c r="D5" s="1"/>
  <c r="G4" i="78" s="1"/>
  <c r="AB48" i="76"/>
  <c r="AB50" s="1"/>
  <c r="L49"/>
  <c r="X50"/>
  <c r="X49"/>
  <c r="J47" i="73"/>
  <c r="L20" i="60" s="1"/>
  <c r="M20" s="1"/>
  <c r="M47" i="73"/>
  <c r="L23" i="60" s="1"/>
  <c r="M23" s="1"/>
  <c r="K47" i="73"/>
  <c r="L21" i="60" s="1"/>
  <c r="M21" s="1"/>
  <c r="F50" i="76"/>
  <c r="F49"/>
  <c r="L47" i="73"/>
  <c r="L22" i="60" s="1"/>
  <c r="M22" s="1"/>
  <c r="Q216" i="78"/>
  <c r="AA216" s="1"/>
  <c r="AK216" s="1"/>
  <c r="G324"/>
  <c r="C324"/>
  <c r="M216"/>
  <c r="W216" s="1"/>
  <c r="AG216" s="1"/>
  <c r="AA1130" l="1"/>
  <c r="AK1026"/>
  <c r="AK1130" s="1"/>
  <c r="AK329"/>
  <c r="AK320"/>
  <c r="V49" i="76"/>
  <c r="N18" i="60" s="1"/>
  <c r="O18" s="1"/>
  <c r="V50" i="76"/>
  <c r="AB49"/>
  <c r="N19" i="60" s="1"/>
  <c r="O19" s="1"/>
  <c r="R49" i="76"/>
  <c r="R50"/>
  <c r="J49"/>
  <c r="N16" i="60" s="1"/>
  <c r="F42" i="76"/>
  <c r="J42" s="1"/>
  <c r="BJ44" i="75"/>
  <c r="K44"/>
  <c r="F26" i="76"/>
  <c r="J26" s="1"/>
  <c r="BJ28" i="75"/>
  <c r="K28"/>
  <c r="F44" i="76"/>
  <c r="J44" s="1"/>
  <c r="K46" i="75"/>
  <c r="BJ46"/>
  <c r="F28" i="76"/>
  <c r="J28" s="1"/>
  <c r="BJ30" i="75"/>
  <c r="K30"/>
  <c r="F12" i="76"/>
  <c r="J12" s="1"/>
  <c r="K14" i="75"/>
  <c r="BJ14"/>
  <c r="F38" i="76"/>
  <c r="J38" s="1"/>
  <c r="BJ40" i="75"/>
  <c r="K40"/>
  <c r="F22" i="76"/>
  <c r="J22" s="1"/>
  <c r="K24" i="75"/>
  <c r="BJ24"/>
  <c r="F40" i="76"/>
  <c r="J40" s="1"/>
  <c r="K42" i="75"/>
  <c r="BJ42"/>
  <c r="F24" i="76"/>
  <c r="J24" s="1"/>
  <c r="BJ26" i="75"/>
  <c r="K26"/>
  <c r="L46" i="76"/>
  <c r="P46" s="1"/>
  <c r="G45" i="73" s="1"/>
  <c r="R48" i="75"/>
  <c r="L42" i="76"/>
  <c r="P42" s="1"/>
  <c r="G41" i="73" s="1"/>
  <c r="R44" i="75"/>
  <c r="L38" i="76"/>
  <c r="P38" s="1"/>
  <c r="G37" i="73" s="1"/>
  <c r="R40" i="75"/>
  <c r="L34" i="76"/>
  <c r="P34" s="1"/>
  <c r="G33" i="73" s="1"/>
  <c r="R36" i="75"/>
  <c r="L30" i="76"/>
  <c r="P30" s="1"/>
  <c r="G29" i="73" s="1"/>
  <c r="R32" i="75"/>
  <c r="L26" i="76"/>
  <c r="P26" s="1"/>
  <c r="G25" i="73" s="1"/>
  <c r="R28" i="75"/>
  <c r="R24"/>
  <c r="L22" i="76"/>
  <c r="P22" s="1"/>
  <c r="G21" i="73" s="1"/>
  <c r="L18" i="76"/>
  <c r="P18" s="1"/>
  <c r="G17" i="73" s="1"/>
  <c r="R20" i="75"/>
  <c r="L14" i="76"/>
  <c r="P14" s="1"/>
  <c r="G13" i="73" s="1"/>
  <c r="R16" i="75"/>
  <c r="R34" i="76"/>
  <c r="V34" s="1"/>
  <c r="H33" i="73" s="1"/>
  <c r="Y36" i="75"/>
  <c r="R18" i="76"/>
  <c r="V18" s="1"/>
  <c r="H17" i="73" s="1"/>
  <c r="Y20" i="75"/>
  <c r="R37" i="76"/>
  <c r="V37" s="1"/>
  <c r="H36" i="73" s="1"/>
  <c r="Y39" i="75"/>
  <c r="R21" i="76"/>
  <c r="V21" s="1"/>
  <c r="H20" i="73" s="1"/>
  <c r="Y23" i="75"/>
  <c r="R40" i="76"/>
  <c r="V40" s="1"/>
  <c r="H39" i="73" s="1"/>
  <c r="Y42" i="75"/>
  <c r="R24" i="76"/>
  <c r="V24" s="1"/>
  <c r="H23" i="73" s="1"/>
  <c r="Y26" i="75"/>
  <c r="R43" i="76"/>
  <c r="V43" s="1"/>
  <c r="Y45" i="75"/>
  <c r="Y29"/>
  <c r="R27" i="76"/>
  <c r="V27" s="1"/>
  <c r="R11"/>
  <c r="Y13" i="75"/>
  <c r="X33" i="76"/>
  <c r="AB33" s="1"/>
  <c r="I32" i="73" s="1"/>
  <c r="AF35" i="75"/>
  <c r="AF19"/>
  <c r="X17" i="76"/>
  <c r="AB17" s="1"/>
  <c r="I16" i="73" s="1"/>
  <c r="X37" i="76"/>
  <c r="AB37" s="1"/>
  <c r="I36" i="73" s="1"/>
  <c r="AF39" i="75"/>
  <c r="AF23"/>
  <c r="X21" i="76"/>
  <c r="AB21" s="1"/>
  <c r="I20" i="73" s="1"/>
  <c r="X34" i="76"/>
  <c r="AB34" s="1"/>
  <c r="I33" i="73" s="1"/>
  <c r="AF36" i="75"/>
  <c r="X18" i="76"/>
  <c r="AB18" s="1"/>
  <c r="I17" i="73" s="1"/>
  <c r="AF20" i="75"/>
  <c r="X38" i="76"/>
  <c r="AB38" s="1"/>
  <c r="I37" i="73" s="1"/>
  <c r="AF40" i="75"/>
  <c r="X22" i="76"/>
  <c r="AB22" s="1"/>
  <c r="I21" i="73" s="1"/>
  <c r="AF24" i="75"/>
  <c r="X11" i="76"/>
  <c r="AF13" i="75"/>
  <c r="BH50"/>
  <c r="BA50"/>
  <c r="F33" i="76"/>
  <c r="J33" s="1"/>
  <c r="BJ35" i="75"/>
  <c r="K35"/>
  <c r="K19"/>
  <c r="F17" i="76"/>
  <c r="J17" s="1"/>
  <c r="BJ19" i="75"/>
  <c r="F35" i="76"/>
  <c r="J35" s="1"/>
  <c r="F34" i="73" s="1"/>
  <c r="K37" i="75"/>
  <c r="BJ37"/>
  <c r="F19" i="76"/>
  <c r="J19" s="1"/>
  <c r="F18" i="73" s="1"/>
  <c r="BJ21" i="75"/>
  <c r="K21"/>
  <c r="F45" i="76"/>
  <c r="J45" s="1"/>
  <c r="K47" i="75"/>
  <c r="BJ47"/>
  <c r="F29" i="76"/>
  <c r="J29" s="1"/>
  <c r="K31" i="75"/>
  <c r="BJ31"/>
  <c r="F13" i="76"/>
  <c r="J13" s="1"/>
  <c r="K15" i="75"/>
  <c r="BJ15"/>
  <c r="F31" i="76"/>
  <c r="J31" s="1"/>
  <c r="F30" i="73" s="1"/>
  <c r="K33" i="75"/>
  <c r="BJ33"/>
  <c r="F15" i="76"/>
  <c r="J15" s="1"/>
  <c r="F14" i="73" s="1"/>
  <c r="K17" i="75"/>
  <c r="BJ17"/>
  <c r="L43" i="76"/>
  <c r="P43" s="1"/>
  <c r="G42" i="73" s="1"/>
  <c r="R45" i="75"/>
  <c r="L39" i="76"/>
  <c r="P39" s="1"/>
  <c r="G38" i="73" s="1"/>
  <c r="R41" i="75"/>
  <c r="L35" i="76"/>
  <c r="P35" s="1"/>
  <c r="G34" i="73" s="1"/>
  <c r="R37" i="75"/>
  <c r="L31" i="76"/>
  <c r="P31" s="1"/>
  <c r="G30" i="73" s="1"/>
  <c r="R33" i="75"/>
  <c r="L27" i="76"/>
  <c r="P27" s="1"/>
  <c r="G26" i="73" s="1"/>
  <c r="R29" i="75"/>
  <c r="L23" i="76"/>
  <c r="P23" s="1"/>
  <c r="G22" i="73" s="1"/>
  <c r="R25" i="75"/>
  <c r="L19" i="76"/>
  <c r="P19" s="1"/>
  <c r="G18" i="73" s="1"/>
  <c r="R21" i="75"/>
  <c r="L15" i="76"/>
  <c r="P15" s="1"/>
  <c r="G14" i="73" s="1"/>
  <c r="R17" i="75"/>
  <c r="L11" i="76"/>
  <c r="R13" i="75"/>
  <c r="R38" i="76"/>
  <c r="V38" s="1"/>
  <c r="H37" i="73" s="1"/>
  <c r="Y40" i="75"/>
  <c r="R22" i="76"/>
  <c r="V22" s="1"/>
  <c r="H21" i="73" s="1"/>
  <c r="Y24" i="75"/>
  <c r="R41" i="76"/>
  <c r="V41" s="1"/>
  <c r="H40" i="73" s="1"/>
  <c r="Y43" i="75"/>
  <c r="R25" i="76"/>
  <c r="V25" s="1"/>
  <c r="H24" i="73" s="1"/>
  <c r="Y27" i="75"/>
  <c r="R44" i="76"/>
  <c r="V44" s="1"/>
  <c r="H43" i="73" s="1"/>
  <c r="Y46" i="75"/>
  <c r="R28" i="76"/>
  <c r="V28" s="1"/>
  <c r="H27" i="73" s="1"/>
  <c r="Y30" i="75"/>
  <c r="R12" i="76"/>
  <c r="V12" s="1"/>
  <c r="H11" i="73" s="1"/>
  <c r="Y14" i="75"/>
  <c r="R31" i="76"/>
  <c r="V31" s="1"/>
  <c r="Y33" i="75"/>
  <c r="R15" i="76"/>
  <c r="V15" s="1"/>
  <c r="Y17" i="75"/>
  <c r="X36" i="76"/>
  <c r="AB36" s="1"/>
  <c r="I35" i="73" s="1"/>
  <c r="AF38" i="75"/>
  <c r="X20" i="76"/>
  <c r="AB20" s="1"/>
  <c r="I19" i="73" s="1"/>
  <c r="AF22" i="75"/>
  <c r="X40" i="76"/>
  <c r="AB40" s="1"/>
  <c r="I39" i="73" s="1"/>
  <c r="AF42" i="75"/>
  <c r="X24" i="76"/>
  <c r="AB24" s="1"/>
  <c r="I23" i="73" s="1"/>
  <c r="AF26" i="75"/>
  <c r="X41" i="76"/>
  <c r="AB41" s="1"/>
  <c r="I40" i="73" s="1"/>
  <c r="AF43" i="75"/>
  <c r="X25" i="76"/>
  <c r="AB25" s="1"/>
  <c r="I24" i="73" s="1"/>
  <c r="AF27" i="75"/>
  <c r="X45" i="76"/>
  <c r="AB45" s="1"/>
  <c r="I44" i="73" s="1"/>
  <c r="AF47" i="75"/>
  <c r="X29" i="76"/>
  <c r="AB29" s="1"/>
  <c r="I28" i="73" s="1"/>
  <c r="AF31" i="75"/>
  <c r="AF15"/>
  <c r="X13" i="76"/>
  <c r="AB13" s="1"/>
  <c r="I12" i="73" s="1"/>
  <c r="G114" i="78"/>
  <c r="G222" s="1"/>
  <c r="G330" s="1"/>
  <c r="G438" s="1"/>
  <c r="G553" s="1"/>
  <c r="G668" s="1"/>
  <c r="Q4"/>
  <c r="K36" i="75"/>
  <c r="F34" i="76"/>
  <c r="J34" s="1"/>
  <c r="BJ36" i="75"/>
  <c r="F18" i="76"/>
  <c r="J18" s="1"/>
  <c r="K20" i="75"/>
  <c r="BJ20"/>
  <c r="F36" i="76"/>
  <c r="J36" s="1"/>
  <c r="K38" i="75"/>
  <c r="BJ38"/>
  <c r="F20" i="76"/>
  <c r="J20" s="1"/>
  <c r="K22" i="75"/>
  <c r="BJ22"/>
  <c r="F46" i="76"/>
  <c r="J46" s="1"/>
  <c r="BJ48" i="75"/>
  <c r="K48"/>
  <c r="F30" i="76"/>
  <c r="J30" s="1"/>
  <c r="K32" i="75"/>
  <c r="BJ32"/>
  <c r="F14" i="76"/>
  <c r="J14" s="1"/>
  <c r="BJ16" i="75"/>
  <c r="K16"/>
  <c r="F32" i="76"/>
  <c r="J32" s="1"/>
  <c r="BJ34" i="75"/>
  <c r="K34"/>
  <c r="F16" i="76"/>
  <c r="J16" s="1"/>
  <c r="BJ18" i="75"/>
  <c r="K18"/>
  <c r="L44" i="76"/>
  <c r="P44" s="1"/>
  <c r="G43" i="73" s="1"/>
  <c r="R46" i="75"/>
  <c r="L40" i="76"/>
  <c r="P40" s="1"/>
  <c r="G39" i="73" s="1"/>
  <c r="R42" i="75"/>
  <c r="L36" i="76"/>
  <c r="P36" s="1"/>
  <c r="G35" i="73" s="1"/>
  <c r="R38" i="75"/>
  <c r="L32" i="76"/>
  <c r="P32" s="1"/>
  <c r="G31" i="73" s="1"/>
  <c r="R34" i="75"/>
  <c r="L28" i="76"/>
  <c r="P28" s="1"/>
  <c r="G27" i="73" s="1"/>
  <c r="R30" i="75"/>
  <c r="L24" i="76"/>
  <c r="P24" s="1"/>
  <c r="G23" i="73" s="1"/>
  <c r="R26" i="75"/>
  <c r="L20" i="76"/>
  <c r="P20" s="1"/>
  <c r="G19" i="73" s="1"/>
  <c r="R22" i="75"/>
  <c r="L16" i="76"/>
  <c r="P16" s="1"/>
  <c r="G15" i="73" s="1"/>
  <c r="R18" i="75"/>
  <c r="L12" i="76"/>
  <c r="P12" s="1"/>
  <c r="G11" i="73" s="1"/>
  <c r="R14" i="75"/>
  <c r="R42" i="76"/>
  <c r="V42" s="1"/>
  <c r="H41" i="73" s="1"/>
  <c r="Y44" i="75"/>
  <c r="R26" i="76"/>
  <c r="V26" s="1"/>
  <c r="H25" i="73" s="1"/>
  <c r="Y28" i="75"/>
  <c r="R45" i="76"/>
  <c r="V45" s="1"/>
  <c r="H44" i="73" s="1"/>
  <c r="Y47" i="75"/>
  <c r="R29" i="76"/>
  <c r="V29" s="1"/>
  <c r="H28" i="73" s="1"/>
  <c r="Y31" i="75"/>
  <c r="Y15"/>
  <c r="R13" i="76"/>
  <c r="V13" s="1"/>
  <c r="H12" i="73" s="1"/>
  <c r="R32" i="76"/>
  <c r="V32" s="1"/>
  <c r="H31" i="73" s="1"/>
  <c r="Y34" i="75"/>
  <c r="R16" i="76"/>
  <c r="V16" s="1"/>
  <c r="H15" i="73" s="1"/>
  <c r="Y18" i="75"/>
  <c r="Y37"/>
  <c r="R35" i="76"/>
  <c r="V35" s="1"/>
  <c r="R19"/>
  <c r="V19" s="1"/>
  <c r="Y21" i="75"/>
  <c r="X39" i="76"/>
  <c r="AB39" s="1"/>
  <c r="I38" i="73" s="1"/>
  <c r="AF41" i="75"/>
  <c r="X23" i="76"/>
  <c r="AB23" s="1"/>
  <c r="I22" i="73" s="1"/>
  <c r="AF25" i="75"/>
  <c r="X43" i="76"/>
  <c r="AB43" s="1"/>
  <c r="I42" i="73" s="1"/>
  <c r="AF45" i="75"/>
  <c r="X27" i="76"/>
  <c r="AB27" s="1"/>
  <c r="I26" i="73" s="1"/>
  <c r="AF29" i="75"/>
  <c r="X44" i="76"/>
  <c r="AB44" s="1"/>
  <c r="I43" i="73" s="1"/>
  <c r="AF46" i="75"/>
  <c r="X28" i="76"/>
  <c r="AB28" s="1"/>
  <c r="I27" i="73" s="1"/>
  <c r="AF30" i="75"/>
  <c r="X12" i="76"/>
  <c r="AB12" s="1"/>
  <c r="I11" i="73" s="1"/>
  <c r="AF14" i="75"/>
  <c r="X32" i="76"/>
  <c r="AB32" s="1"/>
  <c r="I31" i="73" s="1"/>
  <c r="AF34" i="75"/>
  <c r="AF18"/>
  <c r="X16" i="76"/>
  <c r="AB16" s="1"/>
  <c r="I15" i="73" s="1"/>
  <c r="AM50" i="75"/>
  <c r="F41" i="76"/>
  <c r="J41" s="1"/>
  <c r="BJ43" i="75"/>
  <c r="K43"/>
  <c r="F25" i="76"/>
  <c r="J25" s="1"/>
  <c r="K27" i="75"/>
  <c r="BJ27"/>
  <c r="F43" i="76"/>
  <c r="J43" s="1"/>
  <c r="F42" i="73" s="1"/>
  <c r="K45" i="75"/>
  <c r="BJ45"/>
  <c r="F27" i="76"/>
  <c r="J27" s="1"/>
  <c r="F26" i="73" s="1"/>
  <c r="K29" i="75"/>
  <c r="BJ29"/>
  <c r="F11" i="76"/>
  <c r="K13" i="75"/>
  <c r="BJ13"/>
  <c r="F37" i="76"/>
  <c r="J37" s="1"/>
  <c r="BJ39" i="75"/>
  <c r="K39"/>
  <c r="F21" i="76"/>
  <c r="J21" s="1"/>
  <c r="K23" i="75"/>
  <c r="BJ23"/>
  <c r="F39" i="76"/>
  <c r="J39" s="1"/>
  <c r="F38" i="73" s="1"/>
  <c r="K41" i="75"/>
  <c r="BJ41"/>
  <c r="F23" i="76"/>
  <c r="J23" s="1"/>
  <c r="F22" i="73" s="1"/>
  <c r="K25" i="75"/>
  <c r="BJ25"/>
  <c r="L45" i="76"/>
  <c r="P45" s="1"/>
  <c r="G44" i="73" s="1"/>
  <c r="R47" i="75"/>
  <c r="L41" i="76"/>
  <c r="P41" s="1"/>
  <c r="G40" i="73" s="1"/>
  <c r="R43" i="75"/>
  <c r="L37" i="76"/>
  <c r="P37" s="1"/>
  <c r="G36" i="73" s="1"/>
  <c r="R39" i="75"/>
  <c r="L33" i="76"/>
  <c r="P33" s="1"/>
  <c r="G32" i="73" s="1"/>
  <c r="R35" i="75"/>
  <c r="L29" i="76"/>
  <c r="P29" s="1"/>
  <c r="G28" i="73" s="1"/>
  <c r="R31" i="75"/>
  <c r="L25" i="76"/>
  <c r="P25" s="1"/>
  <c r="G24" i="73" s="1"/>
  <c r="R27" i="75"/>
  <c r="L21" i="76"/>
  <c r="P21" s="1"/>
  <c r="G20" i="73" s="1"/>
  <c r="R23" i="75"/>
  <c r="L17" i="76"/>
  <c r="P17" s="1"/>
  <c r="G16" i="73" s="1"/>
  <c r="R19" i="75"/>
  <c r="L13" i="76"/>
  <c r="P13" s="1"/>
  <c r="G12" i="73" s="1"/>
  <c r="R15" i="75"/>
  <c r="R46" i="76"/>
  <c r="V46" s="1"/>
  <c r="H45" i="73" s="1"/>
  <c r="Y48" i="75"/>
  <c r="R30" i="76"/>
  <c r="V30" s="1"/>
  <c r="H29" i="73" s="1"/>
  <c r="Y32" i="75"/>
  <c r="R14" i="76"/>
  <c r="V14" s="1"/>
  <c r="H13" i="73" s="1"/>
  <c r="Y16" i="75"/>
  <c r="R33" i="76"/>
  <c r="V33" s="1"/>
  <c r="H32" i="73" s="1"/>
  <c r="Y35" i="75"/>
  <c r="R17" i="76"/>
  <c r="V17" s="1"/>
  <c r="H16" i="73" s="1"/>
  <c r="Y19" i="75"/>
  <c r="R36" i="76"/>
  <c r="V36" s="1"/>
  <c r="H35" i="73" s="1"/>
  <c r="Y38" i="75"/>
  <c r="R20" i="76"/>
  <c r="V20" s="1"/>
  <c r="H19" i="73" s="1"/>
  <c r="Y22" i="75"/>
  <c r="Y41"/>
  <c r="R39" i="76"/>
  <c r="V39" s="1"/>
  <c r="R23"/>
  <c r="V23" s="1"/>
  <c r="Y25" i="75"/>
  <c r="X42" i="76"/>
  <c r="AB42" s="1"/>
  <c r="I41" i="73" s="1"/>
  <c r="AF44" i="75"/>
  <c r="X26" i="76"/>
  <c r="AB26" s="1"/>
  <c r="I25" i="73" s="1"/>
  <c r="AF28" i="75"/>
  <c r="X46" i="76"/>
  <c r="AB46" s="1"/>
  <c r="I45" i="73" s="1"/>
  <c r="AF48" i="75"/>
  <c r="AF32"/>
  <c r="X30" i="76"/>
  <c r="AB30" s="1"/>
  <c r="I29" i="73" s="1"/>
  <c r="X14" i="76"/>
  <c r="AB14" s="1"/>
  <c r="I13" i="73" s="1"/>
  <c r="AF16" i="75"/>
  <c r="X31" i="76"/>
  <c r="AB31" s="1"/>
  <c r="I30" i="73" s="1"/>
  <c r="AF33" i="75"/>
  <c r="X15" i="76"/>
  <c r="AB15" s="1"/>
  <c r="I14" i="73" s="1"/>
  <c r="AF17" i="75"/>
  <c r="X35" i="76"/>
  <c r="AB35" s="1"/>
  <c r="I34" i="73" s="1"/>
  <c r="AF37" i="75"/>
  <c r="X19" i="76"/>
  <c r="AB19" s="1"/>
  <c r="I18" i="73" s="1"/>
  <c r="AF21" i="75"/>
  <c r="AT50"/>
  <c r="P16" i="60"/>
  <c r="Q16" s="1"/>
  <c r="N24"/>
  <c r="O16"/>
  <c r="G432" i="78"/>
  <c r="G547" s="1"/>
  <c r="G662" s="1"/>
  <c r="G777" s="1"/>
  <c r="G890" s="1"/>
  <c r="Q324"/>
  <c r="M324"/>
  <c r="C432"/>
  <c r="C547" s="1"/>
  <c r="C662" s="1"/>
  <c r="C777" s="1"/>
  <c r="C890" s="1"/>
  <c r="AK428" l="1"/>
  <c r="AK437"/>
  <c r="BB39" i="76"/>
  <c r="N38" i="73" s="1"/>
  <c r="H38"/>
  <c r="J11" i="76"/>
  <c r="F51"/>
  <c r="F40" i="73"/>
  <c r="BB41" i="76"/>
  <c r="N40" i="73" s="1"/>
  <c r="F13"/>
  <c r="BB14" i="76"/>
  <c r="N13" i="73" s="1"/>
  <c r="F35"/>
  <c r="BB36" i="76"/>
  <c r="N35" i="73" s="1"/>
  <c r="G914" i="78"/>
  <c r="G783"/>
  <c r="BB15" i="76"/>
  <c r="N14" i="73" s="1"/>
  <c r="H14"/>
  <c r="BB27" i="76"/>
  <c r="N26" i="73" s="1"/>
  <c r="H26"/>
  <c r="F23"/>
  <c r="BB24" i="76"/>
  <c r="N23" i="73" s="1"/>
  <c r="F11"/>
  <c r="BB12" i="76"/>
  <c r="N11" i="73" s="1"/>
  <c r="F41"/>
  <c r="BB42" i="76"/>
  <c r="N41" i="73" s="1"/>
  <c r="AF50" i="75"/>
  <c r="BB23" i="76"/>
  <c r="N22" i="73" s="1"/>
  <c r="H22"/>
  <c r="F29"/>
  <c r="BB30" i="76"/>
  <c r="N29" i="73" s="1"/>
  <c r="F17"/>
  <c r="BB18" i="76"/>
  <c r="N17" i="73" s="1"/>
  <c r="AA4" i="78"/>
  <c r="Q114"/>
  <c r="Q222" s="1"/>
  <c r="Q330" s="1"/>
  <c r="Q438" s="1"/>
  <c r="Q553" s="1"/>
  <c r="Q668" s="1"/>
  <c r="Q783" s="1"/>
  <c r="F12" i="73"/>
  <c r="BB13" i="76"/>
  <c r="N12" i="73" s="1"/>
  <c r="V11" i="76"/>
  <c r="R51"/>
  <c r="BB43"/>
  <c r="N42" i="73" s="1"/>
  <c r="H42"/>
  <c r="F39"/>
  <c r="BB40" i="76"/>
  <c r="N39" i="73" s="1"/>
  <c r="F27"/>
  <c r="BB28" i="76"/>
  <c r="N27" i="73" s="1"/>
  <c r="K50" i="75"/>
  <c r="F20" i="73"/>
  <c r="BB21" i="76"/>
  <c r="N20" i="73" s="1"/>
  <c r="BB35" i="76"/>
  <c r="N34" i="73" s="1"/>
  <c r="H34"/>
  <c r="F15"/>
  <c r="BB16" i="76"/>
  <c r="N15" i="73" s="1"/>
  <c r="F45"/>
  <c r="BB46" i="76"/>
  <c r="N45" i="73" s="1"/>
  <c r="BB31" i="76"/>
  <c r="N30" i="73" s="1"/>
  <c r="H30"/>
  <c r="P11" i="76"/>
  <c r="L51"/>
  <c r="F28" i="73"/>
  <c r="BB29" i="76"/>
  <c r="N28" i="73" s="1"/>
  <c r="F21"/>
  <c r="BB22" i="76"/>
  <c r="N21" i="73" s="1"/>
  <c r="F43"/>
  <c r="BB44" i="76"/>
  <c r="N43" i="73" s="1"/>
  <c r="R50" i="75"/>
  <c r="Y50"/>
  <c r="F36" i="73"/>
  <c r="BB37" i="76"/>
  <c r="N36" i="73" s="1"/>
  <c r="F24"/>
  <c r="BB25" i="76"/>
  <c r="N24" i="73" s="1"/>
  <c r="BB19" i="76"/>
  <c r="N18" i="73" s="1"/>
  <c r="H18"/>
  <c r="F31"/>
  <c r="BB32" i="76"/>
  <c r="N31" i="73" s="1"/>
  <c r="F19"/>
  <c r="BB20" i="76"/>
  <c r="N19" i="73" s="1"/>
  <c r="F33"/>
  <c r="BB34" i="76"/>
  <c r="N33" i="73" s="1"/>
  <c r="F44"/>
  <c r="BB45" i="76"/>
  <c r="N44" i="73" s="1"/>
  <c r="F16"/>
  <c r="BB17" i="76"/>
  <c r="N16" i="73" s="1"/>
  <c r="F32"/>
  <c r="BB33" i="76"/>
  <c r="N32" i="73" s="1"/>
  <c r="AB11" i="76"/>
  <c r="X51"/>
  <c r="F37" i="73"/>
  <c r="BB38" i="76"/>
  <c r="N37" i="73" s="1"/>
  <c r="F25"/>
  <c r="BB26" i="76"/>
  <c r="N25" i="73" s="1"/>
  <c r="AA324" i="78"/>
  <c r="Q432"/>
  <c r="Q547" s="1"/>
  <c r="Q662" s="1"/>
  <c r="Q777" s="1"/>
  <c r="Q890" s="1"/>
  <c r="AA1021"/>
  <c r="AA1134" s="1"/>
  <c r="Q1021"/>
  <c r="Q1134" s="1"/>
  <c r="G1021"/>
  <c r="G1134" s="1"/>
  <c r="W1021"/>
  <c r="W1134" s="1"/>
  <c r="M1021"/>
  <c r="M1134" s="1"/>
  <c r="C1021"/>
  <c r="C1134" s="1"/>
  <c r="W324"/>
  <c r="M432"/>
  <c r="M547" s="1"/>
  <c r="M662" s="1"/>
  <c r="M777" s="1"/>
  <c r="M890" s="1"/>
  <c r="AK543" l="1"/>
  <c r="AK552"/>
  <c r="I10" i="73"/>
  <c r="I47" s="1"/>
  <c r="L19" i="60" s="1"/>
  <c r="M19" s="1"/>
  <c r="AB51" i="76"/>
  <c r="G10" i="73"/>
  <c r="G47" s="1"/>
  <c r="L17" i="60" s="1"/>
  <c r="M17" s="1"/>
  <c r="P51" i="76"/>
  <c r="BB11"/>
  <c r="N10" i="73" s="1"/>
  <c r="N47" s="1"/>
  <c r="V51" i="76"/>
  <c r="H10" i="73"/>
  <c r="H47" s="1"/>
  <c r="L18" i="60" s="1"/>
  <c r="M18" s="1"/>
  <c r="AK4" i="78"/>
  <c r="AK114" s="1"/>
  <c r="AK222" s="1"/>
  <c r="AK330" s="1"/>
  <c r="AK438" s="1"/>
  <c r="AK553" s="1"/>
  <c r="AK668" s="1"/>
  <c r="AK783" s="1"/>
  <c r="AA114"/>
  <c r="AA222" s="1"/>
  <c r="AA330" s="1"/>
  <c r="AA438" s="1"/>
  <c r="AA553" s="1"/>
  <c r="AA668" s="1"/>
  <c r="AA783" s="1"/>
  <c r="G1027"/>
  <c r="Q1027" s="1"/>
  <c r="AA1027" s="1"/>
  <c r="AK1027" s="1"/>
  <c r="Q914"/>
  <c r="F10" i="73"/>
  <c r="F47" s="1"/>
  <c r="L16" i="60" s="1"/>
  <c r="J51" i="76"/>
  <c r="AK324" i="78"/>
  <c r="AK432" s="1"/>
  <c r="AK547" s="1"/>
  <c r="AK662" s="1"/>
  <c r="AK777" s="1"/>
  <c r="AK890" s="1"/>
  <c r="AA432"/>
  <c r="AA547" s="1"/>
  <c r="AA662" s="1"/>
  <c r="AA777" s="1"/>
  <c r="AA890" s="1"/>
  <c r="AG324"/>
  <c r="AG432" s="1"/>
  <c r="AG547" s="1"/>
  <c r="AG662" s="1"/>
  <c r="AG777" s="1"/>
  <c r="AG890" s="1"/>
  <c r="W432"/>
  <c r="W547" s="1"/>
  <c r="W662" s="1"/>
  <c r="W777" s="1"/>
  <c r="W890" s="1"/>
  <c r="AK667" l="1"/>
  <c r="AK658"/>
  <c r="L25" i="60"/>
  <c r="M16"/>
  <c r="L24"/>
  <c r="AK782" i="78" l="1"/>
  <c r="AK886" s="1"/>
  <c r="AK773"/>
</calcChain>
</file>

<file path=xl/sharedStrings.xml><?xml version="1.0" encoding="utf-8"?>
<sst xmlns="http://schemas.openxmlformats.org/spreadsheetml/2006/main" count="5281" uniqueCount="675">
  <si>
    <t>SMK PANCA BHAKTI</t>
  </si>
  <si>
    <t>BANJARNEGARA</t>
  </si>
  <si>
    <t>Mata Pelajaran</t>
  </si>
  <si>
    <t>:</t>
  </si>
  <si>
    <t>Guru Pengampu</t>
  </si>
  <si>
    <t xml:space="preserve">Tingkat - Kelas </t>
  </si>
  <si>
    <t>No</t>
  </si>
  <si>
    <t>No Induk</t>
  </si>
  <si>
    <t>Nama Siswa</t>
  </si>
  <si>
    <t>JML HADIR</t>
  </si>
  <si>
    <t>JML TIDAK HADIR</t>
  </si>
  <si>
    <t>TANGGAL SELESAI</t>
  </si>
  <si>
    <t>% H</t>
  </si>
  <si>
    <t>ESSAY</t>
  </si>
  <si>
    <t>NILAI TOTAL</t>
  </si>
  <si>
    <t>S</t>
  </si>
  <si>
    <t>I</t>
  </si>
  <si>
    <t>A</t>
  </si>
  <si>
    <t>RATA-RATA KELAS</t>
  </si>
  <si>
    <t>Mengetahui,</t>
  </si>
  <si>
    <t>WKS. Kurikulum,</t>
  </si>
  <si>
    <t>Guru Pengampu,</t>
  </si>
  <si>
    <t>WKS. Kurikulum</t>
  </si>
  <si>
    <t>Asep Yogaswara S, S.Pd</t>
  </si>
  <si>
    <t>NIY. 960045</t>
  </si>
  <si>
    <t>Tahun Pelajaran</t>
  </si>
  <si>
    <t>Fisika</t>
  </si>
  <si>
    <t>Guru Mata Pelajaran,</t>
  </si>
  <si>
    <t>KELAS</t>
  </si>
  <si>
    <t>MATA PELAJARAN</t>
  </si>
  <si>
    <t>ALOKASI WAKTU</t>
  </si>
  <si>
    <t>JULI</t>
  </si>
  <si>
    <t>AGUSTUS</t>
  </si>
  <si>
    <t>SEPTEMBER</t>
  </si>
  <si>
    <t>OKTOBER</t>
  </si>
  <si>
    <t>DESEMBER</t>
  </si>
  <si>
    <t>JANUARI</t>
  </si>
  <si>
    <t>TM</t>
  </si>
  <si>
    <t>JP</t>
  </si>
  <si>
    <t>JUMLAH</t>
  </si>
  <si>
    <t>Memeriksa,</t>
  </si>
  <si>
    <t>Mengesahkan,</t>
  </si>
  <si>
    <t>Kepala Sekolah</t>
  </si>
  <si>
    <t>Agus Supartono, SH, ST, MM</t>
  </si>
  <si>
    <t>NIY. 850014</t>
  </si>
  <si>
    <t>PROGRAM TAHUNAN</t>
  </si>
  <si>
    <t>Kelas</t>
  </si>
  <si>
    <t>SEMESTER GASAL</t>
  </si>
  <si>
    <t>SEMESTER GENAP</t>
  </si>
  <si>
    <t>JUMLAH JAM DAN TATAP MUKA PADA TIAP SEMESTER</t>
  </si>
  <si>
    <t>Keterangan:</t>
  </si>
  <si>
    <t>: Jam Pelajaran = 45 menit</t>
  </si>
  <si>
    <t>: Tatap Muka</t>
  </si>
  <si>
    <t>Tatap Muka Ke : …  / Tanggal tatap muka / Materi SK ke : ….</t>
  </si>
  <si>
    <t>NAMA</t>
  </si>
  <si>
    <t>BUKU ADMINISTRASI</t>
  </si>
  <si>
    <t xml:space="preserve">NIP. </t>
  </si>
  <si>
    <t>-</t>
  </si>
  <si>
    <t>IPA</t>
  </si>
  <si>
    <t>1 / 1-06-09</t>
  </si>
  <si>
    <t>Tanggal</t>
  </si>
  <si>
    <t>JAM KE-</t>
  </si>
  <si>
    <t>STANDAR KOMPETENSI / KOMPETENSI DASAR</t>
  </si>
  <si>
    <t>MATERI</t>
  </si>
  <si>
    <t>PARAF KET.KELAS</t>
  </si>
  <si>
    <t>KRITERIA KETUNTASAN MINIMAL</t>
  </si>
  <si>
    <t>Banjarnegara</t>
  </si>
  <si>
    <t>KODE MATA PELAJARAN</t>
  </si>
  <si>
    <t>BIND</t>
  </si>
  <si>
    <t>JAWA</t>
  </si>
  <si>
    <t>JPG</t>
  </si>
  <si>
    <t>MATH</t>
  </si>
  <si>
    <t>BING</t>
  </si>
  <si>
    <t>FIS</t>
  </si>
  <si>
    <t>KIM</t>
  </si>
  <si>
    <t>SBUD</t>
  </si>
  <si>
    <t>KKPI</t>
  </si>
  <si>
    <t>GIE</t>
  </si>
  <si>
    <t>GTE</t>
  </si>
  <si>
    <t>DDE</t>
  </si>
  <si>
    <t>TPED</t>
  </si>
  <si>
    <t>PME</t>
  </si>
  <si>
    <t>TMC</t>
  </si>
  <si>
    <t>PRE</t>
  </si>
  <si>
    <t>Pendidikan Kewarganegaraan dan Sejarah</t>
  </si>
  <si>
    <t>Bahasa Indonesia</t>
  </si>
  <si>
    <t>Bahasa Jawa</t>
  </si>
  <si>
    <t>Bahasa Jepang</t>
  </si>
  <si>
    <t>Matematika</t>
  </si>
  <si>
    <t>Bahasa Inggris</t>
  </si>
  <si>
    <t>Ilmu Pengetahuan Alam</t>
  </si>
  <si>
    <t>Kimia</t>
  </si>
  <si>
    <t>Seni dan Budaya</t>
  </si>
  <si>
    <t>Keterampilan Komputer dan Pengelolaan Informasi</t>
  </si>
  <si>
    <t>Dasar-dasar Elektro</t>
  </si>
  <si>
    <t>Pekerjaan Mekanik Elektronika</t>
  </si>
  <si>
    <t>Perakitan Rangkaian Elektronika</t>
  </si>
  <si>
    <t>MTC</t>
  </si>
  <si>
    <t>PLOD</t>
  </si>
  <si>
    <t>MTDM</t>
  </si>
  <si>
    <t>PPMO</t>
  </si>
  <si>
    <t>PPCPT</t>
  </si>
  <si>
    <t>PPLO</t>
  </si>
  <si>
    <t>Service sepeda Motor</t>
  </si>
  <si>
    <t>Dasar Mesin Sepeda Motor</t>
  </si>
  <si>
    <t>Perbaikan Motor Otomotif</t>
  </si>
  <si>
    <t>Perbaikan Chasis dan Pemindah Tenaga</t>
  </si>
  <si>
    <t>Perbaikan Kelistrikan Otomotif</t>
  </si>
  <si>
    <t>DKK</t>
  </si>
  <si>
    <t>DEA</t>
  </si>
  <si>
    <t>LAN</t>
  </si>
  <si>
    <t>MRPC</t>
  </si>
  <si>
    <t>DWEB</t>
  </si>
  <si>
    <t>WAN</t>
  </si>
  <si>
    <t>Dasar-dasar Elektronika Analog dan Digital</t>
  </si>
  <si>
    <t>Instalasi Jaringan LAN</t>
  </si>
  <si>
    <t>Pemeliharaan dan Perbaikan Personal Komputer</t>
  </si>
  <si>
    <t>Desain Web</t>
  </si>
  <si>
    <t>Instalasi Jaringan WAN</t>
  </si>
  <si>
    <t>Kali</t>
  </si>
  <si>
    <t xml:space="preserve">Kelas </t>
  </si>
  <si>
    <t>FEBRUARI</t>
  </si>
  <si>
    <t>MARET</t>
  </si>
  <si>
    <t>APRIL</t>
  </si>
  <si>
    <t>MEI</t>
  </si>
  <si>
    <t>JUNI</t>
  </si>
  <si>
    <t>TAHUN PELAJARAN</t>
  </si>
  <si>
    <t>JURNAL KEGIATAN PEMBELAJARAN GURU SEMESTER GASAL</t>
  </si>
  <si>
    <t>SEMESTER</t>
  </si>
  <si>
    <t>F 76.WKS.1.5</t>
  </si>
  <si>
    <t>1.</t>
  </si>
  <si>
    <t>2.</t>
  </si>
  <si>
    <t>KEGIATAN PEMBELAJARAN GURU</t>
  </si>
  <si>
    <t>PG</t>
  </si>
  <si>
    <t>JML</t>
  </si>
  <si>
    <t>PKN</t>
  </si>
  <si>
    <t>MKB</t>
  </si>
  <si>
    <t>MTBG</t>
  </si>
  <si>
    <t>SPM</t>
  </si>
  <si>
    <t>UBL</t>
  </si>
  <si>
    <t>IPPC</t>
  </si>
  <si>
    <t>PMO</t>
  </si>
  <si>
    <t>PCPT</t>
  </si>
  <si>
    <t>PLO</t>
  </si>
  <si>
    <t>DSC</t>
  </si>
  <si>
    <t>IPCS</t>
  </si>
  <si>
    <t>Menggambar Konstruksi Bangunan</t>
  </si>
  <si>
    <t>Gambar Interior dan Eksterior</t>
  </si>
  <si>
    <t>Menggambar Teknik Bangunan Gedung</t>
  </si>
  <si>
    <t>Gambar Teknik Komputer</t>
  </si>
  <si>
    <t>Teknik Pengukuran Elektronika Digital</t>
  </si>
  <si>
    <t>Menggambar Teknik Dan Maintenance</t>
  </si>
  <si>
    <t>Pekerjaan Logam Dan Otomotif Dasar</t>
  </si>
  <si>
    <t>Perakitan Personal Komputer</t>
  </si>
  <si>
    <t>Utilitas dan Bangunan Luar</t>
  </si>
  <si>
    <t>Teknik Mikrokontroler</t>
  </si>
  <si>
    <t>Instalasi Peripheral Personal Computer</t>
  </si>
  <si>
    <t>Sistem Sekuritas Jaringan</t>
  </si>
  <si>
    <t>Desain  PC Server</t>
  </si>
  <si>
    <t>Pemeliharaan dan Perbaikan / Service Motor Otomotif</t>
  </si>
  <si>
    <t>Pemeliharaan dan Perbaikan / Service Chasis dan Pemindah Tenaga</t>
  </si>
  <si>
    <t>Pemeliharaan dan Perbaikan / Service Kelistrikan Otomotif</t>
  </si>
  <si>
    <t>NO SOAL DAN NORMA PENILAIAN</t>
  </si>
  <si>
    <t>JB</t>
  </si>
  <si>
    <t>NILAI RAPORT</t>
  </si>
  <si>
    <t>C</t>
  </si>
  <si>
    <t>B</t>
  </si>
  <si>
    <t>Semester</t>
  </si>
  <si>
    <t>3.</t>
  </si>
  <si>
    <t>Essay</t>
  </si>
  <si>
    <t>Nilai Total</t>
  </si>
  <si>
    <t>SKOR ESSAY</t>
  </si>
  <si>
    <t>SKOR PG</t>
  </si>
  <si>
    <t>Skor Penilaian</t>
  </si>
  <si>
    <t>Pilihan Ganda</t>
  </si>
  <si>
    <t>Jml. Siswa</t>
  </si>
  <si>
    <t>Nilai Rata-rata</t>
  </si>
  <si>
    <t>Nilai Tertinggi</t>
  </si>
  <si>
    <t>Nilai Terendah</t>
  </si>
  <si>
    <t>NO. SOAL / JUMLAH JAWABAN YANG TIDAK TEPAT</t>
  </si>
  <si>
    <t>D</t>
  </si>
  <si>
    <t>E</t>
  </si>
  <si>
    <t>1 - 5</t>
  </si>
  <si>
    <t>6 - 10</t>
  </si>
  <si>
    <t>11 - 15</t>
  </si>
  <si>
    <t>16 - 20</t>
  </si>
  <si>
    <t>21-25</t>
  </si>
  <si>
    <t>26 - 30</t>
  </si>
  <si>
    <t>31 - 35</t>
  </si>
  <si>
    <t>36 - 40</t>
  </si>
  <si>
    <t>41 - 45</t>
  </si>
  <si>
    <t>46 - 50</t>
  </si>
  <si>
    <t>KOREKSI JAWABAN PILIHAN GANDA SOAL NO… s/d…..</t>
  </si>
  <si>
    <t>KOREKSI ESSAY</t>
  </si>
  <si>
    <t xml:space="preserve">NOMOR SOAL  / KUNCI JAWABAN TIAP SOAL  /  HASIL KOREKSI </t>
  </si>
  <si>
    <t>Bonus</t>
  </si>
  <si>
    <t>TAHUN PELAJARAN 2013 / 2014</t>
  </si>
  <si>
    <t>.</t>
  </si>
  <si>
    <t>No Absen</t>
  </si>
  <si>
    <t xml:space="preserve">BIDANG KURIKULUM </t>
  </si>
  <si>
    <t>JADWAL PEMBELAJARAN GURU</t>
  </si>
  <si>
    <t>NO</t>
  </si>
  <si>
    <t>JAM KE</t>
  </si>
  <si>
    <t>WAKTU</t>
  </si>
  <si>
    <t>SENIN</t>
  </si>
  <si>
    <t>HARI / MATA PELAJARAN / KELAS</t>
  </si>
  <si>
    <t>MAPEL</t>
  </si>
  <si>
    <t>SELASA</t>
  </si>
  <si>
    <t>RABU</t>
  </si>
  <si>
    <t>KAMIS</t>
  </si>
  <si>
    <t>JUMAT</t>
  </si>
  <si>
    <t>SABTU</t>
  </si>
  <si>
    <t>NAMA SEKOLAH</t>
  </si>
  <si>
    <t>JUMLAH JAM/MINGGU</t>
  </si>
  <si>
    <t>NAMA GURU MAPEL</t>
  </si>
  <si>
    <t>Jam/Minggu</t>
  </si>
  <si>
    <t>Jam</t>
  </si>
  <si>
    <t>STANDAR KOMPETENSI / KOMPETENSI DASAR / INDIKATOR</t>
  </si>
  <si>
    <t>KRITERIA PENETAPAN KETUNTASAN</t>
  </si>
  <si>
    <t>KOMPLEKSITAS</t>
  </si>
  <si>
    <t>DAYA DUKUNG</t>
  </si>
  <si>
    <t>INTAKE</t>
  </si>
  <si>
    <t>NILAI KKM</t>
  </si>
  <si>
    <t>PEDOMAN PENSKORAN TIAP KRITERIA</t>
  </si>
  <si>
    <t>TINGGI</t>
  </si>
  <si>
    <t>SEDANG</t>
  </si>
  <si>
    <t>RENDAH</t>
  </si>
  <si>
    <t>RENTANG SKOR</t>
  </si>
  <si>
    <t>MAX</t>
  </si>
  <si>
    <t>MIN</t>
  </si>
  <si>
    <t>NILAI KETUNTASAN MINIMAL MATA PELAJARAN</t>
  </si>
  <si>
    <t>WKS Kurikulum</t>
  </si>
  <si>
    <t>PROGRAM SEMESTER</t>
  </si>
  <si>
    <t>ALAMAT</t>
  </si>
  <si>
    <t>KABUPATEN</t>
  </si>
  <si>
    <t>NAMA KEPALA SEKOLAH</t>
  </si>
  <si>
    <t>NIP KEPALA SEKOLAH</t>
  </si>
  <si>
    <t>NAMA WKS KURIKULUM</t>
  </si>
  <si>
    <t>NIP WKS KURIKULUM</t>
  </si>
  <si>
    <t>NAMA GURU</t>
  </si>
  <si>
    <t>NOMOR INDUK GURU</t>
  </si>
  <si>
    <t>BULAN / MINGGU KE…/JML MINGGU EFEKTIF</t>
  </si>
  <si>
    <t>07.00</t>
  </si>
  <si>
    <t>ABSENSI</t>
  </si>
  <si>
    <t>NIP  /  NIY</t>
  </si>
  <si>
    <t>DAFTAR KELAS</t>
  </si>
  <si>
    <t>Nama Guru Pengampu Mata Pelajaran</t>
  </si>
  <si>
    <t>DATA UTAMA'!A1</t>
  </si>
  <si>
    <t>ADMINISTRASI KELAS</t>
  </si>
  <si>
    <t>TELP</t>
  </si>
  <si>
    <t>FAX</t>
  </si>
  <si>
    <t>e-MAIL</t>
  </si>
  <si>
    <t>WEBSITE</t>
  </si>
  <si>
    <t>..............</t>
  </si>
  <si>
    <t>FAXIMILE           :</t>
  </si>
  <si>
    <t>TELEPON           :</t>
  </si>
  <si>
    <t>10.15</t>
  </si>
  <si>
    <t>11.00</t>
  </si>
  <si>
    <t>11.45</t>
  </si>
  <si>
    <t>12.30</t>
  </si>
  <si>
    <t>Akolasi Jam Pembelajaran / tatap muka / minggu</t>
  </si>
  <si>
    <t>DATA POKOK</t>
  </si>
  <si>
    <t>`</t>
  </si>
  <si>
    <t>NOMOR INDUK SISWA</t>
  </si>
  <si>
    <t>NSS</t>
  </si>
  <si>
    <t>NPSN</t>
  </si>
  <si>
    <t>GURU MATA PELAJARAN</t>
  </si>
  <si>
    <t>SKALA 100</t>
  </si>
  <si>
    <t>SKALA 4</t>
  </si>
  <si>
    <t xml:space="preserve">PENETAPAN KRITERIA KETUNTASAN </t>
  </si>
  <si>
    <t>NIP</t>
  </si>
  <si>
    <t>Kompetensi Dasar</t>
  </si>
  <si>
    <t>Pencapaian Materi Pelajaran</t>
  </si>
  <si>
    <t>Awal</t>
  </si>
  <si>
    <t>Akhir</t>
  </si>
  <si>
    <t>Jumlah Siswa</t>
  </si>
  <si>
    <t>Nama Siswa Yang Tidak Hadir</t>
  </si>
  <si>
    <t>Hadir</t>
  </si>
  <si>
    <t>Tidak</t>
  </si>
  <si>
    <t>Paraf</t>
  </si>
  <si>
    <t>DATA ISIAN FORM (Tambahkan saja di kolom jika masih ada isian yang kurang)</t>
  </si>
  <si>
    <t>AGENDA PEMBELAJARAN</t>
  </si>
  <si>
    <t>ANALISIS PENCAPAIAN TARGET KURIKULUM DAN DAYA SERAP</t>
  </si>
  <si>
    <t>ADAPTIF</t>
  </si>
  <si>
    <t>NORMATIF</t>
  </si>
  <si>
    <t>Nilai KKM</t>
  </si>
  <si>
    <t>PRODUKTIF</t>
  </si>
  <si>
    <t>Jml Siswa</t>
  </si>
  <si>
    <t>Tatap Muka Pemelajaran</t>
  </si>
  <si>
    <t>Pencapaian Target Kurikulum</t>
  </si>
  <si>
    <t>Daya Serap Siswa</t>
  </si>
  <si>
    <t>Ketuntasan Kelas</t>
  </si>
  <si>
    <t>Evaluasi KBM</t>
  </si>
  <si>
    <t>Perencanaan</t>
  </si>
  <si>
    <t>Realisasi</t>
  </si>
  <si>
    <t>% TM Mengajar</t>
  </si>
  <si>
    <t>% Target Kurikulum</t>
  </si>
  <si>
    <t>Dalam Silabus</t>
  </si>
  <si>
    <t>% Ketuntasan Kelas</t>
  </si>
  <si>
    <t>Alasan (jika ketuntasan &lt; 100%)</t>
  </si>
  <si>
    <t>Tindakan (jika ketuntasan &lt; 100%)</t>
  </si>
  <si>
    <t>Kompetensi Inti/ Kompetensi Dasar</t>
  </si>
  <si>
    <t>KKM</t>
  </si>
  <si>
    <t>UTS</t>
  </si>
  <si>
    <t>TM Ke-…</t>
  </si>
  <si>
    <t>Wonosobo,…………………………………..</t>
  </si>
  <si>
    <t>UAS</t>
  </si>
  <si>
    <t>NILAI AFEKTIF</t>
  </si>
  <si>
    <t>NAF</t>
  </si>
  <si>
    <t>RT1</t>
  </si>
  <si>
    <t>RT2</t>
  </si>
  <si>
    <t>RT3</t>
  </si>
  <si>
    <t>RT4</t>
  </si>
  <si>
    <t>RT5</t>
  </si>
  <si>
    <t>RT6</t>
  </si>
  <si>
    <t>RT7</t>
  </si>
  <si>
    <t>RT8</t>
  </si>
  <si>
    <t>T</t>
  </si>
  <si>
    <t>Wonosobo,</t>
  </si>
  <si>
    <t xml:space="preserve">Wonosobo, </t>
  </si>
  <si>
    <t>NILAI RATA-RATA</t>
  </si>
  <si>
    <t>KOREKSI UTS</t>
  </si>
  <si>
    <t>ANALISIS BUTIR SOAL UAS</t>
  </si>
  <si>
    <t>KOREKSI UAS</t>
  </si>
  <si>
    <t>Wonosobo, ………………………………………….</t>
  </si>
  <si>
    <t>Wonosobo, ………………………………………………</t>
  </si>
  <si>
    <t>Prosentase Daya                               Serap Siswa  /  KD</t>
  </si>
  <si>
    <t>Jml Siswa                   Remidiasi / KD</t>
  </si>
  <si>
    <t>% Ketuntasan                      / KD</t>
  </si>
  <si>
    <t>Jumlah KD</t>
  </si>
  <si>
    <t>PILIHAN GANDA</t>
  </si>
  <si>
    <t>Bentuk Soal</t>
  </si>
  <si>
    <t>Jml. Soal</t>
  </si>
  <si>
    <t>% Bobot</t>
  </si>
  <si>
    <t>Skor Tiap Nomor</t>
  </si>
  <si>
    <t>RATA-RATA NILAI TUGAS/           PRAKTIK</t>
  </si>
  <si>
    <t>JUMLAH NILAI</t>
  </si>
  <si>
    <t>NILAI RATA-RATA KELAS</t>
  </si>
  <si>
    <t>KOMPONEN NILAI KD / TANGGAL PENILAIAN</t>
  </si>
  <si>
    <t>Bobot Penilaian</t>
  </si>
  <si>
    <t>Kehadiran</t>
  </si>
  <si>
    <t>YA</t>
  </si>
  <si>
    <t>TIDAK</t>
  </si>
  <si>
    <t>KEHADIRAN</t>
  </si>
  <si>
    <t>NILAI</t>
  </si>
  <si>
    <t>KEBERSIHAN</t>
  </si>
  <si>
    <t>KERAJINAN</t>
  </si>
  <si>
    <t>KERAPIAN</t>
  </si>
  <si>
    <t>KOMPONEN PENILAIAN KEHADIRAN DAN SIKAP/KEPRIBADIAN SISWA</t>
  </si>
  <si>
    <t>SIKAP DAN KEPRIBADIAN SISWA</t>
  </si>
  <si>
    <t>RATA-RATA NILAI KEHADIRAN DAN SIKAP</t>
  </si>
  <si>
    <t>Sikap dan Kepribadian</t>
  </si>
  <si>
    <t>Kategori Nilai Sikap</t>
  </si>
  <si>
    <t>Baik</t>
  </si>
  <si>
    <t>Cukup</t>
  </si>
  <si>
    <t>Kurang</t>
  </si>
  <si>
    <t xml:space="preserve">Kelas    </t>
  </si>
  <si>
    <t xml:space="preserve">Jml tatap muka </t>
  </si>
  <si>
    <t>Syarat % Minimal Kehadiran</t>
  </si>
  <si>
    <t>TUGAS KOMPENSASI KETIDAKHADIRAN</t>
  </si>
  <si>
    <t>NILAI HADIR</t>
  </si>
  <si>
    <t>NILAI SIKAP</t>
  </si>
  <si>
    <t>KET.</t>
  </si>
  <si>
    <t>Rata-rata Jml Siswa Belum Tuntas tiap KD</t>
  </si>
  <si>
    <t>COVER BUKU</t>
  </si>
  <si>
    <t>NILAI ULANGAN HARIAN</t>
  </si>
  <si>
    <t>ANALISIS DSS/DSK</t>
  </si>
  <si>
    <t>klik disini</t>
  </si>
  <si>
    <t>,,,,,,,,,,,,,,,,,,,,,,,,,,,,,,,,,</t>
  </si>
  <si>
    <t>RATA-RATA NILAI ULANGAN        HARIAN</t>
  </si>
  <si>
    <t xml:space="preserve">JUMLAH </t>
  </si>
  <si>
    <t>Ketuntasan/KD</t>
  </si>
  <si>
    <t>Ketuntasan Hasil Pembelajaran</t>
  </si>
  <si>
    <t>Wonosobo, …………………………………</t>
  </si>
  <si>
    <t>PETUNJUK PENGGUNAAN* :</t>
  </si>
  <si>
    <t>*Syarat dan Ketentuan tidak berlaku, yakin gologokin !!!!</t>
  </si>
  <si>
    <t>PUN, NGATEN MAWON ATUS KAWULO, MBOK BILIH MALAH KLERA-KLERU NEK KULO MATUR LANGKUNG KATHAH MALIH, MONGGO DIPUN COBI OTHAK-ATHIK PIYAMBAK KANTI RENANING PENGGALIH PANJENENGAN. BEBAS MAWON LAH….</t>
  </si>
  <si>
    <t>AKHIRUL KALAM,  MATUR NUWUN ALIAS TENGKIU, GONTENG MANGAN KAYU. WASSALAM…….</t>
  </si>
  <si>
    <t xml:space="preserve">PERTAMA-TAMA, KULO NYUWUN AGUNGING SIH SAMUDRA PANGAKSAMA INGKANG SAK ESTU-ESTU BILIH NJENENGAN KUCIWO SAKSAMPUNIPUN NINGALI FILE MENIKO… WONG KULO NDAMELE MUNG SAGED KADOS NIKI THOK, DERENG SAGED NDAMEL SING "CANGGIH" BIN "DAHSYAT". NGGIH ANGGEP MAWON MENIKO KAGEM ISENG-ISENG, NGATEN MAWON LAH!!!! </t>
  </si>
  <si>
    <t>SETUNGGAL FILE NAMUNG SAGED KAGEM SETUNGGAL KELAS KEMAWON. DADOS, MENAWI NGERSAAKEN NDAMEL FILE KELAS SANESIPUN, SAGED DIPUN "SAVE-AS" KEMAWON, TRUS DIPARINGI ASMA KELAS INGKANG BADHE DIPUN DAMEL</t>
  </si>
  <si>
    <t>Satuan</t>
  </si>
  <si>
    <t>Puluhan</t>
  </si>
  <si>
    <t>NILAI HARIAN RATA-RATA</t>
  </si>
  <si>
    <t>KOMPONEN NILAI/PEMBOBOTAN</t>
  </si>
  <si>
    <t>UH</t>
  </si>
  <si>
    <t>NO. SOAL / SKOR MAKSIMUM</t>
  </si>
  <si>
    <t>GURU MATA PELAJARAN :</t>
  </si>
  <si>
    <t>NILAI TUGAS / PRAKTIK</t>
  </si>
  <si>
    <t>APAKAH KEHADIRAN DAN SIKAP ANDA MASUKKAN DALAM KOMPONEN PENILAIAN ?</t>
  </si>
  <si>
    <t>NILAI KOMPETENSI DASAR</t>
  </si>
  <si>
    <t>Nilai awal</t>
  </si>
  <si>
    <t>Bentuk Remidiasi  /   Pengayaan</t>
  </si>
  <si>
    <t>Tanggal Selesai</t>
  </si>
  <si>
    <t>Nilai Akhir</t>
  </si>
  <si>
    <t>Status</t>
  </si>
  <si>
    <t>Nilai rata-rata setelah proses remidiasi</t>
  </si>
  <si>
    <t>Nilai rata-rata sebelum proses remidiasi</t>
  </si>
  <si>
    <t>Jml siswa tuntas sebelum proses remidiasi</t>
  </si>
  <si>
    <t>Jml siswa belum tuntas sebelum proses remidiasi</t>
  </si>
  <si>
    <t>Prosentase ketuntasan sebelum proses remidiasi</t>
  </si>
  <si>
    <t>Jml siswa tuntas setelah proses remidiasi</t>
  </si>
  <si>
    <t>Jml siswa belum tuntas setelah proses remidiasi</t>
  </si>
  <si>
    <t>Prosentase ketuntasan setelah proses remidiasi</t>
  </si>
  <si>
    <t>KD1</t>
  </si>
  <si>
    <t>KD2</t>
  </si>
  <si>
    <t>KD3</t>
  </si>
  <si>
    <t>KD4</t>
  </si>
  <si>
    <t>KD5</t>
  </si>
  <si>
    <t>KD6</t>
  </si>
  <si>
    <t>KD7</t>
  </si>
  <si>
    <t>KD8</t>
  </si>
  <si>
    <t>DAFTAR KODE SK / KD</t>
  </si>
  <si>
    <t>ANALISIS KETUNTASAN</t>
  </si>
  <si>
    <t>REKAPITULASI NILAI</t>
  </si>
  <si>
    <t>PENILAIAN</t>
  </si>
  <si>
    <t>PENDIDIKAN KARAKTER</t>
  </si>
  <si>
    <t>SUMBER BELAJAR</t>
  </si>
  <si>
    <t>PS</t>
  </si>
  <si>
    <t>PI</t>
  </si>
  <si>
    <t>KELAS/SEMESTER</t>
  </si>
  <si>
    <t>STANDAR KOMPETENSI</t>
  </si>
  <si>
    <t>KODE KOMPETENSI</t>
  </si>
  <si>
    <t>Rencana Pelaksanaan Pembelajaran (RPP)</t>
  </si>
  <si>
    <t>Kelas/Semester</t>
  </si>
  <si>
    <t>Standar Kompetensi</t>
  </si>
  <si>
    <t>Kode Kompetensi</t>
  </si>
  <si>
    <t>Alokasi Waktu</t>
  </si>
  <si>
    <t>Sesudah pembelajaran siswa mampu dan dapat:</t>
  </si>
  <si>
    <t xml:space="preserve">Ceramah </t>
  </si>
  <si>
    <t>Tanya jawab</t>
  </si>
  <si>
    <t>Pemberian tugas</t>
  </si>
  <si>
    <t xml:space="preserve">Diskusi </t>
  </si>
  <si>
    <t>Keaktifan siswa</t>
  </si>
  <si>
    <t>Tahap</t>
  </si>
  <si>
    <t xml:space="preserve">Uraian Kegiatan Pembelajaran </t>
  </si>
  <si>
    <t>Pendidikan budaya dan karakter bangsa</t>
  </si>
  <si>
    <t>Waktu</t>
  </si>
  <si>
    <t>Guru</t>
  </si>
  <si>
    <t xml:space="preserve">Siswa </t>
  </si>
  <si>
    <t>Kegiatan Awal</t>
  </si>
  <si>
    <t>10 menit</t>
  </si>
  <si>
    <t>Kegiatan Inti</t>
  </si>
  <si>
    <t>Elaborasi</t>
  </si>
  <si>
    <t>Konfirmasi</t>
  </si>
  <si>
    <t>115 menit</t>
  </si>
  <si>
    <t>Kegiatan Akhir</t>
  </si>
  <si>
    <t xml:space="preserve">Bentuk Tes </t>
  </si>
  <si>
    <t>Bentuk soal</t>
  </si>
  <si>
    <t xml:space="preserve"> Kerjakan soal-soal berikut:</t>
  </si>
  <si>
    <t>Aspek</t>
  </si>
  <si>
    <t>Indikator</t>
  </si>
  <si>
    <t>Skor maks</t>
  </si>
  <si>
    <t>Skor Yang dicapai</t>
  </si>
  <si>
    <t>Jumlah Skor Maksimal</t>
  </si>
  <si>
    <t>Syarat Skor Minimal Lulus</t>
  </si>
  <si>
    <t>Jumlah Skor Yang Dapat Dicapai</t>
  </si>
  <si>
    <t>Kesimpulan</t>
  </si>
  <si>
    <t>LULUS / TIDAK LULUS</t>
  </si>
  <si>
    <t xml:space="preserve">Guru Mata Pelajaran </t>
  </si>
  <si>
    <t>Berdoa</t>
  </si>
  <si>
    <t>Menjawab salam</t>
  </si>
  <si>
    <t>Memperhatikan</t>
  </si>
  <si>
    <t>Memperhatikan penjelasan guru</t>
  </si>
  <si>
    <t>Menjawab pertanyaan sepengatahuan siswa</t>
  </si>
  <si>
    <t>Bertanya apabila ada hal yang belum dipahami</t>
  </si>
  <si>
    <t>Siswa menyampaikan pendapat terkait dengan materi yang sudah disampaikan.</t>
  </si>
  <si>
    <t>Memberi salam</t>
  </si>
  <si>
    <t>Absensi</t>
  </si>
  <si>
    <t>Menjelaskan tujuan pembelajaran</t>
  </si>
  <si>
    <t>Memberi motivasi</t>
  </si>
  <si>
    <t xml:space="preserve">VI. Langkah-langkah Pembelajaran  :    </t>
  </si>
  <si>
    <t>Pembelajaran diawali dengan berdoa</t>
  </si>
  <si>
    <t>Ketaqwaan dan toleransi</t>
  </si>
  <si>
    <t xml:space="preserve">Disiplin (discipline) </t>
  </si>
  <si>
    <t>Toleransi( tolerance)</t>
  </si>
  <si>
    <t>Sikap peduli sosial</t>
  </si>
  <si>
    <t>Eksplorasi</t>
  </si>
  <si>
    <t>Membiasakan sikap terbuka, demokratis dan peduli sosial</t>
  </si>
  <si>
    <t>Membiasakan sikap terbuka, demokratis, dan peduli social</t>
  </si>
  <si>
    <t>Menjawab pertanyaan sepengetahuan siswa</t>
  </si>
  <si>
    <t>Mandiri, rasa ingin tahu, kreatif</t>
  </si>
  <si>
    <t xml:space="preserve">Merangkum materi </t>
  </si>
  <si>
    <t>Siswa memperhatikan</t>
  </si>
  <si>
    <t>Membudayakan disiplin, peduli, demokratis</t>
  </si>
  <si>
    <t>Menyampaikan materi berikutnya adalah  bagian-bagian bangunan gedung.</t>
  </si>
  <si>
    <t>Siswa menjawab salam</t>
  </si>
  <si>
    <t>toleransi</t>
  </si>
  <si>
    <t>VII. Alat/Bahan/Sumber Belajar  :</t>
  </si>
  <si>
    <t>VIII. Penilaian  :</t>
  </si>
  <si>
    <t xml:space="preserve">Tertulis  </t>
  </si>
  <si>
    <t xml:space="preserve">Isey </t>
  </si>
  <si>
    <t>1. Jelaskan pengertian dari ……………..</t>
  </si>
  <si>
    <t>2. Jelaskan maksud dan tujuan …………………</t>
  </si>
  <si>
    <t>3. Jelaskan dan beri contoh ………………..</t>
  </si>
  <si>
    <t>4. Jelaskan ………………….</t>
  </si>
  <si>
    <t>………</t>
  </si>
  <si>
    <t>Waka 1 Kurikulum</t>
  </si>
  <si>
    <t>Menjelaskan macam-macam pekerjaan batu bata</t>
  </si>
  <si>
    <t>Menjelaskan dasar-dasar plambing</t>
  </si>
  <si>
    <t>Menentukan  Jenis pondasi yang tepat untuk bangunan sesuai dengan jenis tanahnya</t>
  </si>
  <si>
    <t>Menjelaskan macam-macam sambungan kayu.</t>
  </si>
  <si>
    <t xml:space="preserve">Menerapkan macam-macam konstruksi pintu dan jendela . </t>
  </si>
  <si>
    <t>Menggambar Dasar Dengan Perangkat Lunak Untuk Menggambar Teknik</t>
  </si>
  <si>
    <t>BGN.GAC.050 A</t>
  </si>
  <si>
    <t xml:space="preserve"> KOMPETENSI DASAR</t>
  </si>
  <si>
    <t xml:space="preserve"> INDIKATOR</t>
  </si>
  <si>
    <t xml:space="preserve"> MATERI PEMBELAJARAN</t>
  </si>
  <si>
    <t xml:space="preserve"> KEGIATAN PEMBELAJARAN</t>
  </si>
  <si>
    <t>Wonosobo,        Juli 2014</t>
  </si>
  <si>
    <t>Membuka Perangkat Lunak untuk Menggambar Teknik</t>
  </si>
  <si>
    <t>………………….</t>
  </si>
  <si>
    <t>KOMPETENSI DASAR 1</t>
  </si>
  <si>
    <t>KOMPETENSI DASAR 2</t>
  </si>
  <si>
    <t>KOMPETENSI DASAR 3</t>
  </si>
  <si>
    <t>KOMPETENSI DASAR 4</t>
  </si>
  <si>
    <t>KOMPETENSI DASAR 5</t>
  </si>
  <si>
    <t>KOMPETENSI DASAR 6</t>
  </si>
  <si>
    <t>KOMPETENSI DASAR 7</t>
  </si>
  <si>
    <t>KOMPETENSI DASAR 8</t>
  </si>
  <si>
    <t>KD KE - ….</t>
  </si>
  <si>
    <t>Jumlah Soal</t>
  </si>
  <si>
    <t>Skala Penilaian</t>
  </si>
  <si>
    <t>Skor max. tiap soal</t>
  </si>
  <si>
    <t>SETTING PENSKORAN</t>
  </si>
  <si>
    <t>ISIAN SILABUS</t>
  </si>
  <si>
    <r>
      <t>I.</t>
    </r>
    <r>
      <rPr>
        <b/>
        <sz val="7"/>
        <color theme="1"/>
        <rFont val="Arial"/>
        <family val="2"/>
      </rPr>
      <t xml:space="preserve">         </t>
    </r>
    <r>
      <rPr>
        <b/>
        <sz val="11"/>
        <color theme="1"/>
        <rFont val="Arial"/>
        <family val="2"/>
      </rPr>
      <t>Kompetensi Dasar</t>
    </r>
  </si>
  <si>
    <r>
      <t>II.</t>
    </r>
    <r>
      <rPr>
        <b/>
        <sz val="7"/>
        <color theme="1"/>
        <rFont val="Arial"/>
        <family val="2"/>
      </rPr>
      <t xml:space="preserve">      </t>
    </r>
    <r>
      <rPr>
        <b/>
        <sz val="11"/>
        <color theme="1"/>
        <rFont val="Arial"/>
        <family val="2"/>
      </rPr>
      <t>Indikator</t>
    </r>
  </si>
  <si>
    <r>
      <t>III.</t>
    </r>
    <r>
      <rPr>
        <b/>
        <sz val="7"/>
        <color theme="1"/>
        <rFont val="Arial"/>
        <family val="2"/>
      </rPr>
      <t xml:space="preserve">   </t>
    </r>
    <r>
      <rPr>
        <b/>
        <sz val="11"/>
        <color theme="1"/>
        <rFont val="Arial"/>
        <family val="2"/>
      </rPr>
      <t>Tujuan Pembelajaran</t>
    </r>
  </si>
  <si>
    <r>
      <t>IV.</t>
    </r>
    <r>
      <rPr>
        <b/>
        <sz val="7"/>
        <color theme="1"/>
        <rFont val="Arial"/>
        <family val="2"/>
      </rPr>
      <t xml:space="preserve">    </t>
    </r>
    <r>
      <rPr>
        <b/>
        <sz val="11"/>
        <color theme="1"/>
        <rFont val="Arial"/>
        <family val="2"/>
      </rPr>
      <t xml:space="preserve"> Materi Pembelajaran</t>
    </r>
  </si>
  <si>
    <r>
      <t>V.</t>
    </r>
    <r>
      <rPr>
        <b/>
        <sz val="7"/>
        <color theme="1"/>
        <rFont val="Arial"/>
        <family val="2"/>
      </rPr>
      <t xml:space="preserve">       </t>
    </r>
    <r>
      <rPr>
        <b/>
        <sz val="11"/>
        <color theme="1"/>
        <rFont val="Arial"/>
        <family val="2"/>
      </rPr>
      <t xml:space="preserve">Metode Pembelajaran  </t>
    </r>
  </si>
  <si>
    <r>
      <t xml:space="preserve">    </t>
    </r>
    <r>
      <rPr>
        <b/>
        <sz val="11"/>
        <color rgb="FF000000"/>
        <rFont val="Arial"/>
        <family val="2"/>
      </rPr>
      <t>Petunjuk Penilaian</t>
    </r>
  </si>
  <si>
    <r>
      <t xml:space="preserve">GAWENII SILABUS MARAE MUMETIXUS SCALII, SP </t>
    </r>
    <r>
      <rPr>
        <b/>
        <i/>
        <sz val="16"/>
        <color theme="1"/>
        <rFont val="Arial"/>
        <family val="2"/>
      </rPr>
      <t>alias</t>
    </r>
    <r>
      <rPr>
        <b/>
        <sz val="16"/>
        <color theme="1"/>
        <rFont val="Arial"/>
        <family val="2"/>
      </rPr>
      <t xml:space="preserve"> SILABUS MATA PELAJARAN</t>
    </r>
  </si>
  <si>
    <t>Tatap Muka ke</t>
  </si>
  <si>
    <t xml:space="preserve">BAGIAN-BAGIAN INGKANG LANGKUNG WIGATOS INGGIH MENIKO BAGIAN CELL INGKANG WERNI KUNING KADOS TEMPE KEMUL, MENIKO KEDAH DIPUN ISI PIYAMBAK </t>
  </si>
  <si>
    <t>Wonosobo, ……………………………</t>
  </si>
  <si>
    <t>Nilai HarianRata-rata                              / KD</t>
  </si>
  <si>
    <t>KOMPETENSI DASAR 9</t>
  </si>
  <si>
    <t>KOMPETENSI DASAR 10</t>
  </si>
  <si>
    <t>81 Jam @ 45 menit</t>
  </si>
  <si>
    <t>82 Jam @ 45 menit</t>
  </si>
  <si>
    <t>83 Jam @ 45 menit</t>
  </si>
  <si>
    <t>84 Jam @ 45 menit</t>
  </si>
  <si>
    <t>Menyampaikan materi berikutnya</t>
  </si>
  <si>
    <t xml:space="preserve">Menyampaikan materi berikutnya </t>
  </si>
  <si>
    <t>Menerapkan konsep suhu dan kalor</t>
  </si>
  <si>
    <t>FIS – 2301</t>
  </si>
  <si>
    <t>16 x 45 menit</t>
  </si>
  <si>
    <t>NOVEMBER</t>
  </si>
  <si>
    <t>KALENDER AKADEMIK</t>
  </si>
  <si>
    <t>Hari Raya Idul Fitri</t>
  </si>
  <si>
    <t>17-18 Juli</t>
  </si>
  <si>
    <t>27 Juli</t>
  </si>
  <si>
    <t>hari</t>
  </si>
  <si>
    <t>JML. HARI EFEKTIF</t>
  </si>
  <si>
    <t>17 Agustus</t>
  </si>
  <si>
    <t>24 September</t>
  </si>
  <si>
    <t>14 Oktober</t>
  </si>
  <si>
    <t>24 Desember</t>
  </si>
  <si>
    <t>Mulai Tahun Pelajaran 2015/2016</t>
  </si>
  <si>
    <t>25 Desember</t>
  </si>
  <si>
    <t>AGENDA SEMESTER GASAL</t>
  </si>
  <si>
    <t>AGENDA SEMESTER GENAP</t>
  </si>
  <si>
    <t>27 Des - ……</t>
  </si>
  <si>
    <t>Libur semester gasal</t>
  </si>
  <si>
    <t>x</t>
  </si>
  <si>
    <t>1 Januari</t>
  </si>
  <si>
    <t>Libur Tahun Baru</t>
  </si>
  <si>
    <t>Ahad</t>
  </si>
  <si>
    <t>Senin</t>
  </si>
  <si>
    <t>Selasa</t>
  </si>
  <si>
    <t>Rabu</t>
  </si>
  <si>
    <t>Kamis</t>
  </si>
  <si>
    <t>Jum'at</t>
  </si>
  <si>
    <t>Sabtu</t>
  </si>
  <si>
    <t>Kepala Sekolah,</t>
  </si>
  <si>
    <t>WKS Kurikulum,</t>
  </si>
  <si>
    <t>Mengesahkan</t>
  </si>
  <si>
    <t>26 Desember</t>
  </si>
  <si>
    <t>Penyerahan Raport dan KHS Sem Gasal</t>
  </si>
  <si>
    <t>21 - 23 Des</t>
  </si>
  <si>
    <t>Remidiasi</t>
  </si>
  <si>
    <t>14 - 19 Des</t>
  </si>
  <si>
    <t>Tes Sumatif Semester Gasal</t>
  </si>
  <si>
    <t>KODE POS</t>
  </si>
  <si>
    <t>ALOKASI JAM / MINGGU</t>
  </si>
  <si>
    <t>DATA ISIAN</t>
  </si>
  <si>
    <t>PERENCANAAN</t>
  </si>
  <si>
    <t>PELAKSANAAN</t>
  </si>
  <si>
    <t>EVALUASI</t>
  </si>
  <si>
    <t>ANALISIS DAN HASIL</t>
  </si>
  <si>
    <t>DAFTAR ISI</t>
  </si>
  <si>
    <t>JADWAL MENGAJAR</t>
  </si>
  <si>
    <t>RPP</t>
  </si>
  <si>
    <t>MENU FORMAT ISIAN ADMINISTRASI PEMBELAJARAN (klik saja pada kotak yang diinginkan)</t>
  </si>
  <si>
    <t>RINCIAN KEHADIRAN SISWA</t>
  </si>
  <si>
    <t>Syarat % hadir minimum</t>
  </si>
  <si>
    <t>Wonosobo, ………………………….20……..</t>
  </si>
  <si>
    <t>% HADIR</t>
  </si>
  <si>
    <t>07.45</t>
  </si>
  <si>
    <t>08.30</t>
  </si>
  <si>
    <t>09.15</t>
  </si>
  <si>
    <t>10.00</t>
  </si>
  <si>
    <t>13.00</t>
  </si>
  <si>
    <t>13.45</t>
  </si>
  <si>
    <t>14.30</t>
  </si>
  <si>
    <t>15.15</t>
  </si>
  <si>
    <t>ISTIRAHAT</t>
  </si>
  <si>
    <t>SEDANTEN LEMBAR (KECUALI "ANALISIS BUTIR NILAI", "REKAPITULASI NILAI" LAN "ANALISIS DAN REMIDIASI") SAMPUN KULO FORMAT KAGEM UKURAN KERTAS F4 (FOLIO), DADOS SAGED LANGSUNG DIPRINT MAWON MENAWI NGERSAAKEN….</t>
  </si>
  <si>
    <t>MENAWI NALIKA NGLAMPAHAKEN CURSOR WONTEN LAYAR KOK NDILALAH TANDA PANAHIPUN MALIH DADOS GAMBAR ASTA NUDING, MANG COBI DI-KLIK MAWON PAS TENG TULISAN NIKU…..                                                                                                                                                                                                                                                (Kagem percobaan, cobi njenengan arahaken kursoripun wonten kotak kuning ing pojok tengen ngandhap)</t>
  </si>
  <si>
    <t>IDENTITAS GURU DAN MATA PELAJARAN (Silakan diisi pada kotak berwarna putih)</t>
  </si>
  <si>
    <t>IX A</t>
  </si>
  <si>
    <t>AGUSTINA PUTRI ANGGRAINI</t>
  </si>
  <si>
    <t>AJI SANTOSO</t>
  </si>
  <si>
    <t>ANDROS RAMA DHANA PUTRA</t>
  </si>
  <si>
    <t>ARUL BACHTIAR</t>
  </si>
  <si>
    <t>BAGAS NUR HIDAYAT</t>
  </si>
  <si>
    <t>DAMARA SEKAR FITRIANA</t>
  </si>
  <si>
    <t>DEVINA ROKHANA</t>
  </si>
  <si>
    <t>DEWI MARCELLA</t>
  </si>
  <si>
    <t>DWI PRASETIYO</t>
  </si>
  <si>
    <t xml:space="preserve">SMP NEGERI 2 TOROH </t>
  </si>
  <si>
    <t>IX B</t>
  </si>
  <si>
    <t>IX C</t>
  </si>
  <si>
    <t>IX D</t>
  </si>
  <si>
    <t>IX E</t>
  </si>
  <si>
    <t>IX F</t>
  </si>
  <si>
    <t>IX G</t>
  </si>
  <si>
    <t>IX H</t>
  </si>
  <si>
    <t>IX I</t>
  </si>
  <si>
    <t>VII</t>
  </si>
  <si>
    <t>VIII</t>
  </si>
  <si>
    <t>IX</t>
  </si>
  <si>
    <t>VII I</t>
  </si>
  <si>
    <t>VIII I</t>
  </si>
  <si>
    <t>NIP.  19731115 199903 1 005</t>
  </si>
  <si>
    <t xml:space="preserve"> </t>
  </si>
  <si>
    <t>IDENTITAS SEKOLAH (silakan diisi pada kotak warna kuning)</t>
  </si>
  <si>
    <t>SMP NEGERI 48 JAKARTA</t>
  </si>
  <si>
    <t>JL. RAYA KEBAYORAN LAMA NO. 192</t>
  </si>
  <si>
    <t>KECAMATAN KEB. LAMA</t>
  </si>
  <si>
    <t>JAKARTA SELATAN</t>
  </si>
  <si>
    <t>( 021) 7396648</t>
  </si>
  <si>
    <t>smpn48-jkt.sch.id</t>
  </si>
  <si>
    <t>smpn48jkt@gmail.com</t>
  </si>
  <si>
    <t>Dra. ERNI SASMITA</t>
  </si>
  <si>
    <t>19680401 199303 2 007</t>
  </si>
  <si>
    <t>ARIS SUATRYANTO, S.Pd.</t>
  </si>
  <si>
    <t>ACHMAD MUFTI, S.Kom.</t>
  </si>
  <si>
    <t>2017/2018</t>
  </si>
  <si>
    <t>VII 1</t>
  </si>
  <si>
    <t>VII 2</t>
  </si>
  <si>
    <t>VII 3</t>
  </si>
  <si>
    <t>VII 4</t>
  </si>
  <si>
    <t>VII 5</t>
  </si>
  <si>
    <t>VII 6</t>
  </si>
  <si>
    <t>VII 7</t>
  </si>
  <si>
    <t>VII 8</t>
  </si>
  <si>
    <t>VIII 1</t>
  </si>
  <si>
    <t>VIII 2</t>
  </si>
  <si>
    <t>VIII 3</t>
  </si>
  <si>
    <t>VIII 4</t>
  </si>
  <si>
    <t>VIII 5</t>
  </si>
  <si>
    <t>VIII 6</t>
  </si>
  <si>
    <t>VIII 7</t>
  </si>
  <si>
    <t>VIII 8</t>
  </si>
  <si>
    <t>IX 1</t>
  </si>
  <si>
    <t>IX 2</t>
  </si>
  <si>
    <t>IX 3</t>
  </si>
  <si>
    <t>IX 4</t>
  </si>
  <si>
    <t>IX 5</t>
  </si>
  <si>
    <t>IX 6</t>
  </si>
  <si>
    <t>IX 7</t>
  </si>
  <si>
    <t>IX 8</t>
  </si>
  <si>
    <t>PRAKARYA</t>
  </si>
  <si>
    <t>(021) 7396648</t>
  </si>
</sst>
</file>

<file path=xl/styles.xml><?xml version="1.0" encoding="utf-8"?>
<styleSheet xmlns="http://schemas.openxmlformats.org/spreadsheetml/2006/main">
  <numFmts count="2">
    <numFmt numFmtId="164" formatCode="hh:mm:ss;@"/>
    <numFmt numFmtId="165" formatCode="[$-421]dd\ mmmm\ yyyy;@"/>
  </numFmts>
  <fonts count="11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</font>
    <font>
      <b/>
      <sz val="9"/>
      <color rgb="FFFF000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u/>
      <sz val="11"/>
      <color rgb="FFFF0000"/>
      <name val="Calibri"/>
      <family val="2"/>
      <charset val="1"/>
    </font>
    <font>
      <b/>
      <sz val="9"/>
      <color theme="1"/>
      <name val="Calibri"/>
      <family val="2"/>
      <scheme val="minor"/>
    </font>
    <font>
      <sz val="10"/>
      <name val="Arial Narrow"/>
      <family val="2"/>
    </font>
    <font>
      <b/>
      <sz val="8"/>
      <color theme="1"/>
      <name val="Arial Black"/>
      <family val="2"/>
    </font>
    <font>
      <b/>
      <sz val="8"/>
      <color theme="9" tint="-0.249977111117893"/>
      <name val="Arial Black"/>
      <family val="2"/>
    </font>
    <font>
      <b/>
      <sz val="8"/>
      <color theme="6" tint="-0.249977111117893"/>
      <name val="Arial Black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sz val="11"/>
      <color theme="1"/>
      <name val="Comic Sans MS"/>
      <family val="4"/>
    </font>
    <font>
      <sz val="7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b/>
      <sz val="10"/>
      <name val="Arial"/>
      <family val="2"/>
    </font>
    <font>
      <sz val="7"/>
      <color theme="0"/>
      <name val="Arial"/>
      <family val="2"/>
    </font>
    <font>
      <b/>
      <u/>
      <sz val="9"/>
      <name val="Arial"/>
      <family val="2"/>
    </font>
    <font>
      <sz val="8"/>
      <color theme="1"/>
      <name val="Symbol"/>
      <family val="1"/>
      <charset val="2"/>
    </font>
    <font>
      <i/>
      <sz val="8"/>
      <color theme="1"/>
      <name val="Arial"/>
      <family val="2"/>
    </font>
    <font>
      <sz val="2"/>
      <color theme="1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7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b/>
      <i/>
      <sz val="16"/>
      <color theme="1"/>
      <name val="Arial"/>
      <family val="2"/>
    </font>
    <font>
      <b/>
      <sz val="22"/>
      <color theme="1"/>
      <name val="Arial"/>
      <family val="2"/>
    </font>
    <font>
      <sz val="11"/>
      <color theme="0" tint="-0.34998626667073579"/>
      <name val="Arial"/>
      <family val="2"/>
    </font>
    <font>
      <sz val="18"/>
      <color theme="1"/>
      <name val="Arial"/>
      <family val="2"/>
    </font>
    <font>
      <b/>
      <sz val="28"/>
      <color theme="1"/>
      <name val="Arial"/>
      <family val="2"/>
    </font>
    <font>
      <sz val="48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0"/>
      <name val="Arial"/>
      <family val="2"/>
    </font>
    <font>
      <sz val="11"/>
      <color theme="5" tint="0.59999389629810485"/>
      <name val="Arial"/>
      <family val="2"/>
    </font>
    <font>
      <b/>
      <u/>
      <sz val="18"/>
      <color theme="1"/>
      <name val="Arial"/>
      <family val="2"/>
    </font>
    <font>
      <b/>
      <sz val="11"/>
      <color theme="0" tint="-0.499984740745262"/>
      <name val="Arial"/>
      <family val="2"/>
    </font>
    <font>
      <sz val="11"/>
      <color rgb="FFFF0000"/>
      <name val="Arial"/>
      <family val="2"/>
    </font>
    <font>
      <sz val="14"/>
      <name val="Arial"/>
      <family val="2"/>
    </font>
    <font>
      <u/>
      <sz val="8"/>
      <name val="Arial"/>
      <family val="2"/>
    </font>
    <font>
      <sz val="8.5"/>
      <name val="Arial"/>
      <family val="2"/>
    </font>
    <font>
      <u/>
      <sz val="9"/>
      <name val="Arial"/>
      <family val="2"/>
    </font>
    <font>
      <b/>
      <sz val="12"/>
      <color rgb="FFFF0000"/>
      <name val="Arial"/>
      <family val="2"/>
    </font>
    <font>
      <sz val="8"/>
      <color theme="1"/>
      <name val="Tahoma"/>
      <family val="2"/>
    </font>
    <font>
      <b/>
      <sz val="7"/>
      <name val="Arial"/>
      <family val="2"/>
    </font>
    <font>
      <b/>
      <i/>
      <sz val="7"/>
      <name val="Arial"/>
      <family val="2"/>
    </font>
    <font>
      <b/>
      <sz val="11"/>
      <color rgb="FFFF0000"/>
      <name val="Arial"/>
      <family val="2"/>
    </font>
    <font>
      <b/>
      <sz val="11"/>
      <color theme="3" tint="0.39997558519241921"/>
      <name val="Arial"/>
      <family val="2"/>
    </font>
    <font>
      <b/>
      <sz val="11"/>
      <color rgb="FFFFC000"/>
      <name val="Arial"/>
      <family val="2"/>
    </font>
    <font>
      <b/>
      <sz val="11"/>
      <color rgb="FF00B050"/>
      <name val="Arial"/>
      <family val="2"/>
    </font>
    <font>
      <b/>
      <sz val="9"/>
      <color theme="3" tint="0.39997558519241921"/>
      <name val="Arial"/>
      <family val="2"/>
    </font>
    <font>
      <sz val="8"/>
      <color theme="3" tint="0.39997558519241921"/>
      <name val="Arial"/>
      <family val="2"/>
    </font>
    <font>
      <b/>
      <sz val="8"/>
      <color rgb="FFFF000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rgb="FFFFFF00"/>
      <name val="Arial"/>
      <family val="2"/>
    </font>
    <font>
      <b/>
      <u/>
      <sz val="9"/>
      <color theme="1"/>
      <name val="Arial"/>
      <family val="2"/>
    </font>
    <font>
      <sz val="11"/>
      <name val="Times New Roman"/>
      <family val="1"/>
    </font>
    <font>
      <sz val="12"/>
      <color rgb="FF222222"/>
      <name val="Arial"/>
      <family val="2"/>
    </font>
    <font>
      <sz val="12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-0.249977111117893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theme="0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3">
    <xf numFmtId="0" fontId="0" fillId="0" borderId="0" xfId="0"/>
    <xf numFmtId="0" fontId="8" fillId="0" borderId="0" xfId="0" applyFont="1"/>
    <xf numFmtId="0" fontId="11" fillId="0" borderId="0" xfId="0" applyFont="1"/>
    <xf numFmtId="0" fontId="14" fillId="0" borderId="0" xfId="0" applyFont="1"/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Border="1"/>
    <xf numFmtId="0" fontId="2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9" fillId="0" borderId="0" xfId="5" applyFont="1" applyFill="1" applyBorder="1" applyAlignment="1" applyProtection="1">
      <alignment horizontal="center"/>
      <protection locked="0" hidden="1"/>
    </xf>
    <xf numFmtId="0" fontId="9" fillId="0" borderId="0" xfId="0" applyFont="1" applyFill="1" applyBorder="1" applyProtection="1">
      <protection locked="0" hidden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9" fillId="0" borderId="0" xfId="0" quotePrefix="1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>
      <alignment horizontal="center"/>
    </xf>
    <xf numFmtId="0" fontId="19" fillId="0" borderId="0" xfId="0" applyFont="1"/>
    <xf numFmtId="0" fontId="29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0" fontId="14" fillId="0" borderId="23" xfId="0" applyFont="1" applyBorder="1"/>
    <xf numFmtId="0" fontId="13" fillId="0" borderId="0" xfId="0" applyFont="1"/>
    <xf numFmtId="0" fontId="16" fillId="4" borderId="3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9" fillId="0" borderId="0" xfId="0" applyFont="1"/>
    <xf numFmtId="0" fontId="19" fillId="5" borderId="52" xfId="0" applyFont="1" applyFill="1" applyBorder="1" applyAlignment="1">
      <alignment horizontal="center" vertical="center"/>
    </xf>
    <xf numFmtId="0" fontId="19" fillId="8" borderId="54" xfId="0" applyFont="1" applyFill="1" applyBorder="1" applyAlignment="1">
      <alignment horizontal="center" vertical="center"/>
    </xf>
    <xf numFmtId="0" fontId="19" fillId="8" borderId="53" xfId="0" applyFont="1" applyFill="1" applyBorder="1" applyAlignment="1">
      <alignment horizontal="center" vertical="center"/>
    </xf>
    <xf numFmtId="0" fontId="19" fillId="8" borderId="54" xfId="0" applyFont="1" applyFill="1" applyBorder="1" applyAlignment="1">
      <alignment horizontal="center" vertical="center" wrapText="1"/>
    </xf>
    <xf numFmtId="0" fontId="19" fillId="8" borderId="55" xfId="0" applyFont="1" applyFill="1" applyBorder="1" applyAlignment="1">
      <alignment horizontal="center" vertical="center" wrapText="1"/>
    </xf>
    <xf numFmtId="0" fontId="19" fillId="8" borderId="52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0" fillId="6" borderId="123" xfId="7" quotePrefix="1" applyFont="1" applyFill="1" applyBorder="1" applyAlignment="1" applyProtection="1">
      <alignment vertical="center"/>
    </xf>
    <xf numFmtId="0" fontId="19" fillId="8" borderId="5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27" fillId="5" borderId="50" xfId="0" applyFont="1" applyFill="1" applyBorder="1" applyAlignment="1">
      <alignment vertical="center"/>
    </xf>
    <xf numFmtId="0" fontId="27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3" fillId="0" borderId="0" xfId="2" applyFont="1"/>
    <xf numFmtId="0" fontId="2" fillId="0" borderId="0" xfId="2" applyFont="1"/>
    <xf numFmtId="0" fontId="13" fillId="0" borderId="0" xfId="2" applyFont="1"/>
    <xf numFmtId="0" fontId="3" fillId="0" borderId="0" xfId="2" applyFont="1" applyBorder="1" applyAlignment="1"/>
    <xf numFmtId="0" fontId="3" fillId="0" borderId="0" xfId="2" applyFont="1" applyBorder="1" applyAlignment="1">
      <alignment horizontal="center"/>
    </xf>
    <xf numFmtId="0" fontId="10" fillId="0" borderId="0" xfId="2" applyFont="1"/>
    <xf numFmtId="0" fontId="9" fillId="0" borderId="0" xfId="2" applyFont="1"/>
    <xf numFmtId="0" fontId="10" fillId="0" borderId="0" xfId="2" applyFont="1" applyAlignment="1">
      <alignment horizontal="center"/>
    </xf>
    <xf numFmtId="0" fontId="18" fillId="0" borderId="0" xfId="2" applyFont="1"/>
    <xf numFmtId="0" fontId="9" fillId="0" borderId="0" xfId="2" applyFont="1" applyAlignment="1">
      <alignment horizontal="left"/>
    </xf>
    <xf numFmtId="0" fontId="3" fillId="0" borderId="12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9" fontId="3" fillId="0" borderId="16" xfId="4" applyFont="1" applyBorder="1" applyAlignment="1">
      <alignment horizontal="center" vertical="center"/>
    </xf>
    <xf numFmtId="0" fontId="3" fillId="0" borderId="71" xfId="2" applyFont="1" applyBorder="1" applyAlignment="1">
      <alignment horizontal="center" vertical="center"/>
    </xf>
    <xf numFmtId="0" fontId="3" fillId="0" borderId="72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9" fontId="3" fillId="0" borderId="42" xfId="4" applyFont="1" applyBorder="1" applyAlignment="1">
      <alignment horizontal="center" vertical="center"/>
    </xf>
    <xf numFmtId="9" fontId="3" fillId="0" borderId="42" xfId="4" applyFont="1" applyBorder="1" applyAlignment="1">
      <alignment horizontal="center" vertical="center" wrapText="1"/>
    </xf>
    <xf numFmtId="0" fontId="20" fillId="0" borderId="0" xfId="0" applyFont="1" applyBorder="1"/>
    <xf numFmtId="0" fontId="12" fillId="0" borderId="0" xfId="2" applyFont="1" applyBorder="1" applyAlignment="1"/>
    <xf numFmtId="0" fontId="12" fillId="0" borderId="0" xfId="2" applyFont="1" applyAlignment="1"/>
    <xf numFmtId="0" fontId="3" fillId="0" borderId="0" xfId="2" applyFont="1" applyAlignment="1"/>
    <xf numFmtId="0" fontId="13" fillId="0" borderId="0" xfId="2" applyFont="1" applyBorder="1" applyAlignment="1"/>
    <xf numFmtId="0" fontId="12" fillId="0" borderId="0" xfId="2" applyFont="1" applyBorder="1" applyAlignment="1">
      <alignment horizontal="center"/>
    </xf>
    <xf numFmtId="0" fontId="2" fillId="0" borderId="0" xfId="2" applyFont="1" applyBorder="1" applyAlignment="1"/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6" fillId="0" borderId="0" xfId="2" applyFont="1" applyBorder="1" applyAlignment="1"/>
    <xf numFmtId="0" fontId="37" fillId="0" borderId="0" xfId="2" applyFont="1" applyBorder="1" applyAlignment="1">
      <alignment horizontal="center"/>
    </xf>
    <xf numFmtId="0" fontId="38" fillId="0" borderId="0" xfId="0" applyFont="1"/>
    <xf numFmtId="0" fontId="37" fillId="0" borderId="0" xfId="2" applyFont="1" applyAlignment="1"/>
    <xf numFmtId="0" fontId="36" fillId="0" borderId="0" xfId="2" applyFont="1"/>
    <xf numFmtId="0" fontId="38" fillId="0" borderId="0" xfId="0" applyFont="1" applyBorder="1"/>
    <xf numFmtId="1" fontId="9" fillId="0" borderId="0" xfId="2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Fill="1"/>
    <xf numFmtId="0" fontId="42" fillId="0" borderId="0" xfId="1" applyFont="1" applyFill="1"/>
    <xf numFmtId="0" fontId="44" fillId="0" borderId="0" xfId="1" applyFont="1" applyFill="1" applyAlignment="1">
      <alignment vertical="center"/>
    </xf>
    <xf numFmtId="0" fontId="45" fillId="0" borderId="0" xfId="1" applyFont="1" applyFill="1" applyAlignment="1">
      <alignment vertical="center"/>
    </xf>
    <xf numFmtId="0" fontId="45" fillId="0" borderId="0" xfId="1" applyFont="1" applyFill="1" applyBorder="1" applyAlignment="1">
      <alignment horizontal="center" vertical="center"/>
    </xf>
    <xf numFmtId="0" fontId="45" fillId="0" borderId="0" xfId="1" applyFont="1" applyFill="1" applyAlignment="1">
      <alignment horizontal="left" vertical="center"/>
    </xf>
    <xf numFmtId="0" fontId="45" fillId="0" borderId="0" xfId="1" applyFont="1" applyFill="1" applyAlignment="1">
      <alignment horizontal="center" vertical="center"/>
    </xf>
    <xf numFmtId="0" fontId="46" fillId="0" borderId="0" xfId="0" applyFont="1" applyFill="1"/>
    <xf numFmtId="0" fontId="40" fillId="0" borderId="0" xfId="1" applyFont="1" applyFill="1" applyAlignment="1">
      <alignment vertical="center"/>
    </xf>
    <xf numFmtId="0" fontId="40" fillId="0" borderId="70" xfId="1" applyFont="1" applyFill="1" applyBorder="1" applyAlignment="1">
      <alignment horizontal="center" vertical="center"/>
    </xf>
    <xf numFmtId="0" fontId="40" fillId="0" borderId="21" xfId="1" applyFont="1" applyFill="1" applyBorder="1" applyAlignment="1">
      <alignment horizontal="center" vertical="center"/>
    </xf>
    <xf numFmtId="0" fontId="40" fillId="0" borderId="22" xfId="1" applyFont="1" applyFill="1" applyBorder="1" applyAlignment="1">
      <alignment horizontal="left" vertical="center"/>
    </xf>
    <xf numFmtId="0" fontId="45" fillId="0" borderId="24" xfId="1" applyFont="1" applyFill="1" applyBorder="1" applyAlignment="1">
      <alignment horizontal="left" vertical="center"/>
    </xf>
    <xf numFmtId="0" fontId="40" fillId="0" borderId="16" xfId="1" applyFont="1" applyFill="1" applyBorder="1" applyAlignment="1">
      <alignment horizontal="center" vertical="center"/>
    </xf>
    <xf numFmtId="0" fontId="40" fillId="0" borderId="71" xfId="1" applyFont="1" applyFill="1" applyBorder="1" applyAlignment="1">
      <alignment horizontal="center" vertical="center"/>
    </xf>
    <xf numFmtId="0" fontId="40" fillId="0" borderId="17" xfId="1" applyFont="1" applyFill="1" applyBorder="1" applyAlignment="1">
      <alignment horizontal="left" vertical="center"/>
    </xf>
    <xf numFmtId="0" fontId="40" fillId="0" borderId="69" xfId="1" applyFont="1" applyFill="1" applyBorder="1" applyAlignment="1">
      <alignment horizontal="left" vertical="center"/>
    </xf>
    <xf numFmtId="0" fontId="40" fillId="0" borderId="0" xfId="1" applyFont="1" applyFill="1" applyBorder="1" applyAlignment="1">
      <alignment horizontal="center" vertical="center"/>
    </xf>
    <xf numFmtId="0" fontId="40" fillId="0" borderId="0" xfId="1" applyFont="1" applyFill="1" applyBorder="1" applyAlignment="1">
      <alignment horizontal="left" vertical="center"/>
    </xf>
    <xf numFmtId="0" fontId="45" fillId="0" borderId="0" xfId="1" applyFont="1" applyFill="1" applyBorder="1" applyAlignment="1">
      <alignment horizontal="left" vertical="center"/>
    </xf>
    <xf numFmtId="0" fontId="45" fillId="0" borderId="0" xfId="1" applyFont="1" applyFill="1" applyBorder="1" applyAlignment="1">
      <alignment vertical="center"/>
    </xf>
    <xf numFmtId="0" fontId="45" fillId="0" borderId="0" xfId="1" applyFont="1" applyFill="1"/>
    <xf numFmtId="0" fontId="31" fillId="0" borderId="0" xfId="0" applyFont="1" applyFill="1"/>
    <xf numFmtId="0" fontId="53" fillId="0" borderId="0" xfId="0" applyFont="1" applyFill="1"/>
    <xf numFmtId="0" fontId="52" fillId="0" borderId="0" xfId="1" applyFont="1" applyFill="1" applyAlignment="1">
      <alignment vertical="center"/>
    </xf>
    <xf numFmtId="0" fontId="40" fillId="0" borderId="0" xfId="1" applyFont="1" applyFill="1" applyBorder="1" applyAlignment="1">
      <alignment vertical="center"/>
    </xf>
    <xf numFmtId="0" fontId="44" fillId="8" borderId="0" xfId="1" applyFont="1" applyFill="1" applyAlignment="1">
      <alignment horizontal="center" vertical="center"/>
    </xf>
    <xf numFmtId="0" fontId="49" fillId="0" borderId="0" xfId="1" applyFont="1" applyFill="1" applyAlignment="1">
      <alignment vertical="center"/>
    </xf>
    <xf numFmtId="0" fontId="44" fillId="2" borderId="0" xfId="1" applyFont="1" applyFill="1" applyAlignment="1">
      <alignment horizontal="center" vertical="center"/>
    </xf>
    <xf numFmtId="0" fontId="45" fillId="2" borderId="0" xfId="1" applyFont="1" applyFill="1" applyAlignment="1">
      <alignment vertical="center"/>
    </xf>
    <xf numFmtId="1" fontId="45" fillId="0" borderId="0" xfId="1" applyNumberFormat="1" applyFont="1" applyFill="1" applyAlignment="1">
      <alignment horizontal="center" vertical="center"/>
    </xf>
    <xf numFmtId="0" fontId="45" fillId="0" borderId="24" xfId="1" applyFont="1" applyFill="1" applyBorder="1" applyAlignment="1">
      <alignment horizontal="center" vertical="center"/>
    </xf>
    <xf numFmtId="0" fontId="41" fillId="2" borderId="21" xfId="1" applyFont="1" applyFill="1" applyBorder="1" applyAlignment="1">
      <alignment horizontal="center" vertical="center"/>
    </xf>
    <xf numFmtId="0" fontId="41" fillId="0" borderId="21" xfId="1" applyFont="1" applyFill="1" applyBorder="1" applyAlignment="1">
      <alignment horizontal="center" vertical="center"/>
    </xf>
    <xf numFmtId="0" fontId="47" fillId="0" borderId="21" xfId="1" applyFont="1" applyFill="1" applyBorder="1" applyAlignment="1">
      <alignment horizontal="center" vertical="center"/>
    </xf>
    <xf numFmtId="0" fontId="47" fillId="0" borderId="78" xfId="1" applyFont="1" applyFill="1" applyBorder="1" applyAlignment="1">
      <alignment horizontal="center" vertical="center"/>
    </xf>
    <xf numFmtId="0" fontId="47" fillId="0" borderId="74" xfId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horizontal="center" vertical="center"/>
    </xf>
    <xf numFmtId="0" fontId="47" fillId="0" borderId="7" xfId="1" applyFont="1" applyFill="1" applyBorder="1" applyAlignment="1">
      <alignment horizontal="center" vertical="center"/>
    </xf>
    <xf numFmtId="1" fontId="45" fillId="0" borderId="0" xfId="1" applyNumberFormat="1" applyFont="1" applyFill="1" applyAlignment="1">
      <alignment vertical="center"/>
    </xf>
    <xf numFmtId="1" fontId="45" fillId="0" borderId="0" xfId="1" applyNumberFormat="1" applyFont="1" applyFill="1"/>
    <xf numFmtId="0" fontId="45" fillId="0" borderId="0" xfId="1" applyFont="1" applyFill="1" applyAlignment="1">
      <alignment horizontal="center"/>
    </xf>
    <xf numFmtId="0" fontId="48" fillId="0" borderId="0" xfId="0" applyFont="1" applyFill="1"/>
    <xf numFmtId="0" fontId="1" fillId="0" borderId="0" xfId="0" applyFont="1" applyFill="1" applyAlignment="1">
      <alignment horizontal="center"/>
    </xf>
    <xf numFmtId="0" fontId="40" fillId="0" borderId="0" xfId="1" applyFont="1" applyFill="1" applyAlignment="1">
      <alignment horizontal="center" vertical="center"/>
    </xf>
    <xf numFmtId="0" fontId="39" fillId="0" borderId="0" xfId="0" applyFont="1" applyFill="1"/>
    <xf numFmtId="0" fontId="50" fillId="0" borderId="0" xfId="1" applyFont="1" applyFill="1" applyAlignment="1">
      <alignment vertical="center"/>
    </xf>
    <xf numFmtId="0" fontId="52" fillId="0" borderId="0" xfId="1" applyFont="1" applyFill="1"/>
    <xf numFmtId="1" fontId="3" fillId="0" borderId="16" xfId="2" applyNumberFormat="1" applyFont="1" applyBorder="1" applyAlignment="1">
      <alignment horizontal="center" vertical="center"/>
    </xf>
    <xf numFmtId="2" fontId="3" fillId="0" borderId="16" xfId="2" applyNumberFormat="1" applyFont="1" applyBorder="1" applyAlignment="1">
      <alignment horizontal="center" vertical="center"/>
    </xf>
    <xf numFmtId="10" fontId="3" fillId="0" borderId="16" xfId="4" applyNumberFormat="1" applyFont="1" applyBorder="1" applyAlignment="1">
      <alignment horizontal="center" vertical="center" wrapText="1"/>
    </xf>
    <xf numFmtId="0" fontId="5" fillId="8" borderId="0" xfId="7" applyFill="1" applyAlignment="1" applyProtection="1"/>
    <xf numFmtId="1" fontId="3" fillId="0" borderId="29" xfId="2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9" fontId="3" fillId="0" borderId="21" xfId="4" applyFont="1" applyBorder="1" applyAlignment="1">
      <alignment horizontal="center" vertical="center" wrapText="1"/>
    </xf>
    <xf numFmtId="1" fontId="3" fillId="0" borderId="42" xfId="2" applyNumberFormat="1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11" borderId="0" xfId="0" applyFont="1" applyFill="1" applyAlignment="1">
      <alignment horizontal="center" vertical="center"/>
    </xf>
    <xf numFmtId="0" fontId="57" fillId="0" borderId="0" xfId="0" applyFont="1" applyFill="1" applyAlignment="1">
      <alignment vertical="center" wrapText="1"/>
    </xf>
    <xf numFmtId="0" fontId="58" fillId="11" borderId="0" xfId="0" applyFont="1" applyFill="1" applyAlignment="1">
      <alignment vertical="center" wrapText="1"/>
    </xf>
    <xf numFmtId="0" fontId="58" fillId="0" borderId="0" xfId="0" applyFont="1" applyAlignment="1">
      <alignment vertical="center" wrapText="1"/>
    </xf>
    <xf numFmtId="10" fontId="3" fillId="0" borderId="42" xfId="4" applyNumberFormat="1" applyFont="1" applyBorder="1" applyAlignment="1">
      <alignment horizontal="center" vertical="center" wrapText="1"/>
    </xf>
    <xf numFmtId="2" fontId="40" fillId="0" borderId="21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left" vertical="center"/>
    </xf>
    <xf numFmtId="0" fontId="45" fillId="0" borderId="0" xfId="1" applyFont="1" applyFill="1" applyBorder="1" applyAlignment="1">
      <alignment horizontal="center" vertical="center"/>
    </xf>
    <xf numFmtId="0" fontId="40" fillId="0" borderId="16" xfId="1" applyFont="1" applyFill="1" applyBorder="1" applyAlignment="1">
      <alignment horizontal="center" vertical="center"/>
    </xf>
    <xf numFmtId="0" fontId="2" fillId="0" borderId="0" xfId="1" applyFont="1" applyFill="1"/>
    <xf numFmtId="0" fontId="11" fillId="0" borderId="0" xfId="0" applyFont="1" applyFill="1"/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3" fillId="0" borderId="70" xfId="1" applyFont="1" applyFill="1" applyBorder="1" applyAlignment="1">
      <alignment horizontal="center" vertical="center"/>
    </xf>
    <xf numFmtId="0" fontId="59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vertical="center"/>
    </xf>
    <xf numFmtId="2" fontId="3" fillId="0" borderId="21" xfId="1" applyNumberFormat="1" applyFont="1" applyFill="1" applyBorder="1" applyAlignment="1" applyProtection="1">
      <alignment horizontal="center" vertical="center"/>
      <protection hidden="1"/>
    </xf>
    <xf numFmtId="2" fontId="3" fillId="0" borderId="18" xfId="0" applyNumberFormat="1" applyFont="1" applyFill="1" applyBorder="1" applyAlignment="1" applyProtection="1">
      <alignment horizontal="center" vertical="center"/>
      <protection hidden="1"/>
    </xf>
    <xf numFmtId="0" fontId="3" fillId="0" borderId="71" xfId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 applyProtection="1">
      <alignment horizontal="center" vertical="center"/>
      <protection hidden="1"/>
    </xf>
    <xf numFmtId="0" fontId="60" fillId="0" borderId="0" xfId="0" applyFont="1" applyFill="1"/>
    <xf numFmtId="2" fontId="15" fillId="0" borderId="45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/>
    <xf numFmtId="0" fontId="15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37" fillId="0" borderId="0" xfId="1" applyFont="1" applyFill="1" applyAlignment="1">
      <alignment vertical="center"/>
    </xf>
    <xf numFmtId="0" fontId="61" fillId="0" borderId="0" xfId="0" applyFont="1" applyFill="1"/>
    <xf numFmtId="0" fontId="59" fillId="0" borderId="0" xfId="1" applyFont="1" applyFill="1" applyAlignment="1">
      <alignment vertical="center"/>
    </xf>
    <xf numFmtId="0" fontId="5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2" fontId="3" fillId="0" borderId="23" xfId="1" applyNumberFormat="1" applyFont="1" applyFill="1" applyBorder="1" applyAlignment="1" applyProtection="1">
      <alignment horizontal="center" vertical="center"/>
      <protection hidden="1"/>
    </xf>
    <xf numFmtId="2" fontId="40" fillId="0" borderId="24" xfId="1" applyNumberFormat="1" applyFont="1" applyFill="1" applyBorder="1" applyAlignment="1">
      <alignment horizontal="center" vertical="center"/>
    </xf>
    <xf numFmtId="2" fontId="47" fillId="0" borderId="78" xfId="1" applyNumberFormat="1" applyFont="1" applyFill="1" applyBorder="1" applyAlignment="1">
      <alignment horizontal="center" vertical="center"/>
    </xf>
    <xf numFmtId="2" fontId="40" fillId="0" borderId="70" xfId="1" applyNumberFormat="1" applyFont="1" applyFill="1" applyBorder="1" applyAlignment="1">
      <alignment horizontal="center" vertical="center"/>
    </xf>
    <xf numFmtId="1" fontId="49" fillId="0" borderId="0" xfId="1" applyNumberFormat="1" applyFont="1" applyFill="1" applyAlignment="1">
      <alignment vertical="center"/>
    </xf>
    <xf numFmtId="1" fontId="47" fillId="15" borderId="30" xfId="4" applyNumberFormat="1" applyFont="1" applyFill="1" applyBorder="1" applyAlignment="1">
      <alignment horizontal="center" vertical="center" wrapText="1"/>
    </xf>
    <xf numFmtId="1" fontId="47" fillId="15" borderId="129" xfId="4" applyNumberFormat="1" applyFont="1" applyFill="1" applyBorder="1" applyAlignment="1">
      <alignment horizontal="center" vertical="center" wrapText="1"/>
    </xf>
    <xf numFmtId="0" fontId="44" fillId="15" borderId="66" xfId="1" applyFont="1" applyFill="1" applyBorder="1" applyAlignment="1">
      <alignment horizontal="center" vertical="center" wrapText="1"/>
    </xf>
    <xf numFmtId="0" fontId="44" fillId="15" borderId="25" xfId="1" applyFont="1" applyFill="1" applyBorder="1" applyAlignment="1">
      <alignment horizontal="center" vertical="center" wrapText="1"/>
    </xf>
    <xf numFmtId="1" fontId="47" fillId="15" borderId="16" xfId="1" quotePrefix="1" applyNumberFormat="1" applyFont="1" applyFill="1" applyBorder="1" applyAlignment="1">
      <alignment horizontal="center" vertical="center" wrapText="1"/>
    </xf>
    <xf numFmtId="0" fontId="47" fillId="8" borderId="23" xfId="0" applyFont="1" applyFill="1" applyBorder="1" applyAlignment="1">
      <alignment horizontal="center" vertical="center"/>
    </xf>
    <xf numFmtId="0" fontId="3" fillId="15" borderId="23" xfId="2" applyFont="1" applyFill="1" applyBorder="1" applyAlignment="1">
      <alignment horizontal="center" textRotation="90" wrapText="1"/>
    </xf>
    <xf numFmtId="0" fontId="3" fillId="15" borderId="23" xfId="2" applyFont="1" applyFill="1" applyBorder="1" applyAlignment="1">
      <alignment textRotation="90" wrapText="1"/>
    </xf>
    <xf numFmtId="0" fontId="3" fillId="15" borderId="66" xfId="2" applyFont="1" applyFill="1" applyBorder="1" applyAlignment="1">
      <alignment horizontal="center" vertical="center" wrapText="1"/>
    </xf>
    <xf numFmtId="0" fontId="40" fillId="0" borderId="101" xfId="1" applyFont="1" applyFill="1" applyBorder="1" applyAlignment="1">
      <alignment horizontal="center" vertical="center"/>
    </xf>
    <xf numFmtId="0" fontId="40" fillId="0" borderId="28" xfId="1" applyFont="1" applyFill="1" applyBorder="1" applyAlignment="1">
      <alignment horizontal="center" vertical="center"/>
    </xf>
    <xf numFmtId="2" fontId="40" fillId="0" borderId="28" xfId="1" applyNumberFormat="1" applyFont="1" applyFill="1" applyBorder="1" applyAlignment="1">
      <alignment horizontal="center" vertical="center"/>
    </xf>
    <xf numFmtId="2" fontId="40" fillId="0" borderId="101" xfId="1" applyNumberFormat="1" applyFont="1" applyFill="1" applyBorder="1" applyAlignment="1">
      <alignment horizontal="center" vertical="center"/>
    </xf>
    <xf numFmtId="2" fontId="47" fillId="0" borderId="1" xfId="1" applyNumberFormat="1" applyFont="1" applyFill="1" applyBorder="1" applyAlignment="1">
      <alignment horizontal="center" vertical="center"/>
    </xf>
    <xf numFmtId="1" fontId="47" fillId="15" borderId="61" xfId="4" applyNumberFormat="1" applyFont="1" applyFill="1" applyBorder="1" applyAlignment="1">
      <alignment horizontal="center" vertical="center" wrapText="1"/>
    </xf>
    <xf numFmtId="0" fontId="44" fillId="15" borderId="26" xfId="1" applyFont="1" applyFill="1" applyBorder="1" applyAlignment="1">
      <alignment horizontal="center" vertical="center" wrapText="1"/>
    </xf>
    <xf numFmtId="2" fontId="40" fillId="0" borderId="39" xfId="1" applyNumberFormat="1" applyFont="1" applyFill="1" applyBorder="1" applyAlignment="1">
      <alignment horizontal="center" vertical="center"/>
    </xf>
    <xf numFmtId="2" fontId="40" fillId="0" borderId="122" xfId="1" applyNumberFormat="1" applyFont="1" applyFill="1" applyBorder="1" applyAlignment="1">
      <alignment horizontal="center" vertical="center"/>
    </xf>
    <xf numFmtId="0" fontId="45" fillId="0" borderId="110" xfId="1" applyFont="1" applyFill="1" applyBorder="1" applyAlignment="1">
      <alignment horizontal="left" vertical="center"/>
    </xf>
    <xf numFmtId="0" fontId="45" fillId="0" borderId="67" xfId="1" applyFont="1" applyFill="1" applyBorder="1" applyAlignment="1">
      <alignment horizontal="left" vertical="center"/>
    </xf>
    <xf numFmtId="0" fontId="45" fillId="0" borderId="109" xfId="1" applyFont="1" applyFill="1" applyBorder="1" applyAlignment="1">
      <alignment horizontal="left" vertical="center"/>
    </xf>
    <xf numFmtId="0" fontId="45" fillId="0" borderId="0" xfId="1" applyFont="1" applyFill="1" applyAlignment="1">
      <alignment horizontal="center" vertical="center"/>
    </xf>
    <xf numFmtId="0" fontId="45" fillId="0" borderId="0" xfId="1" applyFont="1" applyFill="1" applyAlignment="1">
      <alignment horizontal="left" vertical="center"/>
    </xf>
    <xf numFmtId="0" fontId="45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2" fontId="40" fillId="0" borderId="22" xfId="1" applyNumberFormat="1" applyFont="1" applyFill="1" applyBorder="1" applyAlignment="1">
      <alignment horizontal="center" vertical="center"/>
    </xf>
    <xf numFmtId="2" fontId="45" fillId="0" borderId="0" xfId="1" applyNumberFormat="1" applyFont="1" applyFill="1" applyAlignment="1">
      <alignment vertical="center"/>
    </xf>
    <xf numFmtId="2" fontId="47" fillId="0" borderId="91" xfId="1" applyNumberFormat="1" applyFont="1" applyFill="1" applyBorder="1" applyAlignment="1">
      <alignment horizontal="center" vertical="center"/>
    </xf>
    <xf numFmtId="0" fontId="44" fillId="8" borderId="26" xfId="1" applyFont="1" applyFill="1" applyBorder="1" applyAlignment="1">
      <alignment horizontal="center" vertical="center" wrapText="1"/>
    </xf>
    <xf numFmtId="9" fontId="15" fillId="15" borderId="23" xfId="0" applyNumberFormat="1" applyFont="1" applyFill="1" applyBorder="1" applyAlignment="1">
      <alignment horizontal="center" vertical="center" wrapText="1"/>
    </xf>
    <xf numFmtId="2" fontId="15" fillId="0" borderId="79" xfId="1" applyNumberFormat="1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 applyProtection="1">
      <alignment horizontal="center" vertical="center"/>
      <protection hidden="1"/>
    </xf>
    <xf numFmtId="2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15" fillId="15" borderId="31" xfId="1" applyFont="1" applyFill="1" applyBorder="1" applyAlignment="1">
      <alignment horizontal="center" vertical="center" wrapText="1"/>
    </xf>
    <xf numFmtId="0" fontId="15" fillId="15" borderId="0" xfId="1" applyFont="1" applyFill="1" applyBorder="1" applyAlignment="1">
      <alignment horizontal="center" vertical="center" wrapText="1"/>
    </xf>
    <xf numFmtId="0" fontId="20" fillId="0" borderId="0" xfId="0" applyFont="1" applyFill="1"/>
    <xf numFmtId="0" fontId="12" fillId="0" borderId="65" xfId="1" applyFont="1" applyFill="1" applyBorder="1" applyAlignment="1">
      <alignment horizontal="center" vertical="center"/>
    </xf>
    <xf numFmtId="0" fontId="63" fillId="0" borderId="23" xfId="1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vertical="center"/>
    </xf>
    <xf numFmtId="2" fontId="18" fillId="0" borderId="26" xfId="1" applyNumberFormat="1" applyFont="1" applyFill="1" applyBorder="1"/>
    <xf numFmtId="2" fontId="12" fillId="0" borderId="33" xfId="1" applyNumberFormat="1" applyFont="1" applyFill="1" applyBorder="1" applyAlignment="1" applyProtection="1">
      <alignment horizontal="center" vertical="center"/>
      <protection hidden="1"/>
    </xf>
    <xf numFmtId="2" fontId="12" fillId="0" borderId="26" xfId="0" applyNumberFormat="1" applyFont="1" applyFill="1" applyBorder="1" applyAlignment="1" applyProtection="1">
      <alignment horizontal="center" vertical="center"/>
      <protection hidden="1"/>
    </xf>
    <xf numFmtId="2" fontId="12" fillId="0" borderId="75" xfId="0" applyNumberFormat="1" applyFont="1" applyFill="1" applyBorder="1" applyAlignment="1" applyProtection="1">
      <alignment horizontal="center" vertical="center"/>
      <protection hidden="1"/>
    </xf>
    <xf numFmtId="2" fontId="12" fillId="0" borderId="66" xfId="0" applyNumberFormat="1" applyFont="1" applyFill="1" applyBorder="1" applyAlignment="1" applyProtection="1">
      <alignment horizontal="center"/>
      <protection hidden="1"/>
    </xf>
    <xf numFmtId="2" fontId="15" fillId="0" borderId="86" xfId="1" applyNumberFormat="1" applyFont="1" applyFill="1" applyBorder="1" applyAlignment="1" applyProtection="1">
      <alignment horizontal="center" vertical="center"/>
      <protection hidden="1"/>
    </xf>
    <xf numFmtId="2" fontId="3" fillId="0" borderId="24" xfId="1" applyNumberFormat="1" applyFont="1" applyFill="1" applyBorder="1" applyAlignment="1" applyProtection="1">
      <alignment horizontal="center" vertical="center"/>
      <protection hidden="1"/>
    </xf>
    <xf numFmtId="2" fontId="3" fillId="0" borderId="18" xfId="1" applyNumberFormat="1" applyFont="1" applyFill="1" applyBorder="1" applyAlignment="1" applyProtection="1">
      <alignment horizontal="center" vertical="center"/>
      <protection hidden="1"/>
    </xf>
    <xf numFmtId="2" fontId="12" fillId="0" borderId="35" xfId="1" applyNumberFormat="1" applyFont="1" applyFill="1" applyBorder="1" applyAlignment="1" applyProtection="1">
      <alignment horizontal="center" vertical="center"/>
      <protection hidden="1"/>
    </xf>
    <xf numFmtId="9" fontId="15" fillId="15" borderId="33" xfId="0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/>
    </xf>
    <xf numFmtId="0" fontId="15" fillId="15" borderId="74" xfId="1" applyFont="1" applyFill="1" applyBorder="1" applyAlignment="1">
      <alignment vertical="center" wrapText="1"/>
    </xf>
    <xf numFmtId="165" fontId="3" fillId="0" borderId="21" xfId="1" applyNumberFormat="1" applyFont="1" applyFill="1" applyBorder="1" applyAlignment="1" applyProtection="1">
      <alignment horizontal="center" vertical="center"/>
      <protection hidden="1"/>
    </xf>
    <xf numFmtId="165" fontId="3" fillId="0" borderId="16" xfId="1" applyNumberFormat="1" applyFont="1" applyFill="1" applyBorder="1" applyAlignment="1" applyProtection="1">
      <alignment horizontal="center" vertical="center"/>
      <protection hidden="1"/>
    </xf>
    <xf numFmtId="2" fontId="9" fillId="0" borderId="62" xfId="1" applyNumberFormat="1" applyFont="1" applyFill="1" applyBorder="1"/>
    <xf numFmtId="2" fontId="18" fillId="0" borderId="75" xfId="1" applyNumberFormat="1" applyFont="1" applyFill="1" applyBorder="1"/>
    <xf numFmtId="2" fontId="15" fillId="0" borderId="57" xfId="1" applyNumberFormat="1" applyFont="1" applyFill="1" applyBorder="1" applyAlignment="1">
      <alignment horizontal="center" vertical="center"/>
    </xf>
    <xf numFmtId="2" fontId="3" fillId="0" borderId="70" xfId="1" applyNumberFormat="1" applyFont="1" applyFill="1" applyBorder="1" applyAlignment="1" applyProtection="1">
      <alignment horizontal="center" vertical="center"/>
      <protection hidden="1"/>
    </xf>
    <xf numFmtId="2" fontId="3" fillId="0" borderId="78" xfId="1" applyNumberFormat="1" applyFont="1" applyFill="1" applyBorder="1" applyAlignment="1" applyProtection="1">
      <alignment horizontal="center" vertical="center"/>
      <protection hidden="1"/>
    </xf>
    <xf numFmtId="2" fontId="12" fillId="0" borderId="90" xfId="1" applyNumberFormat="1" applyFont="1" applyFill="1" applyBorder="1" applyAlignment="1" applyProtection="1">
      <alignment horizontal="center" vertical="center"/>
      <protection hidden="1"/>
    </xf>
    <xf numFmtId="2" fontId="12" fillId="0" borderId="82" xfId="1" applyNumberFormat="1" applyFont="1" applyFill="1" applyBorder="1" applyAlignment="1" applyProtection="1">
      <alignment horizontal="center" vertical="center"/>
      <protection hidden="1"/>
    </xf>
    <xf numFmtId="2" fontId="12" fillId="0" borderId="9" xfId="1" applyNumberFormat="1" applyFont="1" applyFill="1" applyBorder="1" applyAlignment="1" applyProtection="1">
      <alignment horizontal="center" vertical="center"/>
      <protection hidden="1"/>
    </xf>
    <xf numFmtId="2" fontId="3" fillId="0" borderId="24" xfId="0" applyNumberFormat="1" applyFont="1" applyFill="1" applyBorder="1" applyAlignment="1" applyProtection="1">
      <alignment horizontal="center" vertical="center"/>
      <protection hidden="1"/>
    </xf>
    <xf numFmtId="2" fontId="3" fillId="0" borderId="62" xfId="0" applyNumberFormat="1" applyFont="1" applyFill="1" applyBorder="1" applyAlignment="1" applyProtection="1">
      <alignment horizontal="center" vertical="center"/>
      <protection hidden="1"/>
    </xf>
    <xf numFmtId="9" fontId="15" fillId="15" borderId="90" xfId="0" applyNumberFormat="1" applyFont="1" applyFill="1" applyBorder="1" applyAlignment="1">
      <alignment horizontal="center" vertical="center" wrapText="1"/>
    </xf>
    <xf numFmtId="9" fontId="15" fillId="15" borderId="35" xfId="0" applyNumberFormat="1" applyFont="1" applyFill="1" applyBorder="1" applyAlignment="1">
      <alignment horizontal="center" vertical="center" wrapText="1"/>
    </xf>
    <xf numFmtId="2" fontId="3" fillId="0" borderId="65" xfId="0" applyNumberFormat="1" applyFont="1" applyFill="1" applyBorder="1" applyAlignment="1" applyProtection="1">
      <alignment horizontal="center" vertical="center"/>
      <protection hidden="1"/>
    </xf>
    <xf numFmtId="9" fontId="15" fillId="15" borderId="82" xfId="0" applyNumberFormat="1" applyFont="1" applyFill="1" applyBorder="1" applyAlignment="1">
      <alignment horizontal="center" vertical="center" wrapText="1"/>
    </xf>
    <xf numFmtId="2" fontId="15" fillId="0" borderId="95" xfId="0" applyNumberFormat="1" applyFont="1" applyFill="1" applyBorder="1" applyAlignment="1" applyProtection="1">
      <alignment horizontal="center" vertical="center"/>
      <protection hidden="1"/>
    </xf>
    <xf numFmtId="0" fontId="15" fillId="15" borderId="5" xfId="1" applyFont="1" applyFill="1" applyBorder="1" applyAlignment="1">
      <alignment vertical="center" wrapText="1"/>
    </xf>
    <xf numFmtId="0" fontId="15" fillId="15" borderId="3" xfId="1" applyFont="1" applyFill="1" applyBorder="1" applyAlignment="1">
      <alignment vertical="center" wrapText="1"/>
    </xf>
    <xf numFmtId="0" fontId="63" fillId="0" borderId="29" xfId="1" applyFont="1" applyFill="1" applyBorder="1" applyAlignment="1">
      <alignment horizontal="center" vertical="center"/>
    </xf>
    <xf numFmtId="0" fontId="12" fillId="0" borderId="31" xfId="1" applyFont="1" applyFill="1" applyBorder="1" applyAlignment="1">
      <alignment vertical="center"/>
    </xf>
    <xf numFmtId="2" fontId="18" fillId="0" borderId="0" xfId="1" applyNumberFormat="1" applyFont="1" applyFill="1" applyBorder="1"/>
    <xf numFmtId="2" fontId="12" fillId="0" borderId="29" xfId="1" applyNumberFormat="1" applyFont="1" applyFill="1" applyBorder="1" applyAlignment="1" applyProtection="1">
      <alignment horizontal="center" vertical="center"/>
      <protection hidden="1"/>
    </xf>
    <xf numFmtId="2" fontId="12" fillId="0" borderId="0" xfId="1" applyNumberFormat="1" applyFont="1" applyFill="1" applyBorder="1" applyAlignment="1" applyProtection="1">
      <alignment horizontal="center" vertical="center"/>
      <protection hidden="1"/>
    </xf>
    <xf numFmtId="2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89" xfId="1" applyFont="1" applyFill="1" applyBorder="1" applyAlignment="1">
      <alignment horizontal="left" vertical="center"/>
    </xf>
    <xf numFmtId="1" fontId="3" fillId="0" borderId="89" xfId="1" applyNumberFormat="1" applyFont="1" applyFill="1" applyBorder="1" applyAlignment="1" applyProtection="1">
      <alignment horizontal="center" vertical="center"/>
      <protection hidden="1"/>
    </xf>
    <xf numFmtId="0" fontId="15" fillId="15" borderId="7" xfId="1" applyFont="1" applyFill="1" applyBorder="1" applyAlignment="1">
      <alignment horizontal="center" vertical="center" wrapText="1"/>
    </xf>
    <xf numFmtId="9" fontId="15" fillId="15" borderId="5" xfId="0" applyNumberFormat="1" applyFont="1" applyFill="1" applyBorder="1" applyAlignment="1">
      <alignment horizontal="center" vertical="center" wrapText="1"/>
    </xf>
    <xf numFmtId="9" fontId="15" fillId="15" borderId="15" xfId="0" applyNumberFormat="1" applyFont="1" applyFill="1" applyBorder="1" applyAlignment="1">
      <alignment horizontal="center" vertical="center" wrapText="1"/>
    </xf>
    <xf numFmtId="2" fontId="12" fillId="0" borderId="15" xfId="1" applyNumberFormat="1" applyFont="1" applyFill="1" applyBorder="1" applyAlignment="1" applyProtection="1">
      <alignment horizontal="center" vertical="center"/>
      <protection hidden="1"/>
    </xf>
    <xf numFmtId="1" fontId="15" fillId="15" borderId="5" xfId="4" applyNumberFormat="1" applyFont="1" applyFill="1" applyBorder="1" applyAlignment="1">
      <alignment horizontal="center" vertical="center" wrapText="1"/>
    </xf>
    <xf numFmtId="1" fontId="15" fillId="15" borderId="0" xfId="4" applyNumberFormat="1" applyFont="1" applyFill="1" applyBorder="1" applyAlignment="1">
      <alignment horizontal="center" vertical="center" wrapText="1"/>
    </xf>
    <xf numFmtId="2" fontId="3" fillId="0" borderId="65" xfId="1" applyNumberFormat="1" applyFont="1" applyFill="1" applyBorder="1" applyAlignment="1" applyProtection="1">
      <alignment horizontal="center" vertical="center"/>
      <protection hidden="1"/>
    </xf>
    <xf numFmtId="1" fontId="3" fillId="8" borderId="89" xfId="1" applyNumberFormat="1" applyFont="1" applyFill="1" applyBorder="1" applyAlignment="1" applyProtection="1">
      <alignment horizontal="center" vertical="center"/>
      <protection hidden="1"/>
    </xf>
    <xf numFmtId="9" fontId="7" fillId="8" borderId="130" xfId="0" applyNumberFormat="1" applyFont="1" applyFill="1" applyBorder="1" applyAlignment="1">
      <alignment horizontal="center" vertical="center" wrapText="1"/>
    </xf>
    <xf numFmtId="9" fontId="7" fillId="8" borderId="111" xfId="0" applyNumberFormat="1" applyFont="1" applyFill="1" applyBorder="1" applyAlignment="1">
      <alignment horizontal="center" vertical="center" wrapText="1"/>
    </xf>
    <xf numFmtId="0" fontId="49" fillId="0" borderId="0" xfId="1" applyFont="1" applyFill="1"/>
    <xf numFmtId="0" fontId="9" fillId="0" borderId="0" xfId="1" applyFont="1" applyFill="1" applyAlignment="1">
      <alignment horizontal="center" vertical="center"/>
    </xf>
    <xf numFmtId="0" fontId="9" fillId="0" borderId="0" xfId="1" applyFont="1" applyFill="1"/>
    <xf numFmtId="0" fontId="64" fillId="0" borderId="0" xfId="1" applyFont="1" applyFill="1" applyAlignment="1">
      <alignment vertical="center"/>
    </xf>
    <xf numFmtId="0" fontId="15" fillId="0" borderId="130" xfId="1" applyFont="1" applyFill="1" applyBorder="1" applyAlignment="1">
      <alignment horizontal="left" vertical="center"/>
    </xf>
    <xf numFmtId="0" fontId="63" fillId="0" borderId="43" xfId="1" applyFont="1" applyFill="1" applyBorder="1" applyAlignment="1">
      <alignment horizontal="center" vertical="center"/>
    </xf>
    <xf numFmtId="0" fontId="12" fillId="0" borderId="112" xfId="1" applyFont="1" applyFill="1" applyBorder="1" applyAlignment="1">
      <alignment vertical="center"/>
    </xf>
    <xf numFmtId="2" fontId="18" fillId="0" borderId="5" xfId="1" applyNumberFormat="1" applyFont="1" applyFill="1" applyBorder="1"/>
    <xf numFmtId="1" fontId="3" fillId="0" borderId="130" xfId="1" applyNumberFormat="1" applyFont="1" applyFill="1" applyBorder="1" applyAlignment="1" applyProtection="1">
      <alignment horizontal="center" vertical="center"/>
      <protection hidden="1"/>
    </xf>
    <xf numFmtId="2" fontId="12" fillId="0" borderId="43" xfId="1" applyNumberFormat="1" applyFont="1" applyFill="1" applyBorder="1" applyAlignment="1" applyProtection="1">
      <alignment horizontal="center" vertical="center"/>
      <protection hidden="1"/>
    </xf>
    <xf numFmtId="1" fontId="3" fillId="8" borderId="130" xfId="1" applyNumberFormat="1" applyFont="1" applyFill="1" applyBorder="1" applyAlignment="1" applyProtection="1">
      <alignment horizontal="center" vertical="center"/>
      <protection hidden="1"/>
    </xf>
    <xf numFmtId="2" fontId="12" fillId="0" borderId="5" xfId="1" applyNumberFormat="1" applyFont="1" applyFill="1" applyBorder="1" applyAlignment="1" applyProtection="1">
      <alignment horizontal="center" vertical="center"/>
      <protection hidden="1"/>
    </xf>
    <xf numFmtId="2" fontId="12" fillId="0" borderId="5" xfId="0" applyNumberFormat="1" applyFont="1" applyFill="1" applyBorder="1" applyAlignment="1" applyProtection="1">
      <alignment horizontal="center" vertical="center"/>
      <protection hidden="1"/>
    </xf>
    <xf numFmtId="9" fontId="3" fillId="0" borderId="130" xfId="4" applyFont="1" applyFill="1" applyBorder="1" applyAlignment="1" applyProtection="1">
      <alignment horizontal="center" vertical="center"/>
      <protection hidden="1"/>
    </xf>
    <xf numFmtId="9" fontId="3" fillId="8" borderId="130" xfId="4" applyFont="1" applyFill="1" applyBorder="1" applyAlignment="1" applyProtection="1">
      <alignment horizontal="center" vertical="center"/>
      <protection hidden="1"/>
    </xf>
    <xf numFmtId="2" fontId="15" fillId="0" borderId="130" xfId="1" applyNumberFormat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vertical="center"/>
    </xf>
    <xf numFmtId="0" fontId="15" fillId="0" borderId="5" xfId="1" applyFont="1" applyFill="1" applyBorder="1" applyAlignment="1">
      <alignment vertical="center"/>
    </xf>
    <xf numFmtId="2" fontId="15" fillId="8" borderId="130" xfId="1" applyNumberFormat="1" applyFont="1" applyFill="1" applyBorder="1" applyAlignment="1">
      <alignment horizontal="center" vertical="center"/>
    </xf>
    <xf numFmtId="2" fontId="15" fillId="0" borderId="5" xfId="1" applyNumberFormat="1" applyFont="1" applyFill="1" applyBorder="1" applyAlignment="1">
      <alignment horizontal="center" vertical="center"/>
    </xf>
    <xf numFmtId="2" fontId="15" fillId="0" borderId="111" xfId="1" applyNumberFormat="1" applyFont="1" applyFill="1" applyBorder="1" applyAlignment="1">
      <alignment horizontal="center" vertical="center"/>
    </xf>
    <xf numFmtId="1" fontId="3" fillId="0" borderId="32" xfId="1" applyNumberFormat="1" applyFont="1" applyFill="1" applyBorder="1" applyAlignment="1" applyProtection="1">
      <alignment horizontal="center" vertical="center"/>
      <protection hidden="1"/>
    </xf>
    <xf numFmtId="1" fontId="3" fillId="0" borderId="111" xfId="1" applyNumberFormat="1" applyFont="1" applyFill="1" applyBorder="1" applyAlignment="1" applyProtection="1">
      <alignment horizontal="center" vertical="center"/>
      <protection hidden="1"/>
    </xf>
    <xf numFmtId="9" fontId="3" fillId="0" borderId="111" xfId="4" applyFont="1" applyFill="1" applyBorder="1" applyAlignment="1" applyProtection="1">
      <alignment horizontal="center" vertical="center"/>
      <protection hidden="1"/>
    </xf>
    <xf numFmtId="9" fontId="7" fillId="8" borderId="132" xfId="0" applyNumberFormat="1" applyFont="1" applyFill="1" applyBorder="1" applyAlignment="1">
      <alignment horizontal="center" vertical="center" wrapText="1"/>
    </xf>
    <xf numFmtId="9" fontId="15" fillId="15" borderId="96" xfId="0" applyNumberFormat="1" applyFont="1" applyFill="1" applyBorder="1" applyAlignment="1">
      <alignment horizontal="center" vertical="center" wrapText="1"/>
    </xf>
    <xf numFmtId="9" fontId="15" fillId="15" borderId="97" xfId="0" applyNumberFormat="1" applyFont="1" applyFill="1" applyBorder="1" applyAlignment="1">
      <alignment horizontal="center" vertical="center" wrapText="1"/>
    </xf>
    <xf numFmtId="2" fontId="3" fillId="0" borderId="100" xfId="1" applyNumberFormat="1" applyFont="1" applyFill="1" applyBorder="1" applyAlignment="1" applyProtection="1">
      <alignment horizontal="center" vertical="center"/>
      <protection hidden="1"/>
    </xf>
    <xf numFmtId="2" fontId="3" fillId="0" borderId="99" xfId="1" applyNumberFormat="1" applyFont="1" applyFill="1" applyBorder="1" applyAlignment="1" applyProtection="1">
      <alignment horizontal="center" vertical="center"/>
      <protection hidden="1"/>
    </xf>
    <xf numFmtId="2" fontId="12" fillId="0" borderId="96" xfId="1" applyNumberFormat="1" applyFont="1" applyFill="1" applyBorder="1" applyAlignment="1" applyProtection="1">
      <alignment horizontal="center" vertical="center"/>
      <protection hidden="1"/>
    </xf>
    <xf numFmtId="2" fontId="12" fillId="0" borderId="97" xfId="1" applyNumberFormat="1" applyFont="1" applyFill="1" applyBorder="1" applyAlignment="1" applyProtection="1">
      <alignment horizontal="center" vertical="center"/>
      <protection hidden="1"/>
    </xf>
    <xf numFmtId="1" fontId="3" fillId="0" borderId="134" xfId="1" applyNumberFormat="1" applyFont="1" applyFill="1" applyBorder="1" applyAlignment="1" applyProtection="1">
      <alignment horizontal="center" vertical="center"/>
      <protection hidden="1"/>
    </xf>
    <xf numFmtId="1" fontId="3" fillId="8" borderId="135" xfId="1" applyNumberFormat="1" applyFont="1" applyFill="1" applyBorder="1" applyAlignment="1" applyProtection="1">
      <alignment horizontal="center" vertical="center"/>
      <protection hidden="1"/>
    </xf>
    <xf numFmtId="1" fontId="3" fillId="0" borderId="132" xfId="1" applyNumberFormat="1" applyFont="1" applyFill="1" applyBorder="1" applyAlignment="1" applyProtection="1">
      <alignment horizontal="center" vertical="center"/>
      <protection hidden="1"/>
    </xf>
    <xf numFmtId="1" fontId="3" fillId="8" borderId="136" xfId="1" applyNumberFormat="1" applyFont="1" applyFill="1" applyBorder="1" applyAlignment="1" applyProtection="1">
      <alignment horizontal="center" vertical="center"/>
      <protection hidden="1"/>
    </xf>
    <xf numFmtId="9" fontId="3" fillId="0" borderId="132" xfId="4" applyFont="1" applyFill="1" applyBorder="1" applyAlignment="1" applyProtection="1">
      <alignment horizontal="center" vertical="center"/>
      <protection hidden="1"/>
    </xf>
    <xf numFmtId="9" fontId="3" fillId="8" borderId="136" xfId="4" applyFont="1" applyFill="1" applyBorder="1" applyAlignment="1" applyProtection="1">
      <alignment horizontal="center" vertical="center"/>
      <protection hidden="1"/>
    </xf>
    <xf numFmtId="2" fontId="15" fillId="0" borderId="132" xfId="1" applyNumberFormat="1" applyFont="1" applyFill="1" applyBorder="1" applyAlignment="1">
      <alignment horizontal="center" vertical="center"/>
    </xf>
    <xf numFmtId="2" fontId="15" fillId="8" borderId="136" xfId="1" applyNumberFormat="1" applyFont="1" applyFill="1" applyBorder="1" applyAlignment="1">
      <alignment horizontal="center" vertical="center"/>
    </xf>
    <xf numFmtId="2" fontId="15" fillId="0" borderId="2" xfId="1" applyNumberFormat="1" applyFont="1" applyFill="1" applyBorder="1" applyAlignment="1">
      <alignment horizontal="center" vertical="center"/>
    </xf>
    <xf numFmtId="2" fontId="3" fillId="0" borderId="100" xfId="0" applyNumberFormat="1" applyFont="1" applyFill="1" applyBorder="1" applyAlignment="1" applyProtection="1">
      <alignment horizontal="center" vertical="center"/>
      <protection hidden="1"/>
    </xf>
    <xf numFmtId="2" fontId="3" fillId="0" borderId="105" xfId="0" applyNumberFormat="1" applyFont="1" applyFill="1" applyBorder="1" applyAlignment="1" applyProtection="1">
      <alignment horizontal="center" vertical="center"/>
      <protection hidden="1"/>
    </xf>
    <xf numFmtId="2" fontId="3" fillId="0" borderId="103" xfId="0" applyNumberFormat="1" applyFont="1" applyFill="1" applyBorder="1" applyAlignment="1" applyProtection="1">
      <alignment horizontal="center" vertical="center"/>
      <protection hidden="1"/>
    </xf>
    <xf numFmtId="2" fontId="12" fillId="0" borderId="137" xfId="0" applyNumberFormat="1" applyFont="1" applyFill="1" applyBorder="1" applyAlignment="1" applyProtection="1">
      <alignment horizontal="center" vertical="center"/>
      <protection hidden="1"/>
    </xf>
    <xf numFmtId="1" fontId="3" fillId="8" borderId="138" xfId="1" applyNumberFormat="1" applyFont="1" applyFill="1" applyBorder="1" applyAlignment="1" applyProtection="1">
      <alignment horizontal="center" vertical="center"/>
      <protection hidden="1"/>
    </xf>
    <xf numFmtId="2" fontId="3" fillId="0" borderId="103" xfId="1" applyNumberFormat="1" applyFont="1" applyFill="1" applyBorder="1" applyAlignment="1" applyProtection="1">
      <alignment horizontal="center" vertical="center"/>
      <protection hidden="1"/>
    </xf>
    <xf numFmtId="0" fontId="0" fillId="0" borderId="51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3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3" fillId="15" borderId="23" xfId="2" applyFont="1" applyFill="1" applyBorder="1" applyAlignment="1">
      <alignment horizontal="center" vertical="center" wrapText="1"/>
    </xf>
    <xf numFmtId="10" fontId="3" fillId="0" borderId="29" xfId="4" applyNumberFormat="1" applyFont="1" applyBorder="1" applyAlignment="1">
      <alignment horizontal="center" vertical="center" wrapText="1"/>
    </xf>
    <xf numFmtId="0" fontId="65" fillId="16" borderId="51" xfId="0" applyFont="1" applyFill="1" applyBorder="1" applyAlignment="1">
      <alignment horizontal="left" vertical="top" wrapText="1" indent="1"/>
    </xf>
    <xf numFmtId="0" fontId="17" fillId="16" borderId="48" xfId="0" applyFont="1" applyFill="1" applyBorder="1" applyAlignment="1">
      <alignment vertical="top" wrapText="1"/>
    </xf>
    <xf numFmtId="0" fontId="0" fillId="16" borderId="51" xfId="0" applyFill="1" applyBorder="1" applyAlignment="1">
      <alignment vertical="top" wrapText="1"/>
    </xf>
    <xf numFmtId="0" fontId="0" fillId="16" borderId="48" xfId="0" applyFill="1" applyBorder="1" applyAlignment="1">
      <alignment vertical="top" wrapText="1"/>
    </xf>
    <xf numFmtId="0" fontId="17" fillId="16" borderId="141" xfId="0" applyFont="1" applyFill="1" applyBorder="1" applyAlignment="1">
      <alignment vertical="top" wrapText="1"/>
    </xf>
    <xf numFmtId="0" fontId="17" fillId="16" borderId="140" xfId="0" applyFont="1" applyFill="1" applyBorder="1" applyAlignment="1">
      <alignment vertical="top" wrapText="1"/>
    </xf>
    <xf numFmtId="0" fontId="19" fillId="0" borderId="48" xfId="0" applyFont="1" applyFill="1" applyBorder="1" applyAlignment="1">
      <alignment horizontal="center" vertical="center" wrapText="1"/>
    </xf>
    <xf numFmtId="0" fontId="17" fillId="0" borderId="139" xfId="0" applyFont="1" applyFill="1" applyBorder="1" applyAlignment="1">
      <alignment vertical="top" wrapText="1"/>
    </xf>
    <xf numFmtId="0" fontId="17" fillId="0" borderId="47" xfId="0" applyFont="1" applyFill="1" applyBorder="1" applyAlignment="1">
      <alignment vertical="top" wrapText="1"/>
    </xf>
    <xf numFmtId="0" fontId="17" fillId="0" borderId="141" xfId="0" applyFont="1" applyFill="1" applyBorder="1" applyAlignment="1">
      <alignment vertical="top" wrapText="1"/>
    </xf>
    <xf numFmtId="0" fontId="17" fillId="0" borderId="51" xfId="0" applyFont="1" applyFill="1" applyBorder="1" applyAlignment="1">
      <alignment vertical="top" wrapText="1"/>
    </xf>
    <xf numFmtId="0" fontId="17" fillId="0" borderId="140" xfId="0" applyFont="1" applyFill="1" applyBorder="1" applyAlignment="1">
      <alignment vertical="top" wrapText="1"/>
    </xf>
    <xf numFmtId="0" fontId="17" fillId="0" borderId="48" xfId="0" applyFont="1" applyFill="1" applyBorder="1" applyAlignment="1">
      <alignment vertical="top" wrapText="1"/>
    </xf>
    <xf numFmtId="0" fontId="17" fillId="0" borderId="47" xfId="0" applyFont="1" applyFill="1" applyBorder="1" applyAlignment="1">
      <alignment horizontal="center" vertical="top" wrapText="1"/>
    </xf>
    <xf numFmtId="0" fontId="17" fillId="0" borderId="51" xfId="0" applyFont="1" applyFill="1" applyBorder="1" applyAlignment="1">
      <alignment horizontal="center" vertical="top" wrapText="1"/>
    </xf>
    <xf numFmtId="0" fontId="67" fillId="0" borderId="51" xfId="0" applyFont="1" applyFill="1" applyBorder="1" applyAlignment="1">
      <alignment vertical="top" wrapText="1"/>
    </xf>
    <xf numFmtId="0" fontId="17" fillId="0" borderId="139" xfId="0" applyFont="1" applyFill="1" applyBorder="1" applyAlignment="1">
      <alignment horizontal="center" vertical="top" wrapText="1"/>
    </xf>
    <xf numFmtId="0" fontId="17" fillId="0" borderId="141" xfId="0" applyFont="1" applyFill="1" applyBorder="1" applyAlignment="1">
      <alignment horizontal="center" vertical="top" wrapText="1"/>
    </xf>
    <xf numFmtId="0" fontId="17" fillId="16" borderId="51" xfId="0" applyFont="1" applyFill="1" applyBorder="1" applyAlignment="1">
      <alignment horizontal="justify" vertical="top" wrapText="1"/>
    </xf>
    <xf numFmtId="0" fontId="17" fillId="16" borderId="51" xfId="0" applyFont="1" applyFill="1" applyBorder="1" applyAlignment="1">
      <alignment horizontal="left" vertical="top" wrapText="1" indent="5"/>
    </xf>
    <xf numFmtId="0" fontId="3" fillId="0" borderId="22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59" fillId="0" borderId="22" xfId="0" applyFont="1" applyBorder="1" applyAlignment="1">
      <alignment horizontal="left" vertical="center" wrapText="1"/>
    </xf>
    <xf numFmtId="0" fontId="59" fillId="0" borderId="42" xfId="0" applyFont="1" applyBorder="1" applyAlignment="1">
      <alignment horizontal="left" vertical="center" wrapText="1"/>
    </xf>
    <xf numFmtId="0" fontId="66" fillId="0" borderId="0" xfId="0" applyFont="1" applyFill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26" fillId="0" borderId="0" xfId="0" applyFont="1" applyAlignment="1"/>
    <xf numFmtId="0" fontId="8" fillId="0" borderId="0" xfId="0" applyFont="1" applyAlignment="1">
      <alignment vertical="top"/>
    </xf>
    <xf numFmtId="0" fontId="60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wrapText="1"/>
    </xf>
    <xf numFmtId="0" fontId="14" fillId="0" borderId="6" xfId="0" applyFont="1" applyBorder="1" applyAlignment="1">
      <alignment vertical="top" wrapText="1"/>
    </xf>
    <xf numFmtId="0" fontId="14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26" xfId="0" applyFont="1" applyBorder="1" applyAlignment="1">
      <alignment vertical="top" wrapText="1"/>
    </xf>
    <xf numFmtId="0" fontId="14" fillId="0" borderId="14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49" xfId="0" applyFont="1" applyBorder="1" applyAlignment="1">
      <alignment vertical="top" wrapText="1"/>
    </xf>
    <xf numFmtId="0" fontId="14" fillId="0" borderId="9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92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73" fillId="0" borderId="19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73" fillId="0" borderId="142" xfId="0" applyFont="1" applyBorder="1" applyAlignment="1">
      <alignment vertical="top" wrapText="1"/>
    </xf>
    <xf numFmtId="0" fontId="8" fillId="0" borderId="142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4" fillId="0" borderId="74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21" fillId="0" borderId="0" xfId="0" applyFont="1" applyAlignment="1"/>
    <xf numFmtId="0" fontId="75" fillId="0" borderId="0" xfId="0" applyFont="1" applyAlignment="1"/>
    <xf numFmtId="0" fontId="76" fillId="16" borderId="10" xfId="0" applyFont="1" applyFill="1" applyBorder="1" applyAlignment="1">
      <alignment horizontal="center" vertical="center" wrapText="1"/>
    </xf>
    <xf numFmtId="0" fontId="75" fillId="16" borderId="49" xfId="0" applyFont="1" applyFill="1" applyBorder="1" applyAlignment="1">
      <alignment horizontal="center" vertical="top"/>
    </xf>
    <xf numFmtId="0" fontId="75" fillId="16" borderId="1" xfId="0" applyFont="1" applyFill="1" applyBorder="1" applyAlignment="1">
      <alignment horizontal="center" vertical="top"/>
    </xf>
    <xf numFmtId="0" fontId="75" fillId="16" borderId="10" xfId="0" applyFont="1" applyFill="1" applyBorder="1" applyAlignment="1">
      <alignment horizontal="center" vertical="top"/>
    </xf>
    <xf numFmtId="0" fontId="75" fillId="16" borderId="2" xfId="0" applyFont="1" applyFill="1" applyBorder="1" applyAlignment="1">
      <alignment vertical="top"/>
    </xf>
    <xf numFmtId="0" fontId="75" fillId="16" borderId="5" xfId="0" applyFont="1" applyFill="1" applyBorder="1" applyAlignment="1">
      <alignment vertical="top"/>
    </xf>
    <xf numFmtId="0" fontId="75" fillId="16" borderId="2" xfId="0" applyFont="1" applyFill="1" applyBorder="1" applyAlignment="1">
      <alignment vertical="center"/>
    </xf>
    <xf numFmtId="0" fontId="75" fillId="16" borderId="5" xfId="0" applyFont="1" applyFill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62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5" fillId="12" borderId="23" xfId="0" applyFont="1" applyFill="1" applyBorder="1" applyAlignment="1">
      <alignment horizontal="center" vertical="center" wrapText="1"/>
    </xf>
    <xf numFmtId="0" fontId="15" fillId="12" borderId="104" xfId="0" applyFont="1" applyFill="1" applyBorder="1" applyAlignment="1">
      <alignment horizontal="center" vertical="center" wrapText="1"/>
    </xf>
    <xf numFmtId="0" fontId="77" fillId="0" borderId="0" xfId="0" applyFont="1"/>
    <xf numFmtId="0" fontId="3" fillId="0" borderId="10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9" borderId="21" xfId="0" applyFont="1" applyFill="1" applyBorder="1" applyAlignment="1">
      <alignment vertical="center"/>
    </xf>
    <xf numFmtId="0" fontId="3" fillId="9" borderId="99" xfId="0" applyFont="1" applyFill="1" applyBorder="1" applyAlignment="1">
      <alignment vertical="center"/>
    </xf>
    <xf numFmtId="0" fontId="60" fillId="0" borderId="0" xfId="0" applyFont="1"/>
    <xf numFmtId="0" fontId="3" fillId="0" borderId="105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vertical="center"/>
    </xf>
    <xf numFmtId="0" fontId="3" fillId="9" borderId="106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/>
    </xf>
    <xf numFmtId="0" fontId="3" fillId="9" borderId="16" xfId="0" applyFont="1" applyFill="1" applyBorder="1" applyAlignment="1">
      <alignment horizontal="center" vertical="center"/>
    </xf>
    <xf numFmtId="0" fontId="3" fillId="9" borderId="10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104" xfId="0" applyFont="1" applyFill="1" applyBorder="1" applyAlignment="1">
      <alignment horizontal="center" vertical="center"/>
    </xf>
    <xf numFmtId="0" fontId="3" fillId="2" borderId="10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/>
    </xf>
    <xf numFmtId="0" fontId="3" fillId="9" borderId="21" xfId="0" applyFont="1" applyFill="1" applyBorder="1" applyAlignment="1">
      <alignment horizontal="center" vertical="center"/>
    </xf>
    <xf numFmtId="0" fontId="3" fillId="2" borderId="10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/>
    </xf>
    <xf numFmtId="0" fontId="3" fillId="0" borderId="99" xfId="0" applyFont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3" fillId="0" borderId="104" xfId="0" applyFont="1" applyBorder="1" applyAlignment="1">
      <alignment horizontal="center" vertical="center"/>
    </xf>
    <xf numFmtId="0" fontId="3" fillId="2" borderId="10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0" fontId="62" fillId="0" borderId="97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78" fillId="0" borderId="0" xfId="0" applyFont="1" applyFill="1"/>
    <xf numFmtId="0" fontId="79" fillId="0" borderId="0" xfId="0" applyFont="1" applyFill="1" applyAlignment="1">
      <alignment horizontal="center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4" fillId="0" borderId="0" xfId="0" applyFont="1" applyFill="1"/>
    <xf numFmtId="0" fontId="8" fillId="0" borderId="0" xfId="0" applyFont="1" applyFill="1" applyAlignment="1">
      <alignment horizontal="center"/>
    </xf>
    <xf numFmtId="0" fontId="21" fillId="0" borderId="0" xfId="0" applyFont="1" applyFill="1"/>
    <xf numFmtId="0" fontId="17" fillId="0" borderId="47" xfId="0" applyFont="1" applyFill="1" applyBorder="1" applyAlignment="1">
      <alignment horizontal="left" vertical="top" wrapText="1" indent="1"/>
    </xf>
    <xf numFmtId="0" fontId="17" fillId="0" borderId="51" xfId="0" applyFont="1" applyFill="1" applyBorder="1" applyAlignment="1">
      <alignment horizontal="left" vertical="top" wrapText="1" indent="1"/>
    </xf>
    <xf numFmtId="0" fontId="8" fillId="0" borderId="51" xfId="0" applyFont="1" applyFill="1" applyBorder="1" applyAlignment="1">
      <alignment vertical="top" wrapText="1"/>
    </xf>
    <xf numFmtId="0" fontId="8" fillId="0" borderId="48" xfId="0" applyFont="1" applyFill="1" applyBorder="1" applyAlignment="1">
      <alignment vertical="top" wrapText="1"/>
    </xf>
    <xf numFmtId="0" fontId="17" fillId="0" borderId="139" xfId="0" applyFont="1" applyFill="1" applyBorder="1" applyAlignment="1">
      <alignment horizontal="left" vertical="top" wrapText="1" indent="1"/>
    </xf>
    <xf numFmtId="0" fontId="17" fillId="0" borderId="141" xfId="0" applyFont="1" applyFill="1" applyBorder="1" applyAlignment="1">
      <alignment horizontal="left" vertical="top" wrapText="1" indent="1"/>
    </xf>
    <xf numFmtId="0" fontId="8" fillId="0" borderId="141" xfId="0" applyFont="1" applyFill="1" applyBorder="1" applyAlignment="1">
      <alignment vertical="top" wrapText="1"/>
    </xf>
    <xf numFmtId="0" fontId="8" fillId="0" borderId="140" xfId="0" applyFont="1" applyFill="1" applyBorder="1" applyAlignment="1">
      <alignment vertical="top" wrapText="1"/>
    </xf>
    <xf numFmtId="0" fontId="82" fillId="0" borderId="0" xfId="0" applyFont="1" applyFill="1"/>
    <xf numFmtId="0" fontId="78" fillId="2" borderId="115" xfId="0" applyFont="1" applyFill="1" applyBorder="1" applyAlignment="1"/>
    <xf numFmtId="0" fontId="78" fillId="2" borderId="11" xfId="0" applyFont="1" applyFill="1" applyBorder="1"/>
    <xf numFmtId="0" fontId="78" fillId="2" borderId="116" xfId="0" applyFont="1" applyFill="1" applyBorder="1"/>
    <xf numFmtId="0" fontId="83" fillId="0" borderId="0" xfId="0" applyFont="1" applyBorder="1"/>
    <xf numFmtId="0" fontId="78" fillId="2" borderId="117" xfId="0" applyFont="1" applyFill="1" applyBorder="1" applyAlignment="1"/>
    <xf numFmtId="0" fontId="78" fillId="2" borderId="0" xfId="0" applyFont="1" applyFill="1" applyBorder="1" applyAlignment="1"/>
    <xf numFmtId="0" fontId="8" fillId="2" borderId="117" xfId="0" applyFont="1" applyFill="1" applyBorder="1" applyAlignment="1"/>
    <xf numFmtId="0" fontId="84" fillId="2" borderId="0" xfId="0" applyFont="1" applyFill="1" applyBorder="1" applyAlignment="1"/>
    <xf numFmtId="0" fontId="78" fillId="0" borderId="0" xfId="0" applyFont="1" applyBorder="1"/>
    <xf numFmtId="0" fontId="78" fillId="0" borderId="0" xfId="0" applyFont="1"/>
    <xf numFmtId="0" fontId="78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4" fillId="0" borderId="0" xfId="0" applyFont="1" applyBorder="1"/>
    <xf numFmtId="0" fontId="8" fillId="0" borderId="117" xfId="0" applyFont="1" applyFill="1" applyBorder="1"/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8" fillId="0" borderId="118" xfId="0" applyFont="1" applyFill="1" applyBorder="1"/>
    <xf numFmtId="0" fontId="22" fillId="0" borderId="0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18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/>
    </xf>
    <xf numFmtId="0" fontId="90" fillId="0" borderId="0" xfId="0" applyFont="1" applyFill="1" applyBorder="1"/>
    <xf numFmtId="0" fontId="10" fillId="0" borderId="0" xfId="0" applyFont="1" applyFill="1" applyBorder="1"/>
    <xf numFmtId="0" fontId="8" fillId="3" borderId="0" xfId="0" applyFont="1" applyFill="1"/>
    <xf numFmtId="0" fontId="93" fillId="0" borderId="0" xfId="0" applyFont="1"/>
    <xf numFmtId="0" fontId="3" fillId="0" borderId="0" xfId="0" applyFont="1" applyFill="1" applyProtection="1">
      <protection locked="0"/>
    </xf>
    <xf numFmtId="0" fontId="94" fillId="0" borderId="0" xfId="0" applyFont="1" applyFill="1" applyProtection="1">
      <protection locked="0"/>
    </xf>
    <xf numFmtId="0" fontId="15" fillId="0" borderId="0" xfId="0" applyFont="1" applyFill="1" applyAlignment="1" applyProtection="1">
      <alignment horizontal="center"/>
      <protection locked="0"/>
    </xf>
    <xf numFmtId="0" fontId="15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15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protection locked="0"/>
    </xf>
    <xf numFmtId="0" fontId="15" fillId="0" borderId="0" xfId="0" applyFont="1" applyFill="1" applyAlignment="1" applyProtection="1">
      <alignment horizontal="left" vertical="top"/>
      <protection locked="0"/>
    </xf>
    <xf numFmtId="0" fontId="3" fillId="12" borderId="16" xfId="0" applyFont="1" applyFill="1" applyBorder="1" applyAlignment="1" applyProtection="1">
      <alignment horizontal="center" vertical="center"/>
      <protection locked="0"/>
    </xf>
    <xf numFmtId="0" fontId="3" fillId="12" borderId="77" xfId="0" applyFont="1" applyFill="1" applyBorder="1" applyAlignment="1" applyProtection="1">
      <alignment horizontal="center" vertical="center"/>
      <protection locked="0"/>
    </xf>
    <xf numFmtId="0" fontId="15" fillId="0" borderId="83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vertical="center" textRotation="90"/>
      <protection locked="0"/>
    </xf>
    <xf numFmtId="0" fontId="15" fillId="0" borderId="84" xfId="0" applyFont="1" applyFill="1" applyBorder="1" applyAlignment="1" applyProtection="1">
      <alignment horizontal="center" vertical="center"/>
      <protection locked="0"/>
    </xf>
    <xf numFmtId="0" fontId="15" fillId="0" borderId="101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77" xfId="0" applyFont="1" applyFill="1" applyBorder="1" applyAlignment="1" applyProtection="1">
      <alignment horizontal="center" vertical="center"/>
      <protection locked="0"/>
    </xf>
    <xf numFmtId="0" fontId="15" fillId="0" borderId="71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vertical="center" textRotation="90"/>
      <protection locked="0"/>
    </xf>
    <xf numFmtId="0" fontId="15" fillId="0" borderId="70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71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vertical="center" textRotation="90"/>
      <protection locked="0"/>
    </xf>
    <xf numFmtId="0" fontId="3" fillId="0" borderId="66" xfId="0" applyFont="1" applyFill="1" applyBorder="1" applyAlignment="1" applyProtection="1">
      <alignment horizontal="center" vertical="center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62" fillId="0" borderId="0" xfId="0" applyFont="1" applyFill="1" applyProtection="1">
      <protection locked="0"/>
    </xf>
    <xf numFmtId="0" fontId="36" fillId="0" borderId="0" xfId="0" applyFont="1" applyFill="1" applyBorder="1" applyAlignment="1" applyProtection="1">
      <alignment horizontal="center"/>
      <protection locked="0"/>
    </xf>
    <xf numFmtId="0" fontId="74" fillId="0" borderId="0" xfId="0" applyFont="1" applyFill="1" applyBorder="1" applyAlignment="1" applyProtection="1">
      <alignment horizontal="center"/>
      <protection locked="0"/>
    </xf>
    <xf numFmtId="0" fontId="36" fillId="0" borderId="0" xfId="0" applyFont="1" applyFill="1" applyBorder="1" applyProtection="1">
      <protection locked="0"/>
    </xf>
    <xf numFmtId="0" fontId="36" fillId="0" borderId="0" xfId="0" applyFont="1" applyFill="1" applyProtection="1">
      <protection locked="0"/>
    </xf>
    <xf numFmtId="0" fontId="2" fillId="0" borderId="0" xfId="1" applyFont="1"/>
    <xf numFmtId="0" fontId="2" fillId="0" borderId="0" xfId="1" applyFont="1" applyAlignment="1">
      <alignment horizont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5" applyFont="1" applyBorder="1" applyAlignment="1">
      <alignment horizontal="left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8" fillId="2" borderId="0" xfId="0" applyFont="1" applyFill="1"/>
    <xf numFmtId="16" fontId="3" fillId="15" borderId="16" xfId="1" applyNumberFormat="1" applyFont="1" applyFill="1" applyBorder="1" applyAlignment="1">
      <alignment horizontal="center" vertical="center" textRotation="90"/>
    </xf>
    <xf numFmtId="0" fontId="2" fillId="15" borderId="77" xfId="1" applyFont="1" applyFill="1" applyBorder="1" applyAlignment="1">
      <alignment vertical="center"/>
    </xf>
    <xf numFmtId="1" fontId="3" fillId="15" borderId="16" xfId="1" applyNumberFormat="1" applyFont="1" applyFill="1" applyBorder="1" applyAlignment="1">
      <alignment horizontal="center" vertical="center" textRotation="90"/>
    </xf>
    <xf numFmtId="1" fontId="3" fillId="15" borderId="77" xfId="1" applyNumberFormat="1" applyFont="1" applyFill="1" applyBorder="1" applyAlignment="1">
      <alignment horizontal="center" vertical="center" textRotation="90"/>
    </xf>
    <xf numFmtId="0" fontId="3" fillId="15" borderId="23" xfId="1" applyFont="1" applyFill="1" applyBorder="1" applyAlignment="1">
      <alignment horizontal="center" vertical="center" shrinkToFit="1"/>
    </xf>
    <xf numFmtId="0" fontId="3" fillId="15" borderId="66" xfId="1" applyFont="1" applyFill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3" fillId="0" borderId="24" xfId="5" applyFont="1" applyBorder="1" applyAlignment="1">
      <alignment horizontal="center" vertical="center"/>
    </xf>
    <xf numFmtId="0" fontId="13" fillId="2" borderId="22" xfId="5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78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" fillId="0" borderId="71" xfId="1" applyFont="1" applyBorder="1" applyAlignment="1">
      <alignment horizontal="center" vertical="center"/>
    </xf>
    <xf numFmtId="0" fontId="3" fillId="0" borderId="18" xfId="5" applyFont="1" applyBorder="1" applyAlignment="1">
      <alignment horizontal="center" vertical="center"/>
    </xf>
    <xf numFmtId="0" fontId="13" fillId="2" borderId="17" xfId="5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77" xfId="1" applyFont="1" applyFill="1" applyBorder="1" applyAlignment="1">
      <alignment vertical="center"/>
    </xf>
    <xf numFmtId="0" fontId="2" fillId="0" borderId="72" xfId="1" applyFont="1" applyBorder="1" applyAlignment="1">
      <alignment horizontal="center" vertical="center"/>
    </xf>
    <xf numFmtId="0" fontId="3" fillId="0" borderId="57" xfId="5" applyFont="1" applyBorder="1" applyAlignment="1">
      <alignment horizontal="center" vertical="center"/>
    </xf>
    <xf numFmtId="0" fontId="13" fillId="2" borderId="56" xfId="5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2" fillId="0" borderId="79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0" xfId="5" applyFont="1" applyFill="1" applyBorder="1" applyAlignment="1">
      <alignment horizontal="center"/>
    </xf>
    <xf numFmtId="0" fontId="12" fillId="2" borderId="0" xfId="5" applyFont="1" applyFill="1" applyBorder="1"/>
    <xf numFmtId="0" fontId="20" fillId="2" borderId="0" xfId="0" applyFont="1" applyFill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95" fillId="0" borderId="0" xfId="1" applyFont="1" applyBorder="1" applyAlignment="1">
      <alignment horizontal="center" vertical="center"/>
    </xf>
    <xf numFmtId="0" fontId="62" fillId="0" borderId="0" xfId="1" applyFont="1" applyAlignment="1">
      <alignment vertical="center"/>
    </xf>
    <xf numFmtId="0" fontId="62" fillId="0" borderId="0" xfId="1" applyFont="1" applyAlignment="1">
      <alignment horizontal="center" vertical="center"/>
    </xf>
    <xf numFmtId="0" fontId="62" fillId="0" borderId="0" xfId="1" applyFont="1" applyBorder="1" applyAlignment="1">
      <alignment vertical="center"/>
    </xf>
    <xf numFmtId="0" fontId="36" fillId="0" borderId="0" xfId="1" applyFont="1" applyBorder="1" applyAlignment="1">
      <alignment horizontal="center" vertical="center"/>
    </xf>
    <xf numFmtId="0" fontId="96" fillId="0" borderId="24" xfId="5" applyFont="1" applyBorder="1" applyAlignment="1">
      <alignment vertical="center"/>
    </xf>
    <xf numFmtId="0" fontId="96" fillId="0" borderId="18" xfId="5" applyFont="1" applyBorder="1" applyAlignment="1">
      <alignment vertical="center"/>
    </xf>
    <xf numFmtId="0" fontId="96" fillId="0" borderId="57" xfId="5" applyFont="1" applyBorder="1" applyAlignment="1">
      <alignment vertical="center"/>
    </xf>
    <xf numFmtId="0" fontId="3" fillId="15" borderId="16" xfId="1" applyFont="1" applyFill="1" applyBorder="1" applyAlignment="1">
      <alignment horizontal="center" vertical="center"/>
    </xf>
    <xf numFmtId="0" fontId="3" fillId="15" borderId="77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3" fillId="0" borderId="0" xfId="0" applyFont="1"/>
    <xf numFmtId="0" fontId="15" fillId="15" borderId="44" xfId="0" applyFont="1" applyFill="1" applyBorder="1" applyAlignment="1">
      <alignment vertical="center"/>
    </xf>
    <xf numFmtId="0" fontId="15" fillId="15" borderId="33" xfId="0" applyFont="1" applyFill="1" applyBorder="1" applyAlignment="1">
      <alignment vertical="center"/>
    </xf>
    <xf numFmtId="0" fontId="15" fillId="15" borderId="33" xfId="0" applyFont="1" applyFill="1" applyBorder="1" applyAlignment="1">
      <alignment horizontal="center" vertical="center"/>
    </xf>
    <xf numFmtId="0" fontId="15" fillId="15" borderId="3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70" xfId="0" applyFont="1" applyBorder="1" applyAlignment="1">
      <alignment horizontal="center" vertical="center"/>
    </xf>
    <xf numFmtId="16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1" fontId="3" fillId="0" borderId="24" xfId="0" quotePrefix="1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1" fontId="3" fillId="0" borderId="77" xfId="0" quotePrefix="1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16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" fontId="3" fillId="0" borderId="18" xfId="0" quotePrefix="1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72" xfId="0" applyFont="1" applyBorder="1" applyAlignment="1">
      <alignment horizontal="center" vertical="center"/>
    </xf>
    <xf numFmtId="16" fontId="3" fillId="0" borderId="42" xfId="0" applyNumberFormat="1" applyFont="1" applyBorder="1" applyAlignment="1">
      <alignment horizontal="center" vertical="center"/>
    </xf>
    <xf numFmtId="0" fontId="3" fillId="0" borderId="69" xfId="0" applyFont="1" applyBorder="1" applyAlignment="1">
      <alignment vertical="center"/>
    </xf>
    <xf numFmtId="1" fontId="3" fillId="0" borderId="68" xfId="0" quotePrefix="1" applyNumberFormat="1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69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" fontId="3" fillId="0" borderId="87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62" fillId="0" borderId="0" xfId="0" applyFont="1" applyBorder="1" applyAlignment="1">
      <alignment horizontal="center"/>
    </xf>
    <xf numFmtId="0" fontId="62" fillId="0" borderId="0" xfId="0" applyFont="1" applyBorder="1" applyAlignment="1"/>
    <xf numFmtId="0" fontId="29" fillId="0" borderId="0" xfId="0" applyFont="1" applyBorder="1"/>
    <xf numFmtId="0" fontId="59" fillId="0" borderId="0" xfId="0" applyFont="1" applyAlignment="1">
      <alignment horizontal="center"/>
    </xf>
    <xf numFmtId="0" fontId="59" fillId="0" borderId="0" xfId="0" applyFont="1" applyAlignment="1"/>
    <xf numFmtId="0" fontId="61" fillId="0" borderId="0" xfId="0" applyFont="1"/>
    <xf numFmtId="0" fontId="59" fillId="0" borderId="0" xfId="1" applyFont="1" applyAlignment="1">
      <alignment vertical="center"/>
    </xf>
    <xf numFmtId="0" fontId="59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1" fontId="3" fillId="0" borderId="22" xfId="0" quotePrefix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quotePrefix="1" applyNumberFormat="1" applyFont="1" applyBorder="1" applyAlignment="1">
      <alignment horizontal="center" vertical="center"/>
    </xf>
    <xf numFmtId="0" fontId="13" fillId="0" borderId="0" xfId="1" applyFont="1"/>
    <xf numFmtId="0" fontId="10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8" fillId="0" borderId="0" xfId="0" applyFont="1"/>
    <xf numFmtId="0" fontId="10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5" fillId="15" borderId="16" xfId="1" applyFont="1" applyFill="1" applyBorder="1" applyAlignment="1">
      <alignment horizontal="center" vertical="center" wrapText="1"/>
    </xf>
    <xf numFmtId="16" fontId="15" fillId="15" borderId="33" xfId="0" applyNumberFormat="1" applyFont="1" applyFill="1" applyBorder="1" applyAlignment="1">
      <alignment horizontal="center" vertical="center" textRotation="90" wrapText="1"/>
    </xf>
    <xf numFmtId="0" fontId="15" fillId="15" borderId="33" xfId="0" applyFont="1" applyFill="1" applyBorder="1" applyAlignment="1">
      <alignment horizontal="center" vertical="center" textRotation="90" wrapText="1"/>
    </xf>
    <xf numFmtId="0" fontId="3" fillId="0" borderId="7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vertical="center"/>
    </xf>
    <xf numFmtId="2" fontId="3" fillId="0" borderId="36" xfId="1" applyNumberFormat="1" applyFont="1" applyBorder="1" applyAlignment="1">
      <alignment horizontal="center" vertical="center"/>
    </xf>
    <xf numFmtId="2" fontId="3" fillId="0" borderId="21" xfId="1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2" fontId="3" fillId="0" borderId="16" xfId="1" applyNumberFormat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vertical="center"/>
    </xf>
    <xf numFmtId="2" fontId="9" fillId="0" borderId="26" xfId="1" applyNumberFormat="1" applyFont="1" applyBorder="1" applyAlignment="1">
      <alignment vertical="center"/>
    </xf>
    <xf numFmtId="2" fontId="3" fillId="0" borderId="33" xfId="1" applyNumberFormat="1" applyFont="1" applyBorder="1" applyAlignment="1">
      <alignment horizontal="center" vertical="center"/>
    </xf>
    <xf numFmtId="2" fontId="3" fillId="0" borderId="23" xfId="1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89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1" xfId="1" applyFont="1" applyBorder="1" applyAlignment="1">
      <alignment vertical="center"/>
    </xf>
    <xf numFmtId="2" fontId="9" fillId="0" borderId="32" xfId="1" applyNumberFormat="1" applyFont="1" applyBorder="1" applyAlignment="1">
      <alignment vertical="center"/>
    </xf>
    <xf numFmtId="1" fontId="3" fillId="0" borderId="29" xfId="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2" fontId="3" fillId="0" borderId="3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36" fillId="0" borderId="0" xfId="1" applyFont="1" applyAlignment="1">
      <alignment horizontal="center" vertical="center"/>
    </xf>
    <xf numFmtId="2" fontId="96" fillId="0" borderId="24" xfId="1" applyNumberFormat="1" applyFont="1" applyBorder="1" applyAlignment="1">
      <alignment vertical="center"/>
    </xf>
    <xf numFmtId="2" fontId="18" fillId="0" borderId="32" xfId="1" applyNumberFormat="1" applyFont="1" applyBorder="1" applyAlignment="1">
      <alignment vertical="center"/>
    </xf>
    <xf numFmtId="2" fontId="3" fillId="0" borderId="29" xfId="0" applyNumberFormat="1" applyFont="1" applyBorder="1" applyAlignment="1">
      <alignment horizontal="center" vertical="center"/>
    </xf>
    <xf numFmtId="2" fontId="96" fillId="0" borderId="26" xfId="1" applyNumberFormat="1" applyFont="1" applyBorder="1" applyAlignment="1">
      <alignment vertical="center"/>
    </xf>
    <xf numFmtId="0" fontId="11" fillId="0" borderId="0" xfId="0" applyFont="1" applyProtection="1"/>
    <xf numFmtId="0" fontId="8" fillId="0" borderId="0" xfId="0" applyFont="1" applyProtection="1"/>
    <xf numFmtId="0" fontId="2" fillId="0" borderId="0" xfId="1" applyFont="1" applyProtection="1"/>
    <xf numFmtId="0" fontId="10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1" fontId="9" fillId="0" borderId="0" xfId="1" applyNumberFormat="1" applyFont="1" applyFill="1" applyAlignment="1" applyProtection="1">
      <alignment horizontal="center" vertical="center"/>
    </xf>
    <xf numFmtId="9" fontId="10" fillId="8" borderId="0" xfId="4" applyFont="1" applyFill="1" applyAlignment="1" applyProtection="1">
      <alignment vertical="center"/>
    </xf>
    <xf numFmtId="9" fontId="11" fillId="8" borderId="0" xfId="4" applyFont="1" applyFill="1" applyAlignment="1" applyProtection="1">
      <alignment horizontal="center"/>
    </xf>
    <xf numFmtId="1" fontId="9" fillId="0" borderId="0" xfId="1" applyNumberFormat="1" applyFont="1" applyFill="1" applyAlignment="1" applyProtection="1">
      <alignment horizontal="left" vertical="center"/>
    </xf>
    <xf numFmtId="0" fontId="9" fillId="8" borderId="0" xfId="1" applyFont="1" applyFill="1" applyAlignment="1" applyProtection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9" fillId="0" borderId="0" xfId="1" applyFont="1" applyFill="1" applyAlignment="1" applyProtection="1">
      <alignment horizontal="center" vertical="center"/>
    </xf>
    <xf numFmtId="0" fontId="8" fillId="2" borderId="0" xfId="0" applyFont="1" applyFill="1" applyProtection="1"/>
    <xf numFmtId="0" fontId="3" fillId="15" borderId="21" xfId="1" applyFont="1" applyFill="1" applyBorder="1" applyAlignment="1" applyProtection="1">
      <alignment horizontal="center" vertical="center" wrapText="1"/>
    </xf>
    <xf numFmtId="0" fontId="3" fillId="15" borderId="29" xfId="1" applyFont="1" applyFill="1" applyBorder="1" applyAlignment="1" applyProtection="1">
      <alignment horizontal="center" vertical="center"/>
    </xf>
    <xf numFmtId="0" fontId="3" fillId="15" borderId="23" xfId="1" applyFont="1" applyFill="1" applyBorder="1" applyAlignment="1" applyProtection="1">
      <alignment horizontal="center" vertical="center" wrapText="1"/>
    </xf>
    <xf numFmtId="0" fontId="3" fillId="15" borderId="23" xfId="1" applyFont="1" applyFill="1" applyBorder="1" applyAlignment="1" applyProtection="1">
      <alignment horizontal="center" vertical="center"/>
    </xf>
    <xf numFmtId="0" fontId="3" fillId="15" borderId="33" xfId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9" fillId="0" borderId="70" xfId="1" applyFont="1" applyBorder="1" applyAlignment="1" applyProtection="1">
      <alignment horizontal="center" vertical="center"/>
    </xf>
    <xf numFmtId="0" fontId="3" fillId="0" borderId="21" xfId="1" applyFont="1" applyBorder="1" applyAlignment="1" applyProtection="1">
      <alignment horizontal="center" vertical="center"/>
    </xf>
    <xf numFmtId="0" fontId="9" fillId="0" borderId="22" xfId="1" applyFont="1" applyBorder="1" applyAlignment="1" applyProtection="1">
      <alignment vertical="center"/>
    </xf>
    <xf numFmtId="0" fontId="9" fillId="0" borderId="21" xfId="1" applyFont="1" applyBorder="1" applyAlignment="1" applyProtection="1">
      <alignment horizontal="center" vertical="center"/>
    </xf>
    <xf numFmtId="9" fontId="9" fillId="0" borderId="21" xfId="1" applyNumberFormat="1" applyFont="1" applyBorder="1" applyAlignment="1" applyProtection="1">
      <alignment horizontal="center" vertical="center"/>
    </xf>
    <xf numFmtId="0" fontId="9" fillId="0" borderId="21" xfId="1" applyFont="1" applyBorder="1" applyAlignment="1" applyProtection="1">
      <alignment vertical="center"/>
    </xf>
    <xf numFmtId="16" fontId="9" fillId="0" borderId="21" xfId="1" applyNumberFormat="1" applyFont="1" applyBorder="1" applyAlignment="1" applyProtection="1">
      <alignment vertical="center"/>
    </xf>
    <xf numFmtId="0" fontId="9" fillId="0" borderId="22" xfId="1" applyFont="1" applyBorder="1" applyAlignment="1" applyProtection="1">
      <alignment horizontal="center" vertical="center"/>
    </xf>
    <xf numFmtId="0" fontId="9" fillId="14" borderId="17" xfId="1" applyFont="1" applyFill="1" applyBorder="1" applyAlignment="1" applyProtection="1">
      <alignment horizontal="center" vertical="center"/>
    </xf>
    <xf numFmtId="2" fontId="9" fillId="14" borderId="21" xfId="1" applyNumberFormat="1" applyFont="1" applyFill="1" applyBorder="1" applyAlignment="1" applyProtection="1">
      <alignment horizontal="center" vertical="center"/>
    </xf>
    <xf numFmtId="2" fontId="9" fillId="14" borderId="22" xfId="1" applyNumberFormat="1" applyFont="1" applyFill="1" applyBorder="1" applyAlignment="1" applyProtection="1">
      <alignment horizontal="center" vertical="center"/>
    </xf>
    <xf numFmtId="2" fontId="9" fillId="0" borderId="124" xfId="1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9" fillId="0" borderId="71" xfId="1" applyFont="1" applyBorder="1" applyAlignment="1" applyProtection="1">
      <alignment horizontal="center" vertical="center"/>
    </xf>
    <xf numFmtId="0" fontId="3" fillId="0" borderId="16" xfId="1" applyFont="1" applyBorder="1" applyAlignment="1" applyProtection="1">
      <alignment horizontal="center" vertical="center"/>
    </xf>
    <xf numFmtId="0" fontId="9" fillId="0" borderId="17" xfId="1" applyFont="1" applyBorder="1" applyAlignment="1" applyProtection="1">
      <alignment vertical="center"/>
    </xf>
    <xf numFmtId="0" fontId="9" fillId="0" borderId="16" xfId="1" applyFont="1" applyBorder="1" applyAlignment="1" applyProtection="1">
      <alignment horizontal="center" vertical="center"/>
    </xf>
    <xf numFmtId="9" fontId="9" fillId="0" borderId="16" xfId="1" applyNumberFormat="1" applyFont="1" applyBorder="1" applyAlignment="1" applyProtection="1">
      <alignment horizontal="center" vertical="center"/>
    </xf>
    <xf numFmtId="0" fontId="9" fillId="0" borderId="16" xfId="1" applyFont="1" applyBorder="1" applyAlignment="1" applyProtection="1">
      <alignment vertical="center"/>
    </xf>
    <xf numFmtId="16" fontId="9" fillId="0" borderId="16" xfId="1" applyNumberFormat="1" applyFont="1" applyBorder="1" applyAlignment="1" applyProtection="1">
      <alignment vertical="center"/>
    </xf>
    <xf numFmtId="0" fontId="9" fillId="0" borderId="72" xfId="1" applyFont="1" applyBorder="1" applyAlignment="1" applyProtection="1">
      <alignment horizontal="center" vertical="center"/>
    </xf>
    <xf numFmtId="0" fontId="3" fillId="0" borderId="42" xfId="1" applyFont="1" applyBorder="1" applyAlignment="1" applyProtection="1">
      <alignment horizontal="center" vertical="center"/>
    </xf>
    <xf numFmtId="0" fontId="9" fillId="0" borderId="69" xfId="1" applyFont="1" applyBorder="1" applyAlignment="1" applyProtection="1">
      <alignment vertical="center"/>
    </xf>
    <xf numFmtId="0" fontId="9" fillId="0" borderId="42" xfId="1" applyFont="1" applyBorder="1" applyAlignment="1" applyProtection="1">
      <alignment horizontal="center" vertical="center"/>
    </xf>
    <xf numFmtId="0" fontId="9" fillId="0" borderId="42" xfId="1" applyFont="1" applyBorder="1" applyAlignment="1" applyProtection="1">
      <alignment vertical="center"/>
    </xf>
    <xf numFmtId="0" fontId="9" fillId="0" borderId="56" xfId="1" applyFont="1" applyBorder="1" applyAlignment="1" applyProtection="1">
      <alignment horizontal="center" vertical="center"/>
    </xf>
    <xf numFmtId="0" fontId="9" fillId="14" borderId="69" xfId="1" applyFont="1" applyFill="1" applyBorder="1" applyAlignment="1" applyProtection="1">
      <alignment horizontal="center" vertical="center"/>
    </xf>
    <xf numFmtId="2" fontId="9" fillId="14" borderId="45" xfId="1" applyNumberFormat="1" applyFont="1" applyFill="1" applyBorder="1" applyAlignment="1" applyProtection="1">
      <alignment horizontal="center" vertical="center"/>
    </xf>
    <xf numFmtId="2" fontId="9" fillId="14" borderId="87" xfId="1" applyNumberFormat="1" applyFont="1" applyFill="1" applyBorder="1" applyAlignment="1" applyProtection="1">
      <alignment horizontal="center" vertical="center"/>
    </xf>
    <xf numFmtId="2" fontId="9" fillId="0" borderId="49" xfId="1" applyNumberFormat="1" applyFont="1" applyBorder="1" applyAlignment="1" applyProtection="1">
      <alignment horizontal="center" vertical="center"/>
    </xf>
    <xf numFmtId="0" fontId="9" fillId="12" borderId="2" xfId="1" applyFont="1" applyFill="1" applyBorder="1" applyAlignment="1" applyProtection="1">
      <alignment horizontal="center" vertical="center"/>
    </xf>
    <xf numFmtId="0" fontId="9" fillId="12" borderId="1" xfId="1" applyFont="1" applyFill="1" applyBorder="1" applyAlignment="1" applyProtection="1">
      <alignment horizontal="center" vertical="center"/>
    </xf>
    <xf numFmtId="9" fontId="9" fillId="12" borderId="1" xfId="1" applyNumberFormat="1" applyFont="1" applyFill="1" applyBorder="1" applyAlignment="1" applyProtection="1">
      <alignment horizontal="center" vertical="center"/>
    </xf>
    <xf numFmtId="0" fontId="9" fillId="12" borderId="5" xfId="1" applyFont="1" applyFill="1" applyBorder="1" applyAlignment="1" applyProtection="1">
      <alignment horizontal="center" vertical="center"/>
    </xf>
    <xf numFmtId="2" fontId="9" fillId="12" borderId="1" xfId="1" applyNumberFormat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2" fontId="9" fillId="0" borderId="0" xfId="1" applyNumberFormat="1" applyFont="1" applyBorder="1" applyAlignment="1" applyProtection="1">
      <alignment vertical="center"/>
    </xf>
    <xf numFmtId="9" fontId="9" fillId="0" borderId="0" xfId="1" applyNumberFormat="1" applyFont="1" applyBorder="1" applyAlignment="1" applyProtection="1">
      <alignment horizontal="center" vertical="center"/>
    </xf>
    <xf numFmtId="2" fontId="9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vertical="center"/>
    </xf>
    <xf numFmtId="2" fontId="12" fillId="0" borderId="0" xfId="1" applyNumberFormat="1" applyFont="1" applyBorder="1" applyProtection="1"/>
    <xf numFmtId="9" fontId="3" fillId="0" borderId="0" xfId="1" applyNumberFormat="1" applyFont="1" applyBorder="1" applyAlignment="1" applyProtection="1">
      <alignment horizontal="center" vertical="center"/>
    </xf>
    <xf numFmtId="0" fontId="3" fillId="0" borderId="0" xfId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center" vertical="center"/>
    </xf>
    <xf numFmtId="0" fontId="3" fillId="0" borderId="0" xfId="1" applyFont="1" applyProtection="1"/>
    <xf numFmtId="0" fontId="62" fillId="0" borderId="0" xfId="1" applyFont="1" applyAlignment="1" applyProtection="1">
      <alignment vertical="center"/>
    </xf>
    <xf numFmtId="0" fontId="62" fillId="0" borderId="0" xfId="1" applyFont="1" applyBorder="1" applyAlignment="1" applyProtection="1">
      <alignment vertical="center"/>
    </xf>
    <xf numFmtId="0" fontId="36" fillId="0" borderId="0" xfId="1" applyFont="1" applyBorder="1" applyAlignment="1" applyProtection="1">
      <alignment horizontal="center" vertical="center"/>
    </xf>
    <xf numFmtId="0" fontId="36" fillId="0" borderId="0" xfId="1" applyFont="1" applyAlignment="1" applyProtection="1">
      <alignment vertical="center"/>
    </xf>
    <xf numFmtId="0" fontId="73" fillId="0" borderId="0" xfId="0" applyFont="1" applyProtection="1"/>
    <xf numFmtId="0" fontId="36" fillId="0" borderId="0" xfId="1" applyFont="1" applyAlignment="1" applyProtection="1">
      <alignment horizontal="center" vertical="center"/>
    </xf>
    <xf numFmtId="0" fontId="29" fillId="0" borderId="0" xfId="0" applyFont="1" applyProtection="1"/>
    <xf numFmtId="2" fontId="96" fillId="0" borderId="24" xfId="1" applyNumberFormat="1" applyFont="1" applyBorder="1" applyAlignment="1" applyProtection="1">
      <alignment vertical="center"/>
    </xf>
    <xf numFmtId="2" fontId="96" fillId="0" borderId="18" xfId="1" applyNumberFormat="1" applyFont="1" applyBorder="1" applyAlignment="1" applyProtection="1">
      <alignment vertical="center"/>
    </xf>
    <xf numFmtId="2" fontId="96" fillId="0" borderId="68" xfId="1" applyNumberFormat="1" applyFont="1" applyBorder="1" applyAlignment="1" applyProtection="1">
      <alignment vertical="center"/>
    </xf>
    <xf numFmtId="0" fontId="9" fillId="0" borderId="0" xfId="1" applyFont="1" applyFill="1" applyBorder="1" applyAlignment="1">
      <alignment horizontal="center" vertical="center"/>
    </xf>
    <xf numFmtId="0" fontId="98" fillId="0" borderId="0" xfId="1" applyFont="1" applyFill="1" applyBorder="1" applyAlignment="1">
      <alignment vertical="center" wrapText="1"/>
    </xf>
    <xf numFmtId="0" fontId="8" fillId="11" borderId="0" xfId="0" applyFont="1" applyFill="1"/>
    <xf numFmtId="0" fontId="10" fillId="11" borderId="0" xfId="1" applyFont="1" applyFill="1" applyAlignment="1">
      <alignment vertical="center"/>
    </xf>
    <xf numFmtId="0" fontId="9" fillId="11" borderId="0" xfId="1" applyFont="1" applyFill="1" applyAlignment="1">
      <alignment vertical="center"/>
    </xf>
    <xf numFmtId="0" fontId="9" fillId="11" borderId="0" xfId="1" applyFont="1" applyFill="1" applyBorder="1" applyAlignment="1">
      <alignment horizontal="center" vertical="center"/>
    </xf>
    <xf numFmtId="0" fontId="9" fillId="11" borderId="0" xfId="1" applyFont="1" applyFill="1" applyAlignment="1">
      <alignment horizontal="left" vertical="center"/>
    </xf>
    <xf numFmtId="0" fontId="98" fillId="11" borderId="0" xfId="1" applyFont="1" applyFill="1" applyBorder="1" applyAlignment="1">
      <alignment vertical="center" wrapText="1"/>
    </xf>
    <xf numFmtId="0" fontId="8" fillId="11" borderId="0" xfId="0" applyFont="1" applyFill="1" applyAlignment="1">
      <alignment horizontal="center"/>
    </xf>
    <xf numFmtId="0" fontId="23" fillId="8" borderId="0" xfId="1" applyFont="1" applyFill="1" applyAlignment="1">
      <alignment horizontal="center" vertical="center"/>
    </xf>
    <xf numFmtId="0" fontId="10" fillId="11" borderId="0" xfId="1" applyFont="1" applyFill="1" applyAlignment="1">
      <alignment horizontal="center" vertical="center"/>
    </xf>
    <xf numFmtId="0" fontId="23" fillId="11" borderId="0" xfId="1" applyFont="1" applyFill="1" applyAlignment="1">
      <alignment horizontal="center" vertical="center"/>
    </xf>
    <xf numFmtId="0" fontId="3" fillId="11" borderId="0" xfId="1" applyFont="1" applyFill="1" applyAlignment="1">
      <alignment vertical="center"/>
    </xf>
    <xf numFmtId="0" fontId="3" fillId="11" borderId="0" xfId="1" applyFont="1" applyFill="1" applyAlignment="1">
      <alignment horizontal="center" vertical="center"/>
    </xf>
    <xf numFmtId="0" fontId="77" fillId="0" borderId="0" xfId="0" applyFont="1" applyFill="1"/>
    <xf numFmtId="0" fontId="15" fillId="15" borderId="28" xfId="1" applyFont="1" applyFill="1" applyBorder="1" applyAlignment="1">
      <alignment horizontal="center" vertical="center" wrapText="1"/>
    </xf>
    <xf numFmtId="0" fontId="62" fillId="15" borderId="23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72" xfId="1" applyFont="1" applyFill="1" applyBorder="1" applyAlignment="1">
      <alignment horizontal="center"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69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97" fillId="0" borderId="0" xfId="1" applyFont="1" applyFill="1" applyAlignment="1">
      <alignment vertical="center"/>
    </xf>
    <xf numFmtId="0" fontId="19" fillId="0" borderId="0" xfId="0" applyFont="1" applyFill="1"/>
    <xf numFmtId="0" fontId="59" fillId="0" borderId="0" xfId="1" applyFont="1" applyFill="1"/>
    <xf numFmtId="0" fontId="96" fillId="0" borderId="24" xfId="1" applyFont="1" applyFill="1" applyBorder="1" applyAlignment="1">
      <alignment horizontal="left" vertical="center"/>
    </xf>
    <xf numFmtId="0" fontId="96" fillId="0" borderId="18" xfId="1" applyFont="1" applyFill="1" applyBorder="1" applyAlignment="1">
      <alignment horizontal="left" vertical="center"/>
    </xf>
    <xf numFmtId="0" fontId="96" fillId="0" borderId="68" xfId="1" applyFont="1" applyFill="1" applyBorder="1" applyAlignment="1">
      <alignment horizontal="left" vertical="center"/>
    </xf>
    <xf numFmtId="0" fontId="9" fillId="11" borderId="0" xfId="1" applyFont="1" applyFill="1" applyAlignment="1">
      <alignment horizontal="center" vertical="center"/>
    </xf>
    <xf numFmtId="0" fontId="10" fillId="17" borderId="1" xfId="1" applyFont="1" applyFill="1" applyBorder="1" applyAlignment="1">
      <alignment horizontal="center" vertical="center"/>
    </xf>
    <xf numFmtId="0" fontId="10" fillId="17" borderId="1" xfId="1" applyFont="1" applyFill="1" applyBorder="1" applyAlignment="1">
      <alignment horizontal="left" vertical="center"/>
    </xf>
    <xf numFmtId="0" fontId="10" fillId="17" borderId="1" xfId="1" applyFont="1" applyFill="1" applyBorder="1" applyAlignment="1">
      <alignment vertical="center"/>
    </xf>
    <xf numFmtId="0" fontId="11" fillId="11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15" borderId="17" xfId="0" applyFont="1" applyFill="1" applyBorder="1" applyAlignment="1">
      <alignment horizontal="center" vertical="center"/>
    </xf>
    <xf numFmtId="0" fontId="15" fillId="15" borderId="122" xfId="0" applyFont="1" applyFill="1" applyBorder="1" applyAlignment="1">
      <alignment horizontal="center" vertical="center"/>
    </xf>
    <xf numFmtId="0" fontId="15" fillId="15" borderId="16" xfId="0" applyFont="1" applyFill="1" applyBorder="1" applyAlignment="1">
      <alignment horizontal="center" vertical="center" wrapText="1"/>
    </xf>
    <xf numFmtId="0" fontId="15" fillId="15" borderId="31" xfId="0" applyFont="1" applyFill="1" applyBorder="1" applyAlignment="1">
      <alignment horizontal="center" vertical="center"/>
    </xf>
    <xf numFmtId="0" fontId="15" fillId="15" borderId="0" xfId="0" applyFont="1" applyFill="1" applyBorder="1" applyAlignment="1">
      <alignment horizontal="center" vertical="center"/>
    </xf>
    <xf numFmtId="0" fontId="15" fillId="15" borderId="28" xfId="0" applyFont="1" applyFill="1" applyBorder="1" applyAlignment="1">
      <alignment horizontal="center" vertical="center" wrapText="1"/>
    </xf>
    <xf numFmtId="0" fontId="3" fillId="15" borderId="23" xfId="1" applyFont="1" applyFill="1" applyBorder="1" applyAlignment="1">
      <alignment horizontal="center" vertical="center"/>
    </xf>
    <xf numFmtId="0" fontId="3" fillId="15" borderId="2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2" fontId="96" fillId="0" borderId="24" xfId="1" applyNumberFormat="1" applyFont="1" applyFill="1" applyBorder="1"/>
    <xf numFmtId="0" fontId="27" fillId="5" borderId="0" xfId="0" applyFont="1" applyFill="1" applyBorder="1" applyAlignment="1">
      <alignment vertical="center"/>
    </xf>
    <xf numFmtId="0" fontId="19" fillId="8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32" fillId="0" borderId="0" xfId="0" applyNumberFormat="1" applyFont="1" applyFill="1" applyBorder="1" applyAlignment="1"/>
    <xf numFmtId="0" fontId="19" fillId="0" borderId="0" xfId="0" applyFont="1" applyFill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60" fillId="0" borderId="0" xfId="0" applyFont="1" applyAlignment="1">
      <alignment wrapText="1"/>
    </xf>
    <xf numFmtId="0" fontId="8" fillId="16" borderId="49" xfId="0" applyFont="1" applyFill="1" applyBorder="1" applyAlignment="1">
      <alignment vertical="top" wrapText="1"/>
    </xf>
    <xf numFmtId="0" fontId="8" fillId="16" borderId="1" xfId="0" applyFont="1" applyFill="1" applyBorder="1" applyAlignment="1">
      <alignment vertical="top" wrapText="1"/>
    </xf>
    <xf numFmtId="0" fontId="8" fillId="16" borderId="10" xfId="0" applyFont="1" applyFill="1" applyBorder="1" applyAlignment="1">
      <alignment vertical="top" wrapText="1"/>
    </xf>
    <xf numFmtId="0" fontId="75" fillId="16" borderId="5" xfId="0" applyFont="1" applyFill="1" applyBorder="1" applyAlignment="1">
      <alignment vertical="top" wrapText="1"/>
    </xf>
    <xf numFmtId="0" fontId="75" fillId="16" borderId="3" xfId="0" applyFont="1" applyFill="1" applyBorder="1" applyAlignment="1">
      <alignment vertical="top" wrapText="1"/>
    </xf>
    <xf numFmtId="0" fontId="75" fillId="16" borderId="5" xfId="0" applyFont="1" applyFill="1" applyBorder="1" applyAlignment="1">
      <alignment vertical="center" wrapText="1"/>
    </xf>
    <xf numFmtId="0" fontId="75" fillId="16" borderId="3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4" fillId="0" borderId="19" xfId="0" applyFont="1" applyBorder="1" applyAlignment="1">
      <alignment vertical="top"/>
    </xf>
    <xf numFmtId="0" fontId="14" fillId="0" borderId="142" xfId="0" applyFont="1" applyBorder="1" applyAlignment="1">
      <alignment vertical="top"/>
    </xf>
    <xf numFmtId="0" fontId="14" fillId="0" borderId="92" xfId="0" applyFont="1" applyBorder="1" applyAlignment="1">
      <alignment vertical="top"/>
    </xf>
    <xf numFmtId="0" fontId="14" fillId="0" borderId="74" xfId="0" applyFont="1" applyBorder="1" applyAlignment="1">
      <alignment vertical="top"/>
    </xf>
    <xf numFmtId="0" fontId="76" fillId="16" borderId="10" xfId="0" applyFont="1" applyFill="1" applyBorder="1" applyAlignment="1">
      <alignment horizontal="center" vertical="center"/>
    </xf>
    <xf numFmtId="0" fontId="14" fillId="0" borderId="19" xfId="0" quotePrefix="1" applyFont="1" applyBorder="1" applyAlignment="1">
      <alignment vertical="top"/>
    </xf>
    <xf numFmtId="0" fontId="14" fillId="0" borderId="142" xfId="0" quotePrefix="1" applyFont="1" applyBorder="1" applyAlignment="1">
      <alignment vertical="top"/>
    </xf>
    <xf numFmtId="0" fontId="14" fillId="0" borderId="0" xfId="0" quotePrefix="1" applyFont="1" applyBorder="1" applyAlignment="1">
      <alignment vertical="top"/>
    </xf>
    <xf numFmtId="0" fontId="8" fillId="0" borderId="0" xfId="0" applyFont="1" applyFill="1" applyAlignment="1"/>
    <xf numFmtId="0" fontId="8" fillId="0" borderId="0" xfId="0" applyFont="1" applyFill="1" applyAlignment="1">
      <alignment wrapText="1"/>
    </xf>
    <xf numFmtId="0" fontId="17" fillId="0" borderId="141" xfId="0" applyFont="1" applyBorder="1" applyAlignment="1">
      <alignment vertical="top" wrapText="1"/>
    </xf>
    <xf numFmtId="0" fontId="17" fillId="0" borderId="140" xfId="0" applyFont="1" applyBorder="1" applyAlignment="1">
      <alignment vertical="top" wrapText="1"/>
    </xf>
    <xf numFmtId="0" fontId="65" fillId="0" borderId="47" xfId="0" applyFont="1" applyBorder="1" applyAlignment="1">
      <alignment horizontal="left" vertical="top" wrapText="1" indent="2"/>
    </xf>
    <xf numFmtId="0" fontId="65" fillId="0" borderId="51" xfId="0" applyFont="1" applyBorder="1" applyAlignment="1">
      <alignment horizontal="left" vertical="top" wrapText="1" indent="2"/>
    </xf>
    <xf numFmtId="0" fontId="99" fillId="0" borderId="139" xfId="0" applyFont="1" applyBorder="1" applyAlignment="1">
      <alignment vertical="top" wrapText="1"/>
    </xf>
    <xf numFmtId="0" fontId="99" fillId="0" borderId="141" xfId="0" applyFont="1" applyBorder="1" applyAlignment="1">
      <alignment vertical="top" wrapText="1"/>
    </xf>
    <xf numFmtId="0" fontId="65" fillId="0" borderId="139" xfId="0" applyFont="1" applyBorder="1" applyAlignment="1">
      <alignment vertical="top" wrapText="1"/>
    </xf>
    <xf numFmtId="0" fontId="65" fillId="0" borderId="141" xfId="0" applyFont="1" applyBorder="1" applyAlignment="1">
      <alignment vertical="top" wrapText="1"/>
    </xf>
    <xf numFmtId="2" fontId="100" fillId="0" borderId="1" xfId="1" applyNumberFormat="1" applyFont="1" applyBorder="1" applyAlignment="1">
      <alignment horizontal="center" vertical="center"/>
    </xf>
    <xf numFmtId="0" fontId="19" fillId="0" borderId="0" xfId="0" applyFont="1" applyAlignment="1" applyProtection="1">
      <alignment horizontal="center"/>
    </xf>
    <xf numFmtId="0" fontId="19" fillId="0" borderId="0" xfId="0" applyFont="1" applyProtection="1"/>
    <xf numFmtId="2" fontId="3" fillId="0" borderId="144" xfId="1" applyNumberFormat="1" applyFont="1" applyFill="1" applyBorder="1" applyAlignment="1" applyProtection="1">
      <alignment horizontal="center" vertical="center"/>
      <protection hidden="1"/>
    </xf>
    <xf numFmtId="2" fontId="15" fillId="0" borderId="62" xfId="0" applyNumberFormat="1" applyFont="1" applyFill="1" applyBorder="1" applyAlignment="1" applyProtection="1">
      <alignment horizontal="center" vertical="center"/>
      <protection hidden="1"/>
    </xf>
    <xf numFmtId="2" fontId="68" fillId="0" borderId="75" xfId="0" applyNumberFormat="1" applyFont="1" applyFill="1" applyBorder="1" applyAlignment="1" applyProtection="1">
      <alignment horizontal="center" vertical="center"/>
      <protection hidden="1"/>
    </xf>
    <xf numFmtId="2" fontId="101" fillId="0" borderId="144" xfId="0" applyNumberFormat="1" applyFont="1" applyFill="1" applyBorder="1" applyAlignment="1" applyProtection="1">
      <alignment horizontal="center"/>
      <protection hidden="1"/>
    </xf>
    <xf numFmtId="2" fontId="101" fillId="0" borderId="77" xfId="0" applyNumberFormat="1" applyFont="1" applyFill="1" applyBorder="1" applyAlignment="1" applyProtection="1">
      <alignment horizontal="center"/>
      <protection hidden="1"/>
    </xf>
    <xf numFmtId="0" fontId="3" fillId="0" borderId="7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9" fontId="3" fillId="0" borderId="21" xfId="4" applyFont="1" applyBorder="1" applyAlignment="1">
      <alignment horizontal="center" vertical="center"/>
    </xf>
    <xf numFmtId="2" fontId="3" fillId="0" borderId="29" xfId="2" applyNumberFormat="1" applyFont="1" applyBorder="1" applyAlignment="1">
      <alignment horizontal="center" vertical="center"/>
    </xf>
    <xf numFmtId="0" fontId="3" fillId="0" borderId="16" xfId="2" applyFont="1" applyFill="1" applyBorder="1" applyAlignment="1">
      <alignment horizontal="center" textRotation="90"/>
    </xf>
    <xf numFmtId="0" fontId="3" fillId="0" borderId="16" xfId="2" applyFont="1" applyFill="1" applyBorder="1" applyAlignment="1">
      <alignment horizontal="center" textRotation="90" wrapText="1"/>
    </xf>
    <xf numFmtId="0" fontId="3" fillId="0" borderId="21" xfId="2" applyFont="1" applyFill="1" applyBorder="1" applyAlignment="1">
      <alignment horizontal="center" textRotation="90" wrapText="1"/>
    </xf>
    <xf numFmtId="0" fontId="3" fillId="0" borderId="21" xfId="2" applyFont="1" applyFill="1" applyBorder="1" applyAlignment="1">
      <alignment horizontal="left" textRotation="90" wrapText="1"/>
    </xf>
    <xf numFmtId="0" fontId="3" fillId="0" borderId="21" xfId="2" applyFont="1" applyFill="1" applyBorder="1" applyAlignment="1">
      <alignment textRotation="90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78" xfId="2" applyFont="1" applyFill="1" applyBorder="1" applyAlignment="1">
      <alignment horizontal="center" vertical="center" wrapText="1"/>
    </xf>
    <xf numFmtId="0" fontId="24" fillId="0" borderId="17" xfId="0" applyFont="1" applyFill="1" applyBorder="1"/>
    <xf numFmtId="0" fontId="23" fillId="0" borderId="17" xfId="0" quotePrefix="1" applyFont="1" applyFill="1" applyBorder="1" applyAlignment="1">
      <alignment horizontal="center"/>
    </xf>
    <xf numFmtId="0" fontId="65" fillId="0" borderId="47" xfId="0" applyFont="1" applyBorder="1" applyAlignment="1">
      <alignment horizontal="left" vertical="top" wrapText="1" indent="1"/>
    </xf>
    <xf numFmtId="0" fontId="65" fillId="0" borderId="51" xfId="0" applyFont="1" applyBorder="1" applyAlignment="1">
      <alignment horizontal="left" vertical="top" wrapText="1" indent="1"/>
    </xf>
    <xf numFmtId="0" fontId="99" fillId="0" borderId="51" xfId="0" applyFont="1" applyBorder="1" applyAlignment="1">
      <alignment vertical="top" wrapText="1"/>
    </xf>
    <xf numFmtId="0" fontId="11" fillId="0" borderId="27" xfId="0" applyFont="1" applyFill="1" applyBorder="1" applyAlignment="1"/>
    <xf numFmtId="0" fontId="11" fillId="0" borderId="18" xfId="0" applyFont="1" applyFill="1" applyBorder="1" applyAlignment="1"/>
    <xf numFmtId="0" fontId="99" fillId="0" borderId="0" xfId="0" applyFont="1"/>
    <xf numFmtId="0" fontId="8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17" fillId="0" borderId="17" xfId="0" applyFont="1" applyFill="1" applyBorder="1" applyAlignment="1">
      <alignment horizontal="center"/>
    </xf>
    <xf numFmtId="0" fontId="17" fillId="0" borderId="16" xfId="0" applyFont="1" applyFill="1" applyBorder="1" applyAlignment="1"/>
    <xf numFmtId="0" fontId="11" fillId="0" borderId="17" xfId="0" applyFont="1" applyFill="1" applyBorder="1" applyAlignment="1">
      <alignment horizontal="center" vertical="center"/>
    </xf>
    <xf numFmtId="0" fontId="99" fillId="0" borderId="16" xfId="0" applyFont="1" applyBorder="1"/>
    <xf numFmtId="0" fontId="17" fillId="0" borderId="16" xfId="0" applyFont="1" applyFill="1" applyBorder="1" applyAlignment="1">
      <alignment vertical="center"/>
    </xf>
    <xf numFmtId="0" fontId="17" fillId="0" borderId="18" xfId="0" applyFont="1" applyFill="1" applyBorder="1" applyAlignment="1">
      <alignment horizontal="center"/>
    </xf>
    <xf numFmtId="0" fontId="19" fillId="23" borderId="1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15" borderId="21" xfId="1" applyFont="1" applyFill="1" applyBorder="1" applyAlignment="1" applyProtection="1">
      <alignment horizontal="center" vertical="center" wrapText="1"/>
    </xf>
    <xf numFmtId="0" fontId="3" fillId="15" borderId="23" xfId="1" applyFont="1" applyFill="1" applyBorder="1" applyAlignment="1" applyProtection="1">
      <alignment horizontal="center" vertical="center" wrapText="1"/>
    </xf>
    <xf numFmtId="0" fontId="9" fillId="12" borderId="2" xfId="1" applyFont="1" applyFill="1" applyBorder="1" applyAlignment="1" applyProtection="1">
      <alignment horizontal="center" vertical="center"/>
    </xf>
    <xf numFmtId="0" fontId="85" fillId="2" borderId="0" xfId="0" applyFont="1" applyFill="1" applyBorder="1" applyAlignment="1">
      <alignment vertical="center"/>
    </xf>
    <xf numFmtId="0" fontId="85" fillId="2" borderId="11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18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9" fillId="2" borderId="118" xfId="0" applyFont="1" applyFill="1" applyBorder="1" applyAlignment="1"/>
    <xf numFmtId="0" fontId="8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02" fillId="0" borderId="1" xfId="0" applyFont="1" applyFill="1" applyBorder="1" applyAlignment="1" applyProtection="1">
      <alignment horizontal="center" vertical="center"/>
      <protection hidden="1"/>
    </xf>
    <xf numFmtId="0" fontId="102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77" fillId="0" borderId="1" xfId="0" applyFont="1" applyFill="1" applyBorder="1" applyAlignment="1" applyProtection="1">
      <alignment horizontal="center" vertical="center"/>
      <protection hidden="1"/>
    </xf>
    <xf numFmtId="0" fontId="25" fillId="0" borderId="1" xfId="0" applyFont="1" applyFill="1" applyBorder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103" fillId="0" borderId="1" xfId="0" applyFont="1" applyFill="1" applyBorder="1" applyAlignment="1" applyProtection="1">
      <alignment horizontal="center" vertical="center"/>
      <protection hidden="1"/>
    </xf>
    <xf numFmtId="0" fontId="104" fillId="0" borderId="1" xfId="0" applyFont="1" applyFill="1" applyBorder="1" applyAlignment="1" applyProtection="1">
      <alignment horizontal="center" vertical="center"/>
      <protection hidden="1"/>
    </xf>
    <xf numFmtId="0" fontId="78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2" fillId="8" borderId="1" xfId="0" applyFont="1" applyFill="1" applyBorder="1" applyAlignment="1" applyProtection="1">
      <alignment horizontal="center" vertical="center"/>
      <protection hidden="1"/>
    </xf>
    <xf numFmtId="0" fontId="105" fillId="0" borderId="1" xfId="0" applyFont="1" applyFill="1" applyBorder="1" applyAlignment="1" applyProtection="1">
      <alignment horizontal="center" vertical="center"/>
      <protection hidden="1"/>
    </xf>
    <xf numFmtId="0" fontId="102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103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06" fillId="0" borderId="0" xfId="0" applyFont="1" applyFill="1" applyBorder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07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49" fontId="3" fillId="0" borderId="0" xfId="0" applyNumberFormat="1" applyFont="1" applyFill="1" applyBorder="1" applyAlignment="1" applyProtection="1">
      <alignment horizontal="left" vertical="center"/>
      <protection hidden="1"/>
    </xf>
    <xf numFmtId="49" fontId="3" fillId="0" borderId="0" xfId="0" applyNumberFormat="1" applyFont="1" applyFill="1" applyBorder="1" applyAlignment="1" applyProtection="1">
      <alignment vertical="center"/>
      <protection hidden="1"/>
    </xf>
    <xf numFmtId="0" fontId="93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0" xfId="0" applyFont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0" fontId="108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73" fillId="0" borderId="0" xfId="0" applyFont="1" applyProtection="1">
      <protection hidden="1"/>
    </xf>
    <xf numFmtId="0" fontId="109" fillId="0" borderId="0" xfId="0" applyFont="1" applyFill="1" applyBorder="1" applyProtection="1">
      <protection locked="0" hidden="1"/>
    </xf>
    <xf numFmtId="0" fontId="9" fillId="0" borderId="0" xfId="0" applyFont="1" applyFill="1" applyBorder="1" applyAlignment="1" applyProtection="1">
      <alignment horizontal="center"/>
      <protection locked="0" hidden="1"/>
    </xf>
    <xf numFmtId="0" fontId="9" fillId="0" borderId="0" xfId="6" quotePrefix="1" applyFont="1" applyFill="1" applyBorder="1" applyAlignment="1" applyProtection="1">
      <alignment horizontal="center"/>
      <protection locked="0" hidden="1"/>
    </xf>
    <xf numFmtId="0" fontId="9" fillId="0" borderId="0" xfId="0" applyFont="1" applyFill="1" applyBorder="1" applyAlignment="1" applyProtection="1">
      <alignment horizontal="left" vertical="center"/>
      <protection locked="0" hidden="1"/>
    </xf>
    <xf numFmtId="0" fontId="109" fillId="0" borderId="0" xfId="0" applyFont="1" applyFill="1" applyBorder="1" applyAlignment="1" applyProtection="1">
      <alignment horizontal="center" vertical="center"/>
      <protection locked="0" hidden="1"/>
    </xf>
    <xf numFmtId="0" fontId="109" fillId="0" borderId="0" xfId="0" applyFont="1" applyFill="1" applyBorder="1" applyAlignment="1" applyProtection="1">
      <alignment vertical="center"/>
      <protection locked="0" hidden="1"/>
    </xf>
    <xf numFmtId="0" fontId="23" fillId="0" borderId="0" xfId="0" applyFont="1" applyFill="1" applyBorder="1" applyProtection="1">
      <protection locked="0" hidden="1"/>
    </xf>
    <xf numFmtId="0" fontId="109" fillId="0" borderId="0" xfId="0" applyFont="1" applyFill="1" applyBorder="1" applyAlignment="1" applyProtection="1">
      <alignment horizontal="center"/>
      <protection locked="0" hidden="1"/>
    </xf>
    <xf numFmtId="0" fontId="109" fillId="0" borderId="0" xfId="5" applyFont="1" applyFill="1" applyBorder="1" applyAlignment="1" applyProtection="1">
      <alignment horizontal="center"/>
      <protection locked="0" hidden="1"/>
    </xf>
    <xf numFmtId="0" fontId="109" fillId="0" borderId="0" xfId="0" quotePrefix="1" applyFont="1" applyFill="1" applyBorder="1" applyAlignment="1" applyProtection="1">
      <alignment horizontal="center" vertical="center"/>
      <protection locked="0" hidden="1"/>
    </xf>
    <xf numFmtId="0" fontId="23" fillId="14" borderId="0" xfId="0" applyFont="1" applyFill="1" applyBorder="1" applyAlignment="1" applyProtection="1">
      <alignment vertical="center"/>
      <protection locked="0" hidden="1"/>
    </xf>
    <xf numFmtId="0" fontId="23" fillId="14" borderId="0" xfId="0" applyFont="1" applyFill="1" applyBorder="1" applyAlignment="1" applyProtection="1">
      <alignment horizontal="center" vertical="center"/>
      <protection locked="0" hidden="1"/>
    </xf>
    <xf numFmtId="0" fontId="109" fillId="14" borderId="0" xfId="0" applyFont="1" applyFill="1" applyBorder="1" applyAlignment="1" applyProtection="1">
      <alignment vertical="center"/>
      <protection locked="0" hidden="1"/>
    </xf>
    <xf numFmtId="0" fontId="109" fillId="14" borderId="0" xfId="7" applyFont="1" applyFill="1" applyBorder="1" applyAlignment="1" applyProtection="1">
      <alignment vertical="center"/>
      <protection locked="0" hidden="1"/>
    </xf>
    <xf numFmtId="0" fontId="109" fillId="14" borderId="0" xfId="0" applyFont="1" applyFill="1" applyBorder="1" applyAlignment="1" applyProtection="1">
      <alignment horizontal="left" vertical="center"/>
      <protection locked="0" hidden="1"/>
    </xf>
    <xf numFmtId="0" fontId="109" fillId="14" borderId="0" xfId="0" applyFont="1" applyFill="1" applyBorder="1" applyProtection="1">
      <protection locked="0" hidden="1"/>
    </xf>
    <xf numFmtId="0" fontId="109" fillId="14" borderId="0" xfId="0" applyFont="1" applyFill="1" applyBorder="1" applyAlignment="1" applyProtection="1">
      <protection locked="0" hidden="1"/>
    </xf>
    <xf numFmtId="0" fontId="109" fillId="11" borderId="0" xfId="0" applyFont="1" applyFill="1" applyBorder="1" applyProtection="1">
      <protection locked="0" hidden="1"/>
    </xf>
    <xf numFmtId="0" fontId="23" fillId="11" borderId="0" xfId="0" applyFont="1" applyFill="1" applyBorder="1" applyAlignment="1" applyProtection="1">
      <alignment vertical="center"/>
      <protection locked="0" hidden="1"/>
    </xf>
    <xf numFmtId="0" fontId="23" fillId="11" borderId="0" xfId="0" applyFont="1" applyFill="1" applyBorder="1" applyAlignment="1" applyProtection="1">
      <alignment horizontal="center" vertical="center"/>
      <protection locked="0" hidden="1"/>
    </xf>
    <xf numFmtId="0" fontId="109" fillId="11" borderId="0" xfId="0" applyFont="1" applyFill="1" applyBorder="1" applyAlignment="1" applyProtection="1">
      <alignment vertical="center"/>
      <protection locked="0" hidden="1"/>
    </xf>
    <xf numFmtId="0" fontId="109" fillId="11" borderId="0" xfId="0" applyFont="1" applyFill="1" applyBorder="1" applyAlignment="1" applyProtection="1">
      <alignment horizontal="left" vertical="center"/>
      <protection locked="0" hidden="1"/>
    </xf>
    <xf numFmtId="0" fontId="109" fillId="11" borderId="0" xfId="0" applyFont="1" applyFill="1" applyBorder="1" applyAlignment="1" applyProtection="1">
      <protection locked="0" hidden="1"/>
    </xf>
    <xf numFmtId="0" fontId="23" fillId="11" borderId="0" xfId="0" applyFont="1" applyFill="1" applyBorder="1" applyAlignment="1" applyProtection="1">
      <alignment horizontal="left" vertical="center"/>
      <protection locked="0" hidden="1"/>
    </xf>
    <xf numFmtId="0" fontId="23" fillId="11" borderId="0" xfId="0" applyFont="1" applyFill="1" applyBorder="1" applyAlignment="1" applyProtection="1">
      <alignment vertical="center" wrapText="1"/>
      <protection locked="0" hidden="1"/>
    </xf>
    <xf numFmtId="0" fontId="23" fillId="11" borderId="0" xfId="0" applyFont="1" applyFill="1" applyBorder="1" applyAlignment="1" applyProtection="1">
      <alignment horizontal="left" vertical="center" wrapText="1"/>
      <protection locked="0" hidden="1"/>
    </xf>
    <xf numFmtId="0" fontId="109" fillId="14" borderId="0" xfId="0" applyFont="1" applyFill="1" applyBorder="1" applyAlignment="1" applyProtection="1">
      <alignment horizontal="center"/>
      <protection locked="0" hidden="1"/>
    </xf>
    <xf numFmtId="0" fontId="23" fillId="14" borderId="0" xfId="0" applyFont="1" applyFill="1" applyBorder="1" applyAlignment="1" applyProtection="1">
      <alignment horizontal="center"/>
      <protection locked="0" hidden="1"/>
    </xf>
    <xf numFmtId="0" fontId="109" fillId="14" borderId="0" xfId="0" applyFont="1" applyFill="1" applyBorder="1" applyAlignment="1" applyProtection="1">
      <alignment horizontal="center" vertical="center" wrapText="1"/>
      <protection locked="0" hidden="1"/>
    </xf>
    <xf numFmtId="0" fontId="23" fillId="14" borderId="0" xfId="0" applyFont="1" applyFill="1" applyBorder="1" applyAlignment="1" applyProtection="1">
      <alignment horizontal="center" vertical="center" wrapText="1"/>
      <protection locked="0" hidden="1"/>
    </xf>
    <xf numFmtId="0" fontId="110" fillId="27" borderId="0" xfId="0" applyFont="1" applyFill="1" applyBorder="1" applyAlignment="1" applyProtection="1">
      <alignment horizontal="center" vertical="center"/>
      <protection locked="0" hidden="1"/>
    </xf>
    <xf numFmtId="0" fontId="110" fillId="14" borderId="0" xfId="0" applyFont="1" applyFill="1" applyBorder="1" applyAlignment="1" applyProtection="1">
      <alignment horizontal="center" vertical="center"/>
      <protection locked="0" hidden="1"/>
    </xf>
    <xf numFmtId="0" fontId="110" fillId="24" borderId="0" xfId="0" applyFont="1" applyFill="1" applyBorder="1" applyAlignment="1" applyProtection="1">
      <alignment horizontal="center" vertical="center"/>
      <protection locked="0" hidden="1"/>
    </xf>
    <xf numFmtId="0" fontId="110" fillId="26" borderId="0" xfId="0" applyFont="1" applyFill="1" applyBorder="1" applyAlignment="1" applyProtection="1">
      <alignment horizontal="center" vertical="center"/>
      <protection locked="0" hidden="1"/>
    </xf>
    <xf numFmtId="0" fontId="23" fillId="25" borderId="121" xfId="7" applyFont="1" applyFill="1" applyBorder="1" applyAlignment="1" applyProtection="1">
      <alignment horizontal="center" vertical="center"/>
      <protection locked="0" hidden="1"/>
    </xf>
    <xf numFmtId="0" fontId="23" fillId="19" borderId="146" xfId="7" applyFont="1" applyFill="1" applyBorder="1" applyAlignment="1" applyProtection="1">
      <alignment horizontal="center" vertical="center"/>
      <protection locked="0" hidden="1"/>
    </xf>
    <xf numFmtId="0" fontId="23" fillId="21" borderId="145" xfId="7" applyFont="1" applyFill="1" applyBorder="1" applyAlignment="1" applyProtection="1">
      <alignment horizontal="center" vertical="center"/>
      <protection locked="0" hidden="1"/>
    </xf>
    <xf numFmtId="0" fontId="112" fillId="28" borderId="0" xfId="0" applyFont="1" applyFill="1" applyBorder="1" applyAlignment="1" applyProtection="1">
      <alignment horizontal="center" vertical="center"/>
      <protection locked="0" hidden="1"/>
    </xf>
    <xf numFmtId="0" fontId="7" fillId="0" borderId="0" xfId="1" applyFont="1" applyFill="1" applyAlignment="1" applyProtection="1">
      <alignment vertical="center"/>
    </xf>
    <xf numFmtId="0" fontId="96" fillId="0" borderId="21" xfId="1" applyFont="1" applyBorder="1" applyAlignment="1" applyProtection="1">
      <alignment horizontal="center" vertical="center"/>
    </xf>
    <xf numFmtId="9" fontId="96" fillId="0" borderId="21" xfId="1" applyNumberFormat="1" applyFont="1" applyBorder="1" applyAlignment="1" applyProtection="1">
      <alignment horizontal="center" vertical="center"/>
    </xf>
    <xf numFmtId="0" fontId="96" fillId="0" borderId="21" xfId="1" applyFont="1" applyBorder="1" applyAlignment="1" applyProtection="1">
      <alignment vertical="center"/>
    </xf>
    <xf numFmtId="0" fontId="96" fillId="0" borderId="78" xfId="1" applyFont="1" applyBorder="1" applyAlignment="1" applyProtection="1">
      <alignment horizontal="center" vertical="center"/>
    </xf>
    <xf numFmtId="0" fontId="96" fillId="0" borderId="16" xfId="1" applyFont="1" applyBorder="1" applyAlignment="1" applyProtection="1">
      <alignment horizontal="center" vertical="center"/>
    </xf>
    <xf numFmtId="0" fontId="96" fillId="0" borderId="16" xfId="1" applyFont="1" applyBorder="1" applyAlignment="1" applyProtection="1">
      <alignment vertical="center"/>
    </xf>
    <xf numFmtId="0" fontId="96" fillId="0" borderId="42" xfId="1" applyFont="1" applyBorder="1" applyAlignment="1" applyProtection="1">
      <alignment horizontal="center" vertical="center"/>
    </xf>
    <xf numFmtId="0" fontId="96" fillId="0" borderId="42" xfId="1" applyFont="1" applyBorder="1" applyAlignment="1" applyProtection="1">
      <alignment vertical="center"/>
    </xf>
    <xf numFmtId="0" fontId="96" fillId="12" borderId="1" xfId="1" applyFont="1" applyFill="1" applyBorder="1" applyAlignment="1" applyProtection="1">
      <alignment horizontal="center" vertical="center"/>
    </xf>
    <xf numFmtId="16" fontId="96" fillId="0" borderId="21" xfId="1" applyNumberFormat="1" applyFont="1" applyBorder="1" applyAlignment="1" applyProtection="1">
      <alignment horizontal="center" vertical="center"/>
    </xf>
    <xf numFmtId="16" fontId="96" fillId="0" borderId="16" xfId="1" applyNumberFormat="1" applyFont="1" applyBorder="1" applyAlignment="1" applyProtection="1">
      <alignment horizontal="center" vertical="center"/>
    </xf>
    <xf numFmtId="0" fontId="11" fillId="0" borderId="0" xfId="0" applyFont="1" applyAlignment="1" applyProtection="1"/>
    <xf numFmtId="1" fontId="9" fillId="0" borderId="0" xfId="1" applyNumberFormat="1" applyFont="1" applyFill="1" applyAlignment="1" applyProtection="1">
      <alignment vertical="center"/>
    </xf>
    <xf numFmtId="0" fontId="8" fillId="0" borderId="0" xfId="0" applyFont="1" applyAlignment="1" applyProtection="1"/>
    <xf numFmtId="0" fontId="19" fillId="0" borderId="0" xfId="0" applyFont="1" applyAlignment="1" applyProtection="1"/>
    <xf numFmtId="9" fontId="11" fillId="0" borderId="0" xfId="0" applyNumberFormat="1" applyFont="1" applyAlignment="1" applyProtection="1">
      <alignment horizontal="left"/>
    </xf>
    <xf numFmtId="9" fontId="96" fillId="12" borderId="1" xfId="4" applyFont="1" applyFill="1" applyBorder="1" applyAlignment="1" applyProtection="1">
      <alignment horizontal="center" vertical="center"/>
    </xf>
    <xf numFmtId="2" fontId="18" fillId="0" borderId="0" xfId="1" applyNumberFormat="1" applyFont="1" applyBorder="1" applyAlignment="1" applyProtection="1">
      <alignment vertical="center"/>
    </xf>
    <xf numFmtId="0" fontId="17" fillId="0" borderId="0" xfId="0" applyFont="1"/>
    <xf numFmtId="2" fontId="18" fillId="0" borderId="0" xfId="1" applyNumberFormat="1" applyFont="1" applyBorder="1" applyProtection="1"/>
    <xf numFmtId="0" fontId="9" fillId="0" borderId="0" xfId="1" applyFont="1" applyProtection="1"/>
    <xf numFmtId="0" fontId="10" fillId="0" borderId="0" xfId="1" applyFont="1" applyBorder="1" applyAlignment="1" applyProtection="1">
      <alignment vertical="center"/>
    </xf>
    <xf numFmtId="0" fontId="64" fillId="0" borderId="0" xfId="1" applyFont="1" applyBorder="1" applyAlignment="1" applyProtection="1">
      <alignment horizontal="center" vertical="center"/>
    </xf>
    <xf numFmtId="0" fontId="64" fillId="0" borderId="0" xfId="1" applyFont="1" applyAlignment="1" applyProtection="1">
      <alignment vertical="center"/>
    </xf>
    <xf numFmtId="0" fontId="113" fillId="0" borderId="0" xfId="0" applyFont="1" applyProtection="1"/>
    <xf numFmtId="0" fontId="73" fillId="0" borderId="0" xfId="0" applyFont="1"/>
    <xf numFmtId="0" fontId="16" fillId="4" borderId="82" xfId="0" applyFont="1" applyFill="1" applyBorder="1" applyAlignment="1">
      <alignment horizontal="center" vertical="center" wrapText="1"/>
    </xf>
    <xf numFmtId="0" fontId="14" fillId="0" borderId="78" xfId="0" applyFont="1" applyBorder="1" applyAlignment="1">
      <alignment horizontal="center"/>
    </xf>
    <xf numFmtId="0" fontId="14" fillId="0" borderId="77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4" borderId="79" xfId="0" applyFont="1" applyFill="1" applyBorder="1" applyAlignment="1">
      <alignment horizontal="center" vertical="center"/>
    </xf>
    <xf numFmtId="0" fontId="8" fillId="0" borderId="15" xfId="0" applyFont="1" applyBorder="1" applyProtection="1">
      <protection hidden="1"/>
    </xf>
    <xf numFmtId="0" fontId="11" fillId="10" borderId="0" xfId="0" applyFont="1" applyFill="1"/>
    <xf numFmtId="0" fontId="19" fillId="12" borderId="23" xfId="0" applyFont="1" applyFill="1" applyBorder="1" applyAlignment="1">
      <alignment horizontal="center"/>
    </xf>
    <xf numFmtId="0" fontId="19" fillId="12" borderId="66" xfId="0" applyFont="1" applyFill="1" applyBorder="1" applyAlignment="1">
      <alignment horizontal="center"/>
    </xf>
    <xf numFmtId="0" fontId="19" fillId="0" borderId="7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62" xfId="0" quotePrefix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1" fillId="0" borderId="27" xfId="0" quotePrefix="1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164" fontId="11" fillId="0" borderId="17" xfId="0" quotePrefix="1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quotePrefix="1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1" fillId="0" borderId="69" xfId="0" quotePrefix="1" applyFont="1" applyBorder="1" applyAlignment="1">
      <alignment horizontal="center" vertical="center"/>
    </xf>
    <xf numFmtId="0" fontId="11" fillId="0" borderId="147" xfId="0" quotePrefix="1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3" fillId="0" borderId="0" xfId="0" applyFont="1"/>
    <xf numFmtId="0" fontId="20" fillId="0" borderId="0" xfId="0" applyFont="1" applyAlignment="1" applyProtection="1">
      <alignment horizontal="center"/>
      <protection hidden="1"/>
    </xf>
    <xf numFmtId="0" fontId="58" fillId="0" borderId="0" xfId="0" applyFont="1" applyFill="1" applyAlignment="1">
      <alignment vertical="center" wrapText="1"/>
    </xf>
    <xf numFmtId="0" fontId="19" fillId="4" borderId="23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4" borderId="57" xfId="0" applyFont="1" applyFill="1" applyBorder="1" applyAlignment="1">
      <alignment horizontal="center" vertical="center" wrapText="1"/>
    </xf>
    <xf numFmtId="0" fontId="16" fillId="8" borderId="151" xfId="0" applyFont="1" applyFill="1" applyBorder="1" applyAlignment="1">
      <alignment horizontal="center" vertical="center" wrapText="1"/>
    </xf>
    <xf numFmtId="0" fontId="114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23" fillId="11" borderId="0" xfId="0" applyFont="1" applyFill="1" applyBorder="1" applyAlignment="1" applyProtection="1">
      <protection locked="0" hidden="1"/>
    </xf>
    <xf numFmtId="0" fontId="23" fillId="8" borderId="1" xfId="0" applyFont="1" applyFill="1" applyBorder="1" applyAlignment="1" applyProtection="1">
      <alignment horizontal="left" vertical="center" indent="1"/>
      <protection locked="0" hidden="1"/>
    </xf>
    <xf numFmtId="0" fontId="23" fillId="14" borderId="0" xfId="0" applyFont="1" applyFill="1" applyBorder="1" applyAlignment="1" applyProtection="1">
      <alignment horizontal="left" vertical="center" indent="1"/>
      <protection locked="0" hidden="1"/>
    </xf>
    <xf numFmtId="0" fontId="23" fillId="8" borderId="6" xfId="0" applyFont="1" applyFill="1" applyBorder="1" applyAlignment="1" applyProtection="1">
      <alignment horizontal="left" vertical="center" indent="1"/>
      <protection locked="0" hidden="1"/>
    </xf>
    <xf numFmtId="0" fontId="23" fillId="0" borderId="126" xfId="0" applyFont="1" applyFill="1" applyBorder="1" applyAlignment="1" applyProtection="1">
      <alignment horizontal="left" vertical="center" indent="1"/>
      <protection locked="0" hidden="1"/>
    </xf>
    <xf numFmtId="0" fontId="23" fillId="8" borderId="49" xfId="0" applyFont="1" applyFill="1" applyBorder="1" applyAlignment="1" applyProtection="1">
      <alignment horizontal="left" vertical="center" indent="1"/>
      <protection locked="0" hidden="1"/>
    </xf>
    <xf numFmtId="0" fontId="23" fillId="11" borderId="0" xfId="0" applyFont="1" applyFill="1" applyBorder="1" applyAlignment="1" applyProtection="1">
      <alignment horizontal="left" vertical="center" indent="1"/>
      <protection locked="0" hidden="1"/>
    </xf>
    <xf numFmtId="0" fontId="23" fillId="11" borderId="0" xfId="0" applyFont="1" applyFill="1" applyBorder="1" applyAlignment="1" applyProtection="1">
      <alignment horizontal="left" indent="1"/>
      <protection locked="0" hidden="1"/>
    </xf>
    <xf numFmtId="0" fontId="23" fillId="8" borderId="1" xfId="7" applyFont="1" applyFill="1" applyBorder="1" applyAlignment="1" applyProtection="1">
      <alignment horizontal="left" vertical="center" indent="1"/>
      <protection locked="0" hidden="1"/>
    </xf>
    <xf numFmtId="0" fontId="109" fillId="11" borderId="0" xfId="0" applyFont="1" applyFill="1" applyBorder="1" applyAlignment="1" applyProtection="1">
      <alignment horizontal="left" indent="1"/>
      <protection locked="0" hidden="1"/>
    </xf>
    <xf numFmtId="0" fontId="109" fillId="8" borderId="1" xfId="0" applyFont="1" applyFill="1" applyBorder="1" applyAlignment="1" applyProtection="1">
      <alignment horizontal="left" vertical="center" indent="1"/>
      <protection locked="0" hidden="1"/>
    </xf>
    <xf numFmtId="0" fontId="109" fillId="14" borderId="0" xfId="0" applyFont="1" applyFill="1" applyBorder="1" applyAlignment="1" applyProtection="1">
      <alignment horizontal="left" vertical="center" indent="1"/>
      <protection locked="0" hidden="1"/>
    </xf>
    <xf numFmtId="0" fontId="23" fillId="8" borderId="1" xfId="0" applyFont="1" applyFill="1" applyBorder="1" applyAlignment="1">
      <alignment horizontal="left" vertical="center" indent="1"/>
    </xf>
    <xf numFmtId="0" fontId="109" fillId="8" borderId="1" xfId="7" applyFont="1" applyFill="1" applyBorder="1" applyAlignment="1" applyProtection="1">
      <alignment horizontal="left" vertical="center" indent="1"/>
      <protection locked="0" hidden="1"/>
    </xf>
    <xf numFmtId="0" fontId="109" fillId="11" borderId="0" xfId="0" applyFont="1" applyFill="1" applyBorder="1" applyAlignment="1" applyProtection="1">
      <alignment horizontal="left" vertical="center" indent="1"/>
      <protection locked="0" hidden="1"/>
    </xf>
    <xf numFmtId="0" fontId="109" fillId="26" borderId="0" xfId="0" applyFont="1" applyFill="1" applyBorder="1" applyProtection="1">
      <protection locked="0" hidden="1"/>
    </xf>
    <xf numFmtId="0" fontId="23" fillId="26" borderId="0" xfId="0" applyFont="1" applyFill="1" applyBorder="1" applyAlignment="1" applyProtection="1">
      <alignment vertical="center"/>
      <protection locked="0" hidden="1"/>
    </xf>
    <xf numFmtId="0" fontId="109" fillId="26" borderId="0" xfId="0" applyFont="1" applyFill="1" applyBorder="1" applyAlignment="1" applyProtection="1">
      <alignment vertical="center"/>
      <protection locked="0" hidden="1"/>
    </xf>
    <xf numFmtId="0" fontId="23" fillId="26" borderId="0" xfId="0" applyFont="1" applyFill="1" applyBorder="1" applyAlignment="1" applyProtection="1">
      <alignment horizontal="left" vertical="center" wrapText="1"/>
      <protection locked="0" hidden="1"/>
    </xf>
    <xf numFmtId="0" fontId="109" fillId="26" borderId="50" xfId="0" applyFont="1" applyFill="1" applyBorder="1" applyProtection="1">
      <protection locked="0" hidden="1"/>
    </xf>
    <xf numFmtId="0" fontId="109" fillId="14" borderId="51" xfId="0" applyFont="1" applyFill="1" applyBorder="1" applyProtection="1">
      <protection locked="0" hidden="1"/>
    </xf>
    <xf numFmtId="0" fontId="109" fillId="14" borderId="51" xfId="0" applyFont="1" applyFill="1" applyBorder="1" applyAlignment="1" applyProtection="1">
      <protection locked="0" hidden="1"/>
    </xf>
    <xf numFmtId="0" fontId="109" fillId="5" borderId="50" xfId="0" applyFont="1" applyFill="1" applyBorder="1" applyProtection="1">
      <protection locked="0" hidden="1"/>
    </xf>
    <xf numFmtId="0" fontId="109" fillId="5" borderId="51" xfId="0" applyFont="1" applyFill="1" applyBorder="1" applyProtection="1">
      <protection locked="0" hidden="1"/>
    </xf>
    <xf numFmtId="0" fontId="109" fillId="11" borderId="50" xfId="0" applyFont="1" applyFill="1" applyBorder="1" applyProtection="1">
      <protection locked="0" hidden="1"/>
    </xf>
    <xf numFmtId="0" fontId="109" fillId="11" borderId="51" xfId="0" applyFont="1" applyFill="1" applyBorder="1" applyProtection="1">
      <protection locked="0" hidden="1"/>
    </xf>
    <xf numFmtId="0" fontId="109" fillId="11" borderId="51" xfId="0" applyFont="1" applyFill="1" applyBorder="1" applyAlignment="1" applyProtection="1">
      <protection locked="0" hidden="1"/>
    </xf>
    <xf numFmtId="0" fontId="109" fillId="14" borderId="50" xfId="0" applyFont="1" applyFill="1" applyBorder="1" applyProtection="1">
      <protection locked="0" hidden="1"/>
    </xf>
    <xf numFmtId="0" fontId="109" fillId="0" borderId="51" xfId="0" applyFont="1" applyFill="1" applyBorder="1" applyProtection="1">
      <protection locked="0" hidden="1"/>
    </xf>
    <xf numFmtId="0" fontId="109" fillId="14" borderId="153" xfId="0" applyFont="1" applyFill="1" applyBorder="1" applyProtection="1">
      <protection locked="0" hidden="1"/>
    </xf>
    <xf numFmtId="0" fontId="109" fillId="14" borderId="52" xfId="0" applyFont="1" applyFill="1" applyBorder="1" applyAlignment="1" applyProtection="1">
      <alignment horizontal="center"/>
      <protection locked="0" hidden="1"/>
    </xf>
    <xf numFmtId="0" fontId="109" fillId="14" borderId="52" xfId="0" applyFont="1" applyFill="1" applyBorder="1" applyProtection="1">
      <protection locked="0" hidden="1"/>
    </xf>
    <xf numFmtId="0" fontId="109" fillId="14" borderId="52" xfId="0" applyFont="1" applyFill="1" applyBorder="1" applyAlignment="1" applyProtection="1">
      <alignment horizontal="center" vertical="center"/>
      <protection locked="0" hidden="1"/>
    </xf>
    <xf numFmtId="0" fontId="109" fillId="14" borderId="52" xfId="5" applyFont="1" applyFill="1" applyBorder="1" applyAlignment="1" applyProtection="1">
      <alignment horizontal="center"/>
      <protection locked="0" hidden="1"/>
    </xf>
    <xf numFmtId="0" fontId="109" fillId="14" borderId="52" xfId="0" applyFont="1" applyFill="1" applyBorder="1" applyAlignment="1" applyProtection="1">
      <alignment vertical="center"/>
      <protection locked="0" hidden="1"/>
    </xf>
    <xf numFmtId="0" fontId="109" fillId="14" borderId="48" xfId="0" applyFont="1" applyFill="1" applyBorder="1" applyProtection="1">
      <protection locked="0" hidden="1"/>
    </xf>
    <xf numFmtId="0" fontId="116" fillId="5" borderId="50" xfId="0" applyFont="1" applyFill="1" applyBorder="1" applyProtection="1">
      <protection locked="0" hidden="1"/>
    </xf>
    <xf numFmtId="0" fontId="116" fillId="5" borderId="51" xfId="0" applyFont="1" applyFill="1" applyBorder="1" applyProtection="1">
      <protection locked="0" hidden="1"/>
    </xf>
    <xf numFmtId="0" fontId="23" fillId="5" borderId="51" xfId="0" applyFont="1" applyFill="1" applyBorder="1" applyAlignment="1" applyProtection="1">
      <alignment vertical="center"/>
      <protection locked="0" hidden="1"/>
    </xf>
    <xf numFmtId="0" fontId="109" fillId="6" borderId="152" xfId="0" applyFont="1" applyFill="1" applyBorder="1" applyProtection="1">
      <protection locked="0" hidden="1"/>
    </xf>
    <xf numFmtId="0" fontId="23" fillId="6" borderId="47" xfId="0" applyFont="1" applyFill="1" applyBorder="1" applyAlignment="1" applyProtection="1">
      <alignment vertical="center"/>
      <protection locked="0" hidden="1"/>
    </xf>
    <xf numFmtId="0" fontId="56" fillId="0" borderId="0" xfId="0" applyFont="1" applyAlignment="1">
      <alignment horizontal="center" vertical="center"/>
    </xf>
    <xf numFmtId="0" fontId="19" fillId="7" borderId="0" xfId="0" applyFont="1" applyFill="1" applyBorder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12" fillId="5" borderId="0" xfId="0" applyFont="1" applyFill="1" applyBorder="1" applyAlignment="1" applyProtection="1">
      <alignment horizontal="center" vertical="center"/>
      <protection locked="0" hidden="1"/>
    </xf>
    <xf numFmtId="0" fontId="89" fillId="5" borderId="0" xfId="0" applyFont="1" applyFill="1" applyBorder="1" applyAlignment="1" applyProtection="1">
      <alignment horizontal="center" vertical="center"/>
      <protection locked="0" hidden="1"/>
    </xf>
    <xf numFmtId="0" fontId="111" fillId="6" borderId="151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>
      <alignment horizontal="left"/>
    </xf>
    <xf numFmtId="0" fontId="9" fillId="2" borderId="118" xfId="0" applyFont="1" applyFill="1" applyBorder="1" applyAlignment="1">
      <alignment horizontal="left"/>
    </xf>
    <xf numFmtId="0" fontId="22" fillId="0" borderId="117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18" xfId="0" applyFont="1" applyFill="1" applyBorder="1" applyAlignment="1">
      <alignment horizontal="center"/>
    </xf>
    <xf numFmtId="0" fontId="89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8" fillId="5" borderId="117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118" xfId="0" applyFont="1" applyFill="1" applyBorder="1" applyAlignment="1">
      <alignment horizontal="center"/>
    </xf>
    <xf numFmtId="0" fontId="8" fillId="0" borderId="11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18" xfId="0" applyFont="1" applyFill="1" applyBorder="1" applyAlignment="1">
      <alignment horizontal="center"/>
    </xf>
    <xf numFmtId="0" fontId="86" fillId="0" borderId="117" xfId="0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6" fillId="0" borderId="118" xfId="0" applyFont="1" applyFill="1" applyBorder="1" applyAlignment="1">
      <alignment horizontal="center" vertical="center"/>
    </xf>
    <xf numFmtId="0" fontId="87" fillId="0" borderId="117" xfId="0" applyFont="1" applyFill="1" applyBorder="1" applyAlignment="1">
      <alignment horizontal="center"/>
    </xf>
    <xf numFmtId="0" fontId="87" fillId="0" borderId="0" xfId="0" applyFont="1" applyFill="1" applyBorder="1" applyAlignment="1">
      <alignment horizontal="center"/>
    </xf>
    <xf numFmtId="0" fontId="87" fillId="0" borderId="118" xfId="0" applyFont="1" applyFill="1" applyBorder="1" applyAlignment="1">
      <alignment horizontal="center"/>
    </xf>
    <xf numFmtId="0" fontId="88" fillId="0" borderId="117" xfId="0" applyFont="1" applyFill="1" applyBorder="1" applyAlignment="1">
      <alignment horizontal="center"/>
    </xf>
    <xf numFmtId="0" fontId="88" fillId="0" borderId="0" xfId="0" applyFont="1" applyFill="1" applyBorder="1" applyAlignment="1">
      <alignment horizontal="center"/>
    </xf>
    <xf numFmtId="0" fontId="88" fillId="0" borderId="118" xfId="0" applyFont="1" applyFill="1" applyBorder="1" applyAlignment="1">
      <alignment horizontal="center"/>
    </xf>
    <xf numFmtId="0" fontId="8" fillId="0" borderId="1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2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18" xfId="0" applyFont="1" applyFill="1" applyBorder="1" applyAlignment="1">
      <alignment horizontal="left" vertical="center" wrapText="1"/>
    </xf>
    <xf numFmtId="0" fontId="91" fillId="0" borderId="117" xfId="0" applyFont="1" applyFill="1" applyBorder="1" applyAlignment="1">
      <alignment horizontal="center"/>
    </xf>
    <xf numFmtId="0" fontId="91" fillId="0" borderId="0" xfId="0" applyFont="1" applyFill="1" applyBorder="1" applyAlignment="1">
      <alignment horizontal="center"/>
    </xf>
    <xf numFmtId="0" fontId="91" fillId="0" borderId="118" xfId="0" applyFont="1" applyFill="1" applyBorder="1" applyAlignment="1">
      <alignment horizontal="center"/>
    </xf>
    <xf numFmtId="0" fontId="60" fillId="0" borderId="117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60" fillId="0" borderId="118" xfId="0" applyFont="1" applyFill="1" applyBorder="1" applyAlignment="1">
      <alignment horizontal="center"/>
    </xf>
    <xf numFmtId="0" fontId="92" fillId="4" borderId="117" xfId="0" applyFont="1" applyFill="1" applyBorder="1" applyAlignment="1">
      <alignment horizontal="center"/>
    </xf>
    <xf numFmtId="0" fontId="92" fillId="4" borderId="0" xfId="0" applyFont="1" applyFill="1" applyBorder="1" applyAlignment="1">
      <alignment horizontal="center"/>
    </xf>
    <xf numFmtId="0" fontId="92" fillId="4" borderId="11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5" fillId="2" borderId="117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5" fillId="2" borderId="118" xfId="0" applyFont="1" applyFill="1" applyBorder="1" applyAlignment="1">
      <alignment horizontal="center"/>
    </xf>
    <xf numFmtId="0" fontId="8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1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2" fontId="11" fillId="0" borderId="27" xfId="0" quotePrefix="1" applyNumberFormat="1" applyFont="1" applyBorder="1" applyAlignment="1">
      <alignment horizontal="center" vertical="center"/>
    </xf>
    <xf numFmtId="2" fontId="11" fillId="0" borderId="18" xfId="0" quotePrefix="1" applyNumberFormat="1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19" fillId="12" borderId="63" xfId="0" applyFont="1" applyFill="1" applyBorder="1" applyAlignment="1">
      <alignment horizontal="center" vertical="center" wrapText="1"/>
    </xf>
    <xf numFmtId="0" fontId="19" fillId="12" borderId="71" xfId="0" applyFont="1" applyFill="1" applyBorder="1" applyAlignment="1">
      <alignment horizontal="center" vertical="center" wrapText="1"/>
    </xf>
    <xf numFmtId="0" fontId="19" fillId="12" borderId="65" xfId="0" applyFont="1" applyFill="1" applyBorder="1" applyAlignment="1">
      <alignment horizontal="center" vertical="center" wrapText="1"/>
    </xf>
    <xf numFmtId="0" fontId="19" fillId="12" borderId="46" xfId="0" applyFont="1" applyFill="1" applyBorder="1" applyAlignment="1">
      <alignment horizontal="center"/>
    </xf>
    <xf numFmtId="0" fontId="19" fillId="12" borderId="64" xfId="0" applyFont="1" applyFill="1" applyBorder="1" applyAlignment="1">
      <alignment horizontal="center"/>
    </xf>
    <xf numFmtId="0" fontId="60" fillId="12" borderId="16" xfId="0" applyFont="1" applyFill="1" applyBorder="1" applyAlignment="1">
      <alignment horizontal="center" vertical="center"/>
    </xf>
    <xf numFmtId="0" fontId="60" fillId="12" borderId="77" xfId="0" applyFont="1" applyFill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9" fillId="0" borderId="38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19" fillId="12" borderId="46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19" fillId="12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2" fontId="11" fillId="0" borderId="147" xfId="0" quotePrefix="1" applyNumberFormat="1" applyFont="1" applyBorder="1" applyAlignment="1">
      <alignment horizontal="center" vertical="center"/>
    </xf>
    <xf numFmtId="2" fontId="11" fillId="0" borderId="68" xfId="0" quotePrefix="1" applyNumberFormat="1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0" fontId="14" fillId="0" borderId="90" xfId="0" applyFont="1" applyBorder="1" applyAlignment="1">
      <alignment horizontal="center" vertical="center" wrapText="1"/>
    </xf>
    <xf numFmtId="0" fontId="19" fillId="4" borderId="148" xfId="0" applyFont="1" applyFill="1" applyBorder="1" applyAlignment="1">
      <alignment horizontal="left" vertical="center"/>
    </xf>
    <xf numFmtId="0" fontId="19" fillId="4" borderId="149" xfId="0" applyFont="1" applyFill="1" applyBorder="1" applyAlignment="1">
      <alignment horizontal="left" vertical="center"/>
    </xf>
    <xf numFmtId="0" fontId="19" fillId="4" borderId="15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/>
    </xf>
    <xf numFmtId="0" fontId="14" fillId="0" borderId="29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/>
    </xf>
    <xf numFmtId="0" fontId="19" fillId="4" borderId="46" xfId="0" applyFont="1" applyFill="1" applyBorder="1" applyAlignment="1">
      <alignment horizontal="center"/>
    </xf>
    <xf numFmtId="0" fontId="19" fillId="4" borderId="64" xfId="0" applyFont="1" applyFill="1" applyBorder="1" applyAlignment="1">
      <alignment horizontal="center"/>
    </xf>
    <xf numFmtId="0" fontId="19" fillId="4" borderId="23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19" fillId="4" borderId="46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9" fillId="4" borderId="65" xfId="0" applyFont="1" applyFill="1" applyBorder="1" applyAlignment="1">
      <alignment horizontal="center" vertical="center"/>
    </xf>
    <xf numFmtId="0" fontId="14" fillId="4" borderId="9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57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2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13" xfId="0" applyFont="1" applyBorder="1" applyAlignment="1">
      <alignment horizontal="center"/>
    </xf>
    <xf numFmtId="0" fontId="14" fillId="0" borderId="11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88" fillId="0" borderId="0" xfId="0" applyFont="1" applyAlignment="1" applyProtection="1">
      <alignment horizontal="center"/>
      <protection hidden="1"/>
    </xf>
    <xf numFmtId="0" fontId="84" fillId="0" borderId="0" xfId="0" applyFont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3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71" fillId="0" borderId="0" xfId="0" applyFont="1" applyFill="1" applyAlignment="1">
      <alignment horizontal="center" vertical="center"/>
    </xf>
    <xf numFmtId="0" fontId="19" fillId="0" borderId="139" xfId="0" applyFont="1" applyFill="1" applyBorder="1" applyAlignment="1">
      <alignment horizontal="center" vertical="center" wrapText="1"/>
    </xf>
    <xf numFmtId="0" fontId="19" fillId="0" borderId="140" xfId="0" applyFont="1" applyFill="1" applyBorder="1" applyAlignment="1">
      <alignment horizontal="center" vertical="center" wrapText="1"/>
    </xf>
    <xf numFmtId="0" fontId="88" fillId="8" borderId="139" xfId="0" applyFont="1" applyFill="1" applyBorder="1" applyAlignment="1">
      <alignment horizontal="center" vertical="center" textRotation="90"/>
    </xf>
    <xf numFmtId="0" fontId="88" fillId="8" borderId="141" xfId="0" applyFont="1" applyFill="1" applyBorder="1" applyAlignment="1">
      <alignment horizontal="center" vertical="center" textRotation="90"/>
    </xf>
    <xf numFmtId="0" fontId="88" fillId="8" borderId="140" xfId="0" applyFont="1" applyFill="1" applyBorder="1" applyAlignment="1">
      <alignment horizontal="center" vertical="center" textRotation="90"/>
    </xf>
    <xf numFmtId="0" fontId="88" fillId="7" borderId="139" xfId="0" applyFont="1" applyFill="1" applyBorder="1" applyAlignment="1">
      <alignment horizontal="center" vertical="center" textRotation="90"/>
    </xf>
    <xf numFmtId="0" fontId="88" fillId="7" borderId="141" xfId="0" applyFont="1" applyFill="1" applyBorder="1" applyAlignment="1">
      <alignment horizontal="center" vertical="center" textRotation="90"/>
    </xf>
    <xf numFmtId="0" fontId="88" fillId="7" borderId="140" xfId="0" applyFont="1" applyFill="1" applyBorder="1" applyAlignment="1">
      <alignment horizontal="center" vertical="center" textRotation="90"/>
    </xf>
    <xf numFmtId="0" fontId="19" fillId="0" borderId="53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88" fillId="21" borderId="139" xfId="0" applyFont="1" applyFill="1" applyBorder="1" applyAlignment="1">
      <alignment horizontal="center" vertical="center" textRotation="90"/>
    </xf>
    <xf numFmtId="0" fontId="88" fillId="21" borderId="141" xfId="0" applyFont="1" applyFill="1" applyBorder="1" applyAlignment="1">
      <alignment horizontal="center" vertical="center" textRotation="90"/>
    </xf>
    <xf numFmtId="0" fontId="88" fillId="21" borderId="140" xfId="0" applyFont="1" applyFill="1" applyBorder="1" applyAlignment="1">
      <alignment horizontal="center" vertical="center" textRotation="90"/>
    </xf>
    <xf numFmtId="0" fontId="88" fillId="20" borderId="139" xfId="0" applyFont="1" applyFill="1" applyBorder="1" applyAlignment="1">
      <alignment horizontal="center" vertical="center" textRotation="90"/>
    </xf>
    <xf numFmtId="0" fontId="88" fillId="20" borderId="141" xfId="0" applyFont="1" applyFill="1" applyBorder="1" applyAlignment="1">
      <alignment horizontal="center" vertical="center" textRotation="90"/>
    </xf>
    <xf numFmtId="0" fontId="88" fillId="20" borderId="140" xfId="0" applyFont="1" applyFill="1" applyBorder="1" applyAlignment="1">
      <alignment horizontal="center" vertical="center" textRotation="90"/>
    </xf>
    <xf numFmtId="0" fontId="88" fillId="19" borderId="139" xfId="0" applyFont="1" applyFill="1" applyBorder="1" applyAlignment="1">
      <alignment horizontal="center" vertical="center" textRotation="90"/>
    </xf>
    <xf numFmtId="0" fontId="88" fillId="19" borderId="141" xfId="0" applyFont="1" applyFill="1" applyBorder="1" applyAlignment="1">
      <alignment horizontal="center" vertical="center" textRotation="90"/>
    </xf>
    <xf numFmtId="0" fontId="88" fillId="19" borderId="140" xfId="0" applyFont="1" applyFill="1" applyBorder="1" applyAlignment="1">
      <alignment horizontal="center" vertical="center" textRotation="90"/>
    </xf>
    <xf numFmtId="0" fontId="88" fillId="18" borderId="139" xfId="0" applyFont="1" applyFill="1" applyBorder="1" applyAlignment="1">
      <alignment horizontal="center" vertical="center" textRotation="90"/>
    </xf>
    <xf numFmtId="0" fontId="88" fillId="18" borderId="141" xfId="0" applyFont="1" applyFill="1" applyBorder="1" applyAlignment="1">
      <alignment horizontal="center" vertical="center" textRotation="90"/>
    </xf>
    <xf numFmtId="0" fontId="88" fillId="18" borderId="140" xfId="0" applyFont="1" applyFill="1" applyBorder="1" applyAlignment="1">
      <alignment horizontal="center" vertical="center" textRotation="90"/>
    </xf>
    <xf numFmtId="0" fontId="88" fillId="22" borderId="139" xfId="0" applyFont="1" applyFill="1" applyBorder="1" applyAlignment="1">
      <alignment horizontal="center" vertical="center" textRotation="90"/>
    </xf>
    <xf numFmtId="0" fontId="88" fillId="22" borderId="141" xfId="0" applyFont="1" applyFill="1" applyBorder="1" applyAlignment="1">
      <alignment horizontal="center" vertical="center" textRotation="90"/>
    </xf>
    <xf numFmtId="0" fontId="88" fillId="22" borderId="140" xfId="0" applyFont="1" applyFill="1" applyBorder="1" applyAlignment="1">
      <alignment horizontal="center" vertical="center" textRotation="90"/>
    </xf>
    <xf numFmtId="0" fontId="19" fillId="23" borderId="27" xfId="0" applyFont="1" applyFill="1" applyBorder="1" applyAlignment="1">
      <alignment horizontal="center"/>
    </xf>
    <xf numFmtId="0" fontId="19" fillId="23" borderId="18" xfId="0" applyFont="1" applyFill="1" applyBorder="1" applyAlignment="1">
      <alignment horizontal="center"/>
    </xf>
    <xf numFmtId="0" fontId="19" fillId="23" borderId="17" xfId="0" applyFont="1" applyFill="1" applyBorder="1" applyAlignment="1">
      <alignment horizontal="center"/>
    </xf>
    <xf numFmtId="0" fontId="88" fillId="6" borderId="139" xfId="0" applyFont="1" applyFill="1" applyBorder="1" applyAlignment="1">
      <alignment horizontal="center" vertical="center" textRotation="90"/>
    </xf>
    <xf numFmtId="0" fontId="88" fillId="6" borderId="141" xfId="0" applyFont="1" applyFill="1" applyBorder="1" applyAlignment="1">
      <alignment horizontal="center" vertical="center" textRotation="90"/>
    </xf>
    <xf numFmtId="0" fontId="88" fillId="6" borderId="14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0" fontId="15" fillId="12" borderId="16" xfId="0" applyFont="1" applyFill="1" applyBorder="1" applyAlignment="1">
      <alignment horizontal="center"/>
    </xf>
    <xf numFmtId="0" fontId="15" fillId="12" borderId="106" xfId="0" applyFont="1" applyFill="1" applyBorder="1" applyAlignment="1">
      <alignment horizontal="center"/>
    </xf>
    <xf numFmtId="0" fontId="62" fillId="2" borderId="96" xfId="0" applyFont="1" applyFill="1" applyBorder="1" applyAlignment="1">
      <alignment horizontal="center" vertical="center"/>
    </xf>
    <xf numFmtId="0" fontId="62" fillId="2" borderId="3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5" fillId="12" borderId="98" xfId="0" applyFont="1" applyFill="1" applyBorder="1" applyAlignment="1">
      <alignment horizontal="center" vertical="center"/>
    </xf>
    <xf numFmtId="0" fontId="15" fillId="12" borderId="105" xfId="0" applyFont="1" applyFill="1" applyBorder="1" applyAlignment="1">
      <alignment horizontal="center" vertical="center"/>
    </xf>
    <xf numFmtId="0" fontId="15" fillId="12" borderId="103" xfId="0" applyFont="1" applyFill="1" applyBorder="1" applyAlignment="1">
      <alignment horizontal="center" vertical="center"/>
    </xf>
    <xf numFmtId="0" fontId="15" fillId="12" borderId="36" xfId="0" applyFont="1" applyFill="1" applyBorder="1" applyAlignment="1">
      <alignment horizontal="center" vertical="center" wrapText="1"/>
    </xf>
    <xf numFmtId="0" fontId="15" fillId="12" borderId="102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/>
    </xf>
    <xf numFmtId="0" fontId="15" fillId="12" borderId="40" xfId="0" applyFont="1" applyFill="1" applyBorder="1" applyAlignment="1">
      <alignment horizontal="center" vertical="center" wrapText="1"/>
    </xf>
    <xf numFmtId="0" fontId="15" fillId="12" borderId="41" xfId="0" applyFont="1" applyFill="1" applyBorder="1" applyAlignment="1">
      <alignment horizontal="center" vertical="center" wrapText="1"/>
    </xf>
    <xf numFmtId="0" fontId="15" fillId="12" borderId="31" xfId="0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wrapText="1"/>
    </xf>
    <xf numFmtId="0" fontId="15" fillId="12" borderId="34" xfId="0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7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94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95" xfId="0" applyFont="1" applyFill="1" applyBorder="1" applyAlignment="1" applyProtection="1">
      <alignment horizontal="center" vertical="center"/>
      <protection locked="0"/>
    </xf>
    <xf numFmtId="0" fontId="95" fillId="0" borderId="0" xfId="0" applyFont="1" applyFill="1" applyAlignment="1" applyProtection="1">
      <alignment horizontal="center"/>
      <protection locked="0"/>
    </xf>
    <xf numFmtId="0" fontId="36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95" fillId="0" borderId="0" xfId="0" applyFont="1" applyFill="1" applyBorder="1" applyAlignment="1" applyProtection="1">
      <alignment horizontal="center"/>
      <protection locked="0"/>
    </xf>
    <xf numFmtId="0" fontId="36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1" fontId="3" fillId="12" borderId="25" xfId="0" applyNumberFormat="1" applyFont="1" applyFill="1" applyBorder="1" applyAlignment="1" applyProtection="1">
      <alignment horizontal="center" vertical="center"/>
      <protection locked="0"/>
    </xf>
    <xf numFmtId="0" fontId="3" fillId="12" borderId="75" xfId="0" applyFont="1" applyFill="1" applyBorder="1" applyAlignment="1" applyProtection="1">
      <alignment horizontal="center" vertical="center"/>
      <protection locked="0"/>
    </xf>
    <xf numFmtId="0" fontId="3" fillId="12" borderId="93" xfId="0" applyFont="1" applyFill="1" applyBorder="1" applyAlignment="1" applyProtection="1">
      <alignment horizontal="center" vertical="center"/>
      <protection locked="0"/>
    </xf>
    <xf numFmtId="0" fontId="3" fillId="12" borderId="80" xfId="0" applyFont="1" applyFill="1" applyBorder="1" applyAlignment="1" applyProtection="1">
      <alignment horizontal="center" vertical="center" wrapText="1"/>
      <protection locked="0"/>
    </xf>
    <xf numFmtId="0" fontId="3" fillId="12" borderId="29" xfId="0" applyFont="1" applyFill="1" applyBorder="1" applyAlignment="1" applyProtection="1">
      <alignment horizontal="center" vertical="center" wrapText="1"/>
      <protection locked="0"/>
    </xf>
    <xf numFmtId="0" fontId="3" fillId="12" borderId="33" xfId="0" applyFont="1" applyFill="1" applyBorder="1" applyAlignment="1" applyProtection="1">
      <alignment horizontal="center" vertical="center" wrapText="1"/>
      <protection locked="0"/>
    </xf>
    <xf numFmtId="0" fontId="3" fillId="12" borderId="88" xfId="0" applyFont="1" applyFill="1" applyBorder="1" applyAlignment="1" applyProtection="1">
      <alignment horizontal="center" vertical="center"/>
      <protection locked="0"/>
    </xf>
    <xf numFmtId="0" fontId="3" fillId="12" borderId="89" xfId="0" applyFont="1" applyFill="1" applyBorder="1" applyAlignment="1" applyProtection="1">
      <alignment horizontal="center" vertical="center"/>
      <protection locked="0"/>
    </xf>
    <xf numFmtId="0" fontId="3" fillId="12" borderId="90" xfId="0" applyFont="1" applyFill="1" applyBorder="1" applyAlignment="1" applyProtection="1">
      <alignment horizontal="center" vertical="center"/>
      <protection locked="0"/>
    </xf>
    <xf numFmtId="0" fontId="3" fillId="12" borderId="28" xfId="0" applyFont="1" applyFill="1" applyBorder="1" applyAlignment="1" applyProtection="1">
      <alignment horizontal="center" vertical="center" wrapText="1"/>
      <protection locked="0"/>
    </xf>
    <xf numFmtId="1" fontId="3" fillId="12" borderId="34" xfId="0" applyNumberFormat="1" applyFont="1" applyFill="1" applyBorder="1" applyAlignment="1" applyProtection="1">
      <alignment horizontal="center" vertical="center"/>
      <protection locked="0"/>
    </xf>
    <xf numFmtId="0" fontId="3" fillId="12" borderId="15" xfId="0" applyFont="1" applyFill="1" applyBorder="1" applyAlignment="1" applyProtection="1">
      <alignment horizontal="center" vertical="center"/>
      <protection locked="0"/>
    </xf>
    <xf numFmtId="0" fontId="3" fillId="12" borderId="35" xfId="0" applyFont="1" applyFill="1" applyBorder="1" applyAlignment="1" applyProtection="1">
      <alignment horizontal="center" vertical="center"/>
      <protection locked="0"/>
    </xf>
    <xf numFmtId="0" fontId="15" fillId="0" borderId="85" xfId="0" applyFont="1" applyFill="1" applyBorder="1" applyAlignment="1" applyProtection="1">
      <alignment horizontal="center" vertical="center"/>
      <protection locked="0"/>
    </xf>
    <xf numFmtId="0" fontId="15" fillId="0" borderId="86" xfId="0" applyFont="1" applyFill="1" applyBorder="1" applyAlignment="1" applyProtection="1">
      <alignment horizontal="center" vertical="center"/>
      <protection locked="0"/>
    </xf>
    <xf numFmtId="0" fontId="3" fillId="12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59" fillId="12" borderId="43" xfId="0" applyFont="1" applyFill="1" applyBorder="1" applyAlignment="1" applyProtection="1">
      <alignment horizontal="center" vertical="center" wrapText="1"/>
      <protection locked="0"/>
    </xf>
    <xf numFmtId="0" fontId="59" fillId="12" borderId="46" xfId="0" applyFont="1" applyFill="1" applyBorder="1" applyAlignment="1" applyProtection="1">
      <alignment horizontal="center" vertical="center" wrapText="1"/>
      <protection locked="0"/>
    </xf>
    <xf numFmtId="0" fontId="3" fillId="12" borderId="77" xfId="0" applyFont="1" applyFill="1" applyBorder="1" applyAlignment="1" applyProtection="1">
      <alignment horizontal="center" vertical="center"/>
      <protection locked="0"/>
    </xf>
    <xf numFmtId="0" fontId="3" fillId="12" borderId="58" xfId="0" applyFont="1" applyFill="1" applyBorder="1" applyAlignment="1" applyProtection="1">
      <alignment horizontal="center" vertical="center"/>
      <protection locked="0"/>
    </xf>
    <xf numFmtId="0" fontId="3" fillId="12" borderId="60" xfId="0" applyFont="1" applyFill="1" applyBorder="1" applyAlignment="1" applyProtection="1">
      <alignment horizontal="center" vertical="center"/>
      <protection locked="0"/>
    </xf>
    <xf numFmtId="0" fontId="3" fillId="12" borderId="108" xfId="0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Alignment="1" applyProtection="1">
      <alignment horizontal="left"/>
      <protection locked="0"/>
    </xf>
    <xf numFmtId="0" fontId="71" fillId="0" borderId="0" xfId="0" applyFont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75" fillId="16" borderId="1" xfId="0" applyFont="1" applyFill="1" applyBorder="1" applyAlignment="1">
      <alignment horizontal="center" vertical="top"/>
    </xf>
    <xf numFmtId="0" fontId="75" fillId="16" borderId="1" xfId="0" applyFont="1" applyFill="1" applyBorder="1" applyAlignment="1">
      <alignment horizontal="center" vertical="top" wrapText="1"/>
    </xf>
    <xf numFmtId="0" fontId="76" fillId="16" borderId="1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76" fillId="16" borderId="10" xfId="0" applyFont="1" applyFill="1" applyBorder="1" applyAlignment="1">
      <alignment horizontal="center" vertical="center"/>
    </xf>
    <xf numFmtId="0" fontId="76" fillId="16" borderId="10" xfId="0" applyFont="1" applyFill="1" applyBorder="1" applyAlignment="1">
      <alignment horizontal="center" vertical="center" wrapText="1"/>
    </xf>
    <xf numFmtId="0" fontId="75" fillId="16" borderId="49" xfId="0" applyFont="1" applyFill="1" applyBorder="1" applyAlignment="1">
      <alignment horizontal="center" vertical="top"/>
    </xf>
    <xf numFmtId="0" fontId="75" fillId="16" borderId="49" xfId="0" applyFont="1" applyFill="1" applyBorder="1" applyAlignment="1">
      <alignment horizontal="center" vertical="top" wrapText="1"/>
    </xf>
    <xf numFmtId="0" fontId="76" fillId="16" borderId="49" xfId="0" applyFont="1" applyFill="1" applyBorder="1" applyAlignment="1">
      <alignment horizontal="center" vertical="top" wrapText="1"/>
    </xf>
    <xf numFmtId="0" fontId="75" fillId="16" borderId="10" xfId="0" applyFont="1" applyFill="1" applyBorder="1" applyAlignment="1">
      <alignment horizontal="center" vertical="top"/>
    </xf>
    <xf numFmtId="0" fontId="75" fillId="16" borderId="10" xfId="0" applyFont="1" applyFill="1" applyBorder="1" applyAlignment="1">
      <alignment horizontal="center" vertical="top" wrapText="1"/>
    </xf>
    <xf numFmtId="0" fontId="76" fillId="16" borderId="10" xfId="0" applyFont="1" applyFill="1" applyBorder="1" applyAlignment="1">
      <alignment horizontal="center" vertical="top" wrapText="1"/>
    </xf>
    <xf numFmtId="0" fontId="75" fillId="16" borderId="12" xfId="0" applyFont="1" applyFill="1" applyBorder="1" applyAlignment="1">
      <alignment horizontal="left" vertical="top"/>
    </xf>
    <xf numFmtId="0" fontId="75" fillId="16" borderId="13" xfId="0" applyFont="1" applyFill="1" applyBorder="1" applyAlignment="1">
      <alignment horizontal="left" vertical="top"/>
    </xf>
    <xf numFmtId="0" fontId="75" fillId="16" borderId="14" xfId="0" applyFont="1" applyFill="1" applyBorder="1" applyAlignment="1">
      <alignment horizontal="left" vertical="top"/>
    </xf>
    <xf numFmtId="0" fontId="8" fillId="16" borderId="143" xfId="0" applyFont="1" applyFill="1" applyBorder="1" applyAlignment="1">
      <alignment horizontal="center" vertical="top" wrapText="1"/>
    </xf>
    <xf numFmtId="0" fontId="8" fillId="16" borderId="126" xfId="0" applyFont="1" applyFill="1" applyBorder="1" applyAlignment="1">
      <alignment horizontal="center" vertical="top" wrapText="1"/>
    </xf>
    <xf numFmtId="0" fontId="8" fillId="16" borderId="49" xfId="0" applyFont="1" applyFill="1" applyBorder="1" applyAlignment="1">
      <alignment horizontal="center" vertical="top" wrapText="1"/>
    </xf>
    <xf numFmtId="0" fontId="75" fillId="16" borderId="2" xfId="0" applyFont="1" applyFill="1" applyBorder="1" applyAlignment="1">
      <alignment horizontal="center" vertical="center" wrapText="1"/>
    </xf>
    <xf numFmtId="0" fontId="75" fillId="16" borderId="5" xfId="0" applyFont="1" applyFill="1" applyBorder="1" applyAlignment="1">
      <alignment horizontal="center" vertical="center" wrapText="1"/>
    </xf>
    <xf numFmtId="0" fontId="75" fillId="16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21" fillId="0" borderId="6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3" fillId="0" borderId="142" xfId="0" applyFont="1" applyBorder="1" applyAlignment="1">
      <alignment horizontal="left" vertical="top"/>
    </xf>
    <xf numFmtId="0" fontId="73" fillId="0" borderId="4" xfId="0" applyFont="1" applyBorder="1" applyAlignment="1">
      <alignment horizontal="left" vertical="top"/>
    </xf>
    <xf numFmtId="0" fontId="70" fillId="0" borderId="6" xfId="0" applyFont="1" applyBorder="1" applyAlignment="1">
      <alignment horizontal="center" vertical="center" wrapText="1"/>
    </xf>
    <xf numFmtId="0" fontId="70" fillId="0" borderId="126" xfId="0" applyFont="1" applyBorder="1" applyAlignment="1">
      <alignment horizontal="center" vertical="center" wrapText="1"/>
    </xf>
    <xf numFmtId="0" fontId="70" fillId="0" borderId="49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73" fillId="0" borderId="19" xfId="0" applyFont="1" applyBorder="1" applyAlignment="1">
      <alignment horizontal="left" vertical="top"/>
    </xf>
    <xf numFmtId="0" fontId="73" fillId="0" borderId="2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9" fillId="15" borderId="46" xfId="1" applyFont="1" applyFill="1" applyBorder="1" applyAlignment="1">
      <alignment horizontal="center" vertical="center" wrapText="1"/>
    </xf>
    <xf numFmtId="0" fontId="9" fillId="15" borderId="64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9" fillId="15" borderId="63" xfId="1" applyFont="1" applyFill="1" applyBorder="1" applyAlignment="1">
      <alignment horizontal="center" vertical="center" wrapText="1"/>
    </xf>
    <xf numFmtId="0" fontId="9" fillId="15" borderId="71" xfId="1" applyFont="1" applyFill="1" applyBorder="1" applyAlignment="1">
      <alignment horizontal="center" vertical="center" wrapText="1"/>
    </xf>
    <xf numFmtId="0" fontId="9" fillId="15" borderId="65" xfId="1" applyFont="1" applyFill="1" applyBorder="1" applyAlignment="1">
      <alignment horizontal="center" vertical="center" wrapText="1"/>
    </xf>
    <xf numFmtId="0" fontId="9" fillId="15" borderId="16" xfId="1" applyFont="1" applyFill="1" applyBorder="1" applyAlignment="1">
      <alignment horizontal="center" vertical="center" wrapText="1"/>
    </xf>
    <xf numFmtId="0" fontId="9" fillId="15" borderId="23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5" fillId="15" borderId="4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7" fillId="0" borderId="0" xfId="0" applyFont="1" applyAlignment="1">
      <alignment horizontal="center"/>
    </xf>
    <xf numFmtId="0" fontId="97" fillId="0" borderId="0" xfId="1" applyFont="1" applyAlignment="1">
      <alignment horizontal="center" vertical="center"/>
    </xf>
    <xf numFmtId="0" fontId="59" fillId="0" borderId="0" xfId="1" applyFont="1" applyAlignment="1">
      <alignment horizontal="center" vertical="center"/>
    </xf>
    <xf numFmtId="0" fontId="15" fillId="15" borderId="88" xfId="0" applyFont="1" applyFill="1" applyBorder="1" applyAlignment="1">
      <alignment horizontal="center" vertical="center"/>
    </xf>
    <xf numFmtId="0" fontId="15" fillId="15" borderId="90" xfId="0" applyFont="1" applyFill="1" applyBorder="1" applyAlignment="1">
      <alignment horizontal="center" vertical="center"/>
    </xf>
    <xf numFmtId="0" fontId="15" fillId="15" borderId="80" xfId="0" applyFont="1" applyFill="1" applyBorder="1" applyAlignment="1">
      <alignment horizontal="center" vertical="center"/>
    </xf>
    <xf numFmtId="0" fontId="15" fillId="15" borderId="33" xfId="0" applyFont="1" applyFill="1" applyBorder="1" applyAlignment="1">
      <alignment horizontal="center" vertical="center"/>
    </xf>
    <xf numFmtId="0" fontId="15" fillId="15" borderId="73" xfId="0" applyFont="1" applyFill="1" applyBorder="1" applyAlignment="1">
      <alignment horizontal="center" vertical="center" wrapText="1"/>
    </xf>
    <xf numFmtId="0" fontId="15" fillId="15" borderId="76" xfId="0" applyFont="1" applyFill="1" applyBorder="1" applyAlignment="1">
      <alignment horizontal="center" vertical="center" wrapText="1"/>
    </xf>
    <xf numFmtId="0" fontId="15" fillId="15" borderId="34" xfId="0" applyFont="1" applyFill="1" applyBorder="1" applyAlignment="1">
      <alignment horizontal="center" vertical="center" wrapText="1"/>
    </xf>
    <xf numFmtId="0" fontId="15" fillId="15" borderId="35" xfId="0" applyFont="1" applyFill="1" applyBorder="1" applyAlignment="1">
      <alignment horizontal="center" vertical="center" wrapText="1"/>
    </xf>
    <xf numFmtId="0" fontId="15" fillId="15" borderId="80" xfId="0" applyFont="1" applyFill="1" applyBorder="1" applyAlignment="1">
      <alignment horizontal="center" vertical="center" wrapText="1"/>
    </xf>
    <xf numFmtId="0" fontId="15" fillId="15" borderId="33" xfId="0" applyFont="1" applyFill="1" applyBorder="1" applyAlignment="1">
      <alignment horizontal="center" vertical="center" wrapText="1"/>
    </xf>
    <xf numFmtId="0" fontId="15" fillId="15" borderId="81" xfId="0" applyFont="1" applyFill="1" applyBorder="1" applyAlignment="1">
      <alignment horizontal="center" vertical="center" wrapText="1"/>
    </xf>
    <xf numFmtId="0" fontId="15" fillId="15" borderId="82" xfId="0" applyFont="1" applyFill="1" applyBorder="1" applyAlignment="1">
      <alignment horizontal="center" vertical="center" wrapText="1"/>
    </xf>
    <xf numFmtId="0" fontId="15" fillId="15" borderId="112" xfId="0" applyFont="1" applyFill="1" applyBorder="1" applyAlignment="1">
      <alignment horizontal="center" vertical="center"/>
    </xf>
    <xf numFmtId="0" fontId="15" fillId="15" borderId="111" xfId="0" applyFont="1" applyFill="1" applyBorder="1" applyAlignment="1">
      <alignment horizontal="center" vertical="center"/>
    </xf>
    <xf numFmtId="0" fontId="59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1" applyFont="1" applyBorder="1" applyAlignment="1">
      <alignment horizontal="center" vertical="center"/>
    </xf>
    <xf numFmtId="9" fontId="9" fillId="0" borderId="0" xfId="1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113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3" fillId="15" borderId="129" xfId="1" applyFont="1" applyFill="1" applyBorder="1" applyAlignment="1" applyProtection="1">
      <alignment horizontal="center" vertical="center" wrapText="1"/>
    </xf>
    <xf numFmtId="0" fontId="3" fillId="15" borderId="82" xfId="1" applyFont="1" applyFill="1" applyBorder="1" applyAlignment="1" applyProtection="1">
      <alignment horizontal="center" vertical="center" wrapText="1"/>
    </xf>
    <xf numFmtId="0" fontId="10" fillId="12" borderId="5" xfId="1" applyFont="1" applyFill="1" applyBorder="1" applyAlignment="1" applyProtection="1">
      <alignment horizontal="center" vertical="center"/>
    </xf>
    <xf numFmtId="0" fontId="96" fillId="12" borderId="2" xfId="1" applyFont="1" applyFill="1" applyBorder="1" applyAlignment="1" applyProtection="1">
      <alignment horizontal="center" vertical="center"/>
    </xf>
    <xf numFmtId="0" fontId="96" fillId="12" borderId="5" xfId="1" applyFont="1" applyFill="1" applyBorder="1" applyAlignment="1" applyProtection="1">
      <alignment horizontal="center" vertical="center"/>
    </xf>
    <xf numFmtId="0" fontId="3" fillId="15" borderId="58" xfId="1" applyFont="1" applyFill="1" applyBorder="1" applyAlignment="1" applyProtection="1">
      <alignment horizontal="center" vertical="center" wrapText="1"/>
    </xf>
    <xf numFmtId="0" fontId="3" fillId="15" borderId="60" xfId="1" applyFont="1" applyFill="1" applyBorder="1" applyAlignment="1" applyProtection="1">
      <alignment horizontal="center" vertical="center" wrapText="1"/>
    </xf>
    <xf numFmtId="0" fontId="3" fillId="15" borderId="108" xfId="1" applyFont="1" applyFill="1" applyBorder="1" applyAlignment="1" applyProtection="1">
      <alignment horizontal="center" vertical="center" wrapText="1"/>
    </xf>
    <xf numFmtId="0" fontId="7" fillId="0" borderId="0" xfId="1" applyFont="1" applyFill="1" applyAlignment="1" applyProtection="1">
      <alignment horizontal="center" vertical="center"/>
    </xf>
    <xf numFmtId="0" fontId="3" fillId="15" borderId="63" xfId="1" applyFont="1" applyFill="1" applyBorder="1" applyAlignment="1" applyProtection="1">
      <alignment horizontal="center" vertical="center" wrapText="1"/>
    </xf>
    <xf numFmtId="0" fontId="3" fillId="15" borderId="71" xfId="1" applyFont="1" applyFill="1" applyBorder="1" applyAlignment="1" applyProtection="1">
      <alignment horizontal="center" vertical="center" wrapText="1"/>
    </xf>
    <xf numFmtId="0" fontId="3" fillId="15" borderId="65" xfId="1" applyFont="1" applyFill="1" applyBorder="1" applyAlignment="1" applyProtection="1">
      <alignment horizontal="center" vertical="center" wrapText="1"/>
    </xf>
    <xf numFmtId="0" fontId="3" fillId="15" borderId="46" xfId="1" applyFont="1" applyFill="1" applyBorder="1" applyAlignment="1" applyProtection="1">
      <alignment horizontal="center" vertical="center" wrapText="1"/>
    </xf>
    <xf numFmtId="0" fontId="3" fillId="15" borderId="16" xfId="1" applyFont="1" applyFill="1" applyBorder="1" applyAlignment="1" applyProtection="1">
      <alignment horizontal="center" vertical="center" wrapText="1"/>
    </xf>
    <xf numFmtId="0" fontId="3" fillId="15" borderId="23" xfId="1" applyFont="1" applyFill="1" applyBorder="1" applyAlignment="1" applyProtection="1">
      <alignment horizontal="center" vertical="center" wrapText="1"/>
    </xf>
    <xf numFmtId="0" fontId="3" fillId="15" borderId="29" xfId="1" applyFont="1" applyFill="1" applyBorder="1" applyAlignment="1" applyProtection="1">
      <alignment horizontal="center" vertical="center" wrapText="1"/>
    </xf>
    <xf numFmtId="0" fontId="3" fillId="15" borderId="33" xfId="1" applyFont="1" applyFill="1" applyBorder="1" applyAlignment="1" applyProtection="1">
      <alignment horizontal="center" vertical="center" wrapText="1"/>
    </xf>
    <xf numFmtId="0" fontId="3" fillId="15" borderId="22" xfId="1" applyFont="1" applyFill="1" applyBorder="1" applyAlignment="1" applyProtection="1">
      <alignment horizontal="center" vertical="center" wrapText="1"/>
    </xf>
    <xf numFmtId="0" fontId="3" fillId="15" borderId="62" xfId="1" applyFont="1" applyFill="1" applyBorder="1" applyAlignment="1" applyProtection="1">
      <alignment horizontal="center" vertical="center" wrapText="1"/>
    </xf>
    <xf numFmtId="0" fontId="3" fillId="15" borderId="24" xfId="1" applyFont="1" applyFill="1" applyBorder="1" applyAlignment="1" applyProtection="1">
      <alignment horizontal="center" vertical="center" wrapText="1"/>
    </xf>
    <xf numFmtId="0" fontId="3" fillId="15" borderId="29" xfId="1" applyFont="1" applyFill="1" applyBorder="1" applyAlignment="1" applyProtection="1">
      <alignment horizontal="center" vertical="center"/>
    </xf>
    <xf numFmtId="0" fontId="3" fillId="15" borderId="33" xfId="1" applyFont="1" applyFill="1" applyBorder="1" applyAlignment="1" applyProtection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5" fillId="15" borderId="63" xfId="1" applyFont="1" applyFill="1" applyBorder="1" applyAlignment="1">
      <alignment horizontal="center" vertical="center" wrapText="1"/>
    </xf>
    <xf numFmtId="0" fontId="15" fillId="15" borderId="89" xfId="1" applyFont="1" applyFill="1" applyBorder="1" applyAlignment="1">
      <alignment horizontal="center" vertical="center" wrapText="1"/>
    </xf>
    <xf numFmtId="0" fontId="15" fillId="15" borderId="65" xfId="1" applyFont="1" applyFill="1" applyBorder="1" applyAlignment="1">
      <alignment horizontal="center" vertical="center" wrapText="1"/>
    </xf>
    <xf numFmtId="0" fontId="15" fillId="15" borderId="46" xfId="1" applyFont="1" applyFill="1" applyBorder="1" applyAlignment="1">
      <alignment horizontal="center" vertical="center" wrapText="1"/>
    </xf>
    <xf numFmtId="0" fontId="15" fillId="15" borderId="29" xfId="1" applyFont="1" applyFill="1" applyBorder="1" applyAlignment="1">
      <alignment horizontal="center" vertical="center" wrapText="1"/>
    </xf>
    <xf numFmtId="0" fontId="15" fillId="15" borderId="23" xfId="1" applyFont="1" applyFill="1" applyBorder="1" applyAlignment="1">
      <alignment horizontal="center" vertical="center" wrapText="1"/>
    </xf>
    <xf numFmtId="0" fontId="15" fillId="15" borderId="73" xfId="1" applyFont="1" applyFill="1" applyBorder="1" applyAlignment="1">
      <alignment horizontal="center" vertical="center" wrapText="1"/>
    </xf>
    <xf numFmtId="0" fontId="15" fillId="15" borderId="76" xfId="1" applyFont="1" applyFill="1" applyBorder="1" applyAlignment="1">
      <alignment horizontal="center" vertical="center" wrapText="1"/>
    </xf>
    <xf numFmtId="0" fontId="15" fillId="15" borderId="31" xfId="1" applyFont="1" applyFill="1" applyBorder="1" applyAlignment="1">
      <alignment horizontal="center" vertical="center" wrapText="1"/>
    </xf>
    <xf numFmtId="0" fontId="15" fillId="15" borderId="0" xfId="1" applyFont="1" applyFill="1" applyBorder="1" applyAlignment="1">
      <alignment horizontal="center" vertical="center" wrapText="1"/>
    </xf>
    <xf numFmtId="0" fontId="15" fillId="15" borderId="34" xfId="1" applyFont="1" applyFill="1" applyBorder="1" applyAlignment="1">
      <alignment horizontal="center" vertical="center" wrapText="1"/>
    </xf>
    <xf numFmtId="0" fontId="15" fillId="15" borderId="35" xfId="1" applyFont="1" applyFill="1" applyBorder="1" applyAlignment="1">
      <alignment horizontal="center" vertical="center" wrapText="1"/>
    </xf>
    <xf numFmtId="0" fontId="15" fillId="15" borderId="74" xfId="1" applyFont="1" applyFill="1" applyBorder="1" applyAlignment="1">
      <alignment horizontal="center" vertical="center" wrapText="1"/>
    </xf>
    <xf numFmtId="0" fontId="15" fillId="15" borderId="80" xfId="1" applyFont="1" applyFill="1" applyBorder="1" applyAlignment="1">
      <alignment horizontal="center" vertical="center" wrapText="1"/>
    </xf>
    <xf numFmtId="0" fontId="15" fillId="15" borderId="32" xfId="1" applyFont="1" applyFill="1" applyBorder="1" applyAlignment="1">
      <alignment horizontal="center" vertical="center" wrapText="1"/>
    </xf>
    <xf numFmtId="0" fontId="15" fillId="15" borderId="33" xfId="1" applyFont="1" applyFill="1" applyBorder="1" applyAlignment="1">
      <alignment horizontal="center" vertical="center" wrapText="1"/>
    </xf>
    <xf numFmtId="0" fontId="15" fillId="15" borderId="81" xfId="1" applyFont="1" applyFill="1" applyBorder="1" applyAlignment="1">
      <alignment horizontal="center" vertical="center" wrapText="1"/>
    </xf>
    <xf numFmtId="0" fontId="15" fillId="15" borderId="91" xfId="1" applyFont="1" applyFill="1" applyBorder="1" applyAlignment="1">
      <alignment horizontal="center" vertical="center" wrapText="1"/>
    </xf>
    <xf numFmtId="0" fontId="15" fillId="15" borderId="82" xfId="1" applyFont="1" applyFill="1" applyBorder="1" applyAlignment="1">
      <alignment horizontal="center" vertical="center" wrapText="1"/>
    </xf>
    <xf numFmtId="0" fontId="3" fillId="15" borderId="6" xfId="1" applyFont="1" applyFill="1" applyBorder="1" applyAlignment="1" applyProtection="1">
      <alignment horizontal="center" vertical="center" wrapText="1"/>
    </xf>
    <xf numFmtId="0" fontId="3" fillId="15" borderId="126" xfId="1" applyFont="1" applyFill="1" applyBorder="1" applyAlignment="1" applyProtection="1">
      <alignment horizontal="center" vertical="center" wrapText="1"/>
    </xf>
    <xf numFmtId="0" fontId="3" fillId="15" borderId="127" xfId="1" applyFont="1" applyFill="1" applyBorder="1" applyAlignment="1" applyProtection="1">
      <alignment horizontal="center" vertical="center" wrapText="1"/>
    </xf>
    <xf numFmtId="0" fontId="3" fillId="13" borderId="16" xfId="1" applyFont="1" applyFill="1" applyBorder="1" applyAlignment="1" applyProtection="1">
      <alignment horizontal="center" vertical="center"/>
    </xf>
    <xf numFmtId="0" fontId="3" fillId="13" borderId="23" xfId="1" applyFont="1" applyFill="1" applyBorder="1" applyAlignment="1" applyProtection="1">
      <alignment horizontal="center" vertical="center"/>
    </xf>
    <xf numFmtId="0" fontId="3" fillId="15" borderId="17" xfId="1" applyFont="1" applyFill="1" applyBorder="1" applyAlignment="1" applyProtection="1">
      <alignment horizontal="center" vertical="center" wrapText="1"/>
    </xf>
    <xf numFmtId="0" fontId="3" fillId="15" borderId="27" xfId="1" applyFont="1" applyFill="1" applyBorder="1" applyAlignment="1" applyProtection="1">
      <alignment horizontal="center" vertical="center" wrapText="1"/>
    </xf>
    <xf numFmtId="0" fontId="3" fillId="15" borderId="18" xfId="1" applyFont="1" applyFill="1" applyBorder="1" applyAlignment="1" applyProtection="1">
      <alignment horizontal="center" vertical="center" wrapText="1"/>
    </xf>
    <xf numFmtId="0" fontId="3" fillId="15" borderId="28" xfId="1" applyFont="1" applyFill="1" applyBorder="1" applyAlignment="1" applyProtection="1">
      <alignment horizontal="center" vertical="center" wrapText="1"/>
    </xf>
    <xf numFmtId="0" fontId="3" fillId="15" borderId="73" xfId="1" applyFont="1" applyFill="1" applyBorder="1" applyAlignment="1" applyProtection="1">
      <alignment horizontal="center" vertical="center" wrapText="1"/>
    </xf>
    <xf numFmtId="0" fontId="3" fillId="15" borderId="74" xfId="1" applyFont="1" applyFill="1" applyBorder="1" applyAlignment="1" applyProtection="1">
      <alignment horizontal="center" vertical="center" wrapText="1"/>
    </xf>
    <xf numFmtId="0" fontId="3" fillId="13" borderId="16" xfId="1" applyFont="1" applyFill="1" applyBorder="1" applyAlignment="1" applyProtection="1">
      <alignment horizontal="center" vertical="center" wrapText="1"/>
    </xf>
    <xf numFmtId="0" fontId="3" fillId="13" borderId="17" xfId="1" applyFont="1" applyFill="1" applyBorder="1" applyAlignment="1" applyProtection="1">
      <alignment horizontal="center" vertical="center" wrapText="1"/>
    </xf>
    <xf numFmtId="0" fontId="3" fillId="13" borderId="30" xfId="1" applyFont="1" applyFill="1" applyBorder="1" applyAlignment="1" applyProtection="1">
      <alignment horizontal="center" vertical="center" wrapText="1"/>
    </xf>
    <xf numFmtId="0" fontId="3" fillId="13" borderId="34" xfId="1" applyFont="1" applyFill="1" applyBorder="1" applyAlignment="1" applyProtection="1">
      <alignment horizontal="center" vertical="center" wrapText="1"/>
    </xf>
    <xf numFmtId="0" fontId="10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3" fillId="15" borderId="70" xfId="1" applyFont="1" applyFill="1" applyBorder="1" applyAlignment="1" applyProtection="1">
      <alignment horizontal="center" vertical="center" wrapText="1"/>
    </xf>
    <xf numFmtId="0" fontId="3" fillId="15" borderId="21" xfId="1" applyFont="1" applyFill="1" applyBorder="1" applyAlignment="1" applyProtection="1">
      <alignment horizontal="center" vertical="center" wrapText="1"/>
    </xf>
    <xf numFmtId="0" fontId="8" fillId="12" borderId="2" xfId="0" applyFont="1" applyFill="1" applyBorder="1" applyAlignment="1" applyProtection="1">
      <alignment horizontal="center"/>
    </xf>
    <xf numFmtId="0" fontId="8" fillId="12" borderId="5" xfId="0" applyFont="1" applyFill="1" applyBorder="1" applyAlignment="1" applyProtection="1">
      <alignment horizontal="center"/>
    </xf>
    <xf numFmtId="0" fontId="8" fillId="12" borderId="3" xfId="0" applyFont="1" applyFill="1" applyBorder="1" applyAlignment="1" applyProtection="1">
      <alignment horizontal="center"/>
    </xf>
    <xf numFmtId="0" fontId="9" fillId="12" borderId="2" xfId="1" applyFont="1" applyFill="1" applyBorder="1" applyAlignment="1" applyProtection="1">
      <alignment horizontal="center" vertical="center"/>
    </xf>
    <xf numFmtId="0" fontId="9" fillId="12" borderId="5" xfId="1" applyFont="1" applyFill="1" applyBorder="1" applyAlignment="1" applyProtection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4" fillId="0" borderId="0" xfId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2" fontId="3" fillId="0" borderId="21" xfId="1" applyNumberFormat="1" applyFont="1" applyFill="1" applyBorder="1" applyAlignment="1">
      <alignment horizontal="center" vertical="center"/>
    </xf>
    <xf numFmtId="2" fontId="3" fillId="0" borderId="78" xfId="1" applyNumberFormat="1" applyFont="1" applyFill="1" applyBorder="1" applyAlignment="1">
      <alignment horizontal="center" vertical="center"/>
    </xf>
    <xf numFmtId="0" fontId="62" fillId="15" borderId="63" xfId="1" applyFont="1" applyFill="1" applyBorder="1" applyAlignment="1">
      <alignment horizontal="center" vertical="center" wrapText="1"/>
    </xf>
    <xf numFmtId="0" fontId="62" fillId="15" borderId="101" xfId="1" applyFont="1" applyFill="1" applyBorder="1" applyAlignment="1">
      <alignment horizontal="center" vertical="center" wrapText="1"/>
    </xf>
    <xf numFmtId="0" fontId="62" fillId="15" borderId="65" xfId="1" applyFont="1" applyFill="1" applyBorder="1" applyAlignment="1">
      <alignment horizontal="center" vertical="center" wrapText="1"/>
    </xf>
    <xf numFmtId="0" fontId="15" fillId="15" borderId="28" xfId="1" applyFont="1" applyFill="1" applyBorder="1" applyAlignment="1">
      <alignment horizontal="center" vertical="center" wrapText="1"/>
    </xf>
    <xf numFmtId="0" fontId="62" fillId="15" borderId="46" xfId="1" applyFont="1" applyFill="1" applyBorder="1" applyAlignment="1">
      <alignment horizontal="center" vertical="center" wrapText="1"/>
    </xf>
    <xf numFmtId="0" fontId="62" fillId="15" borderId="64" xfId="1" applyFont="1" applyFill="1" applyBorder="1" applyAlignment="1">
      <alignment horizontal="center" vertical="center" wrapText="1"/>
    </xf>
    <xf numFmtId="0" fontId="62" fillId="15" borderId="29" xfId="1" applyFont="1" applyFill="1" applyBorder="1" applyAlignment="1">
      <alignment horizontal="center" vertical="center" wrapText="1"/>
    </xf>
    <xf numFmtId="0" fontId="62" fillId="15" borderId="91" xfId="1" applyFont="1" applyFill="1" applyBorder="1" applyAlignment="1">
      <alignment horizontal="center" vertical="center" wrapText="1"/>
    </xf>
    <xf numFmtId="0" fontId="62" fillId="15" borderId="23" xfId="1" applyFont="1" applyFill="1" applyBorder="1" applyAlignment="1">
      <alignment horizontal="center" vertical="center" wrapText="1"/>
    </xf>
    <xf numFmtId="0" fontId="62" fillId="15" borderId="66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2" fontId="3" fillId="0" borderId="42" xfId="1" applyNumberFormat="1" applyFont="1" applyFill="1" applyBorder="1" applyAlignment="1">
      <alignment horizontal="center" vertical="center"/>
    </xf>
    <xf numFmtId="2" fontId="3" fillId="0" borderId="87" xfId="1" applyNumberFormat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center"/>
    </xf>
    <xf numFmtId="2" fontId="47" fillId="0" borderId="6" xfId="1" applyNumberFormat="1" applyFont="1" applyFill="1" applyBorder="1" applyAlignment="1">
      <alignment horizontal="center" vertical="center"/>
    </xf>
    <xf numFmtId="2" fontId="47" fillId="0" borderId="49" xfId="1" applyNumberFormat="1" applyFont="1" applyFill="1" applyBorder="1" applyAlignment="1">
      <alignment horizontal="center" vertical="center"/>
    </xf>
    <xf numFmtId="0" fontId="47" fillId="15" borderId="30" xfId="0" applyFont="1" applyFill="1" applyBorder="1" applyAlignment="1">
      <alignment horizontal="center" vertical="center" wrapText="1"/>
    </xf>
    <xf numFmtId="0" fontId="47" fillId="15" borderId="34" xfId="0" applyFont="1" applyFill="1" applyBorder="1" applyAlignment="1">
      <alignment horizontal="center" vertical="center" wrapText="1"/>
    </xf>
    <xf numFmtId="1" fontId="47" fillId="15" borderId="28" xfId="1" quotePrefix="1" applyNumberFormat="1" applyFont="1" applyFill="1" applyBorder="1" applyAlignment="1">
      <alignment horizontal="center" vertical="center" wrapText="1"/>
    </xf>
    <xf numFmtId="1" fontId="47" fillId="15" borderId="33" xfId="1" quotePrefix="1" applyNumberFormat="1" applyFont="1" applyFill="1" applyBorder="1" applyAlignment="1">
      <alignment horizontal="center" vertical="center" wrapText="1"/>
    </xf>
    <xf numFmtId="0" fontId="47" fillId="0" borderId="19" xfId="1" applyFont="1" applyFill="1" applyBorder="1" applyAlignment="1">
      <alignment horizontal="center" vertical="center"/>
    </xf>
    <xf numFmtId="0" fontId="47" fillId="0" borderId="74" xfId="1" applyFont="1" applyFill="1" applyBorder="1" applyAlignment="1">
      <alignment horizontal="center" vertical="center"/>
    </xf>
    <xf numFmtId="0" fontId="47" fillId="0" borderId="92" xfId="1" applyFont="1" applyFill="1" applyBorder="1" applyAlignment="1">
      <alignment horizontal="center" vertical="center"/>
    </xf>
    <xf numFmtId="0" fontId="47" fillId="0" borderId="7" xfId="1" applyFont="1" applyFill="1" applyBorder="1" applyAlignment="1">
      <alignment horizontal="center" vertical="center"/>
    </xf>
    <xf numFmtId="0" fontId="47" fillId="15" borderId="58" xfId="0" applyFont="1" applyFill="1" applyBorder="1" applyAlignment="1">
      <alignment horizontal="center" vertical="center"/>
    </xf>
    <xf numFmtId="0" fontId="47" fillId="15" borderId="60" xfId="0" applyFont="1" applyFill="1" applyBorder="1" applyAlignment="1">
      <alignment horizontal="center" vertical="center"/>
    </xf>
    <xf numFmtId="0" fontId="47" fillId="15" borderId="59" xfId="0" applyFont="1" applyFill="1" applyBorder="1" applyAlignment="1">
      <alignment horizontal="center" vertical="center"/>
    </xf>
    <xf numFmtId="0" fontId="47" fillId="0" borderId="6" xfId="1" applyFont="1" applyFill="1" applyBorder="1" applyAlignment="1">
      <alignment horizontal="center" vertical="center"/>
    </xf>
    <xf numFmtId="0" fontId="47" fillId="0" borderId="49" xfId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43" fillId="0" borderId="0" xfId="1" applyFont="1" applyFill="1" applyAlignment="1">
      <alignment horizontal="center" vertical="center"/>
    </xf>
    <xf numFmtId="0" fontId="54" fillId="15" borderId="88" xfId="1" applyFont="1" applyFill="1" applyBorder="1" applyAlignment="1">
      <alignment horizontal="center" vertical="center" wrapText="1"/>
    </xf>
    <xf numFmtId="0" fontId="54" fillId="15" borderId="89" xfId="1" applyFont="1" applyFill="1" applyBorder="1" applyAlignment="1">
      <alignment horizontal="center" vertical="center" wrapText="1"/>
    </xf>
    <xf numFmtId="0" fontId="54" fillId="15" borderId="90" xfId="1" applyFont="1" applyFill="1" applyBorder="1" applyAlignment="1">
      <alignment horizontal="center" vertical="center" wrapText="1"/>
    </xf>
    <xf numFmtId="0" fontId="47" fillId="15" borderId="80" xfId="1" applyFont="1" applyFill="1" applyBorder="1" applyAlignment="1">
      <alignment horizontal="center" vertical="center" wrapText="1"/>
    </xf>
    <xf numFmtId="0" fontId="47" fillId="15" borderId="29" xfId="1" applyFont="1" applyFill="1" applyBorder="1" applyAlignment="1">
      <alignment horizontal="center" vertical="center" wrapText="1"/>
    </xf>
    <xf numFmtId="0" fontId="47" fillId="15" borderId="33" xfId="1" applyFont="1" applyFill="1" applyBorder="1" applyAlignment="1">
      <alignment horizontal="center" vertical="center" wrapText="1"/>
    </xf>
    <xf numFmtId="0" fontId="47" fillId="15" borderId="73" xfId="1" applyFont="1" applyFill="1" applyBorder="1" applyAlignment="1">
      <alignment horizontal="center" vertical="center" wrapText="1"/>
    </xf>
    <xf numFmtId="0" fontId="47" fillId="15" borderId="76" xfId="1" applyFont="1" applyFill="1" applyBorder="1" applyAlignment="1">
      <alignment horizontal="center" vertical="center" wrapText="1"/>
    </xf>
    <xf numFmtId="0" fontId="47" fillId="15" borderId="31" xfId="1" applyFont="1" applyFill="1" applyBorder="1" applyAlignment="1">
      <alignment horizontal="center" vertical="center" wrapText="1"/>
    </xf>
    <xf numFmtId="0" fontId="47" fillId="15" borderId="32" xfId="1" applyFont="1" applyFill="1" applyBorder="1" applyAlignment="1">
      <alignment horizontal="center" vertical="center" wrapText="1"/>
    </xf>
    <xf numFmtId="0" fontId="47" fillId="15" borderId="34" xfId="1" applyFont="1" applyFill="1" applyBorder="1" applyAlignment="1">
      <alignment horizontal="center" vertical="center" wrapText="1"/>
    </xf>
    <xf numFmtId="0" fontId="47" fillId="15" borderId="35" xfId="1" applyFont="1" applyFill="1" applyBorder="1" applyAlignment="1">
      <alignment horizontal="center" vertical="center" wrapText="1"/>
    </xf>
    <xf numFmtId="0" fontId="47" fillId="15" borderId="81" xfId="1" applyFont="1" applyFill="1" applyBorder="1" applyAlignment="1">
      <alignment horizontal="center" vertical="center" wrapText="1"/>
    </xf>
    <xf numFmtId="0" fontId="47" fillId="15" borderId="91" xfId="1" applyFont="1" applyFill="1" applyBorder="1" applyAlignment="1">
      <alignment horizontal="center" vertical="center" wrapText="1"/>
    </xf>
    <xf numFmtId="0" fontId="47" fillId="15" borderId="82" xfId="1" applyFont="1" applyFill="1" applyBorder="1" applyAlignment="1">
      <alignment horizontal="center" vertical="center" wrapText="1"/>
    </xf>
    <xf numFmtId="0" fontId="45" fillId="0" borderId="0" xfId="1" applyFont="1" applyFill="1" applyAlignment="1">
      <alignment horizontal="left" vertical="center"/>
    </xf>
    <xf numFmtId="0" fontId="47" fillId="15" borderId="28" xfId="0" applyFont="1" applyFill="1" applyBorder="1" applyAlignment="1">
      <alignment horizontal="center" vertical="center" wrapText="1"/>
    </xf>
    <xf numFmtId="0" fontId="47" fillId="15" borderId="33" xfId="0" applyFont="1" applyFill="1" applyBorder="1" applyAlignment="1">
      <alignment horizontal="center" vertical="center" wrapText="1"/>
    </xf>
    <xf numFmtId="0" fontId="47" fillId="15" borderId="28" xfId="1" applyFont="1" applyFill="1" applyBorder="1" applyAlignment="1">
      <alignment horizontal="center" vertical="center" wrapText="1"/>
    </xf>
    <xf numFmtId="0" fontId="47" fillId="15" borderId="58" xfId="1" applyFont="1" applyFill="1" applyBorder="1" applyAlignment="1">
      <alignment horizontal="center" vertical="center" wrapText="1"/>
    </xf>
    <xf numFmtId="0" fontId="47" fillId="15" borderId="60" xfId="1" applyFont="1" applyFill="1" applyBorder="1" applyAlignment="1">
      <alignment horizontal="center" vertical="center" wrapText="1"/>
    </xf>
    <xf numFmtId="0" fontId="47" fillId="15" borderId="59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77" xfId="1" applyFont="1" applyFill="1" applyBorder="1" applyAlignment="1">
      <alignment horizontal="center" vertical="center"/>
    </xf>
    <xf numFmtId="0" fontId="3" fillId="15" borderId="73" xfId="1" applyFont="1" applyFill="1" applyBorder="1" applyAlignment="1">
      <alignment horizontal="center" vertical="center" wrapText="1"/>
    </xf>
    <xf numFmtId="0" fontId="3" fillId="15" borderId="76" xfId="1" applyFont="1" applyFill="1" applyBorder="1" applyAlignment="1">
      <alignment horizontal="center" vertical="center" wrapText="1"/>
    </xf>
    <xf numFmtId="0" fontId="3" fillId="15" borderId="31" xfId="1" applyFont="1" applyFill="1" applyBorder="1" applyAlignment="1">
      <alignment horizontal="center" vertical="center" wrapText="1"/>
    </xf>
    <xf numFmtId="0" fontId="3" fillId="15" borderId="32" xfId="1" applyFont="1" applyFill="1" applyBorder="1" applyAlignment="1">
      <alignment horizontal="center" vertical="center" wrapText="1"/>
    </xf>
    <xf numFmtId="0" fontId="3" fillId="15" borderId="34" xfId="1" applyFont="1" applyFill="1" applyBorder="1" applyAlignment="1">
      <alignment horizontal="center" vertical="center" wrapText="1"/>
    </xf>
    <xf numFmtId="0" fontId="3" fillId="15" borderId="35" xfId="1" applyFont="1" applyFill="1" applyBorder="1" applyAlignment="1">
      <alignment horizontal="center" vertical="center" wrapText="1"/>
    </xf>
    <xf numFmtId="0" fontId="3" fillId="15" borderId="80" xfId="1" applyFont="1" applyFill="1" applyBorder="1" applyAlignment="1">
      <alignment horizontal="center" vertical="center" wrapText="1"/>
    </xf>
    <xf numFmtId="0" fontId="3" fillId="15" borderId="29" xfId="1" applyFont="1" applyFill="1" applyBorder="1" applyAlignment="1">
      <alignment horizontal="center" vertical="center" wrapText="1"/>
    </xf>
    <xf numFmtId="0" fontId="3" fillId="15" borderId="33" xfId="1" applyFont="1" applyFill="1" applyBorder="1" applyAlignment="1">
      <alignment horizontal="center" vertical="center" wrapText="1"/>
    </xf>
    <xf numFmtId="0" fontId="2" fillId="15" borderId="88" xfId="1" applyFont="1" applyFill="1" applyBorder="1" applyAlignment="1">
      <alignment horizontal="center" vertical="center" wrapText="1"/>
    </xf>
    <xf numFmtId="0" fontId="2" fillId="15" borderId="89" xfId="1" applyFont="1" applyFill="1" applyBorder="1" applyAlignment="1">
      <alignment horizontal="center" vertical="center" wrapText="1"/>
    </xf>
    <xf numFmtId="0" fontId="2" fillId="15" borderId="90" xfId="1" applyFont="1" applyFill="1" applyBorder="1" applyAlignment="1">
      <alignment horizontal="center" vertical="center" wrapText="1"/>
    </xf>
    <xf numFmtId="0" fontId="15" fillId="15" borderId="58" xfId="0" applyFont="1" applyFill="1" applyBorder="1" applyAlignment="1">
      <alignment horizontal="center" vertical="center"/>
    </xf>
    <xf numFmtId="0" fontId="15" fillId="15" borderId="60" xfId="0" applyFont="1" applyFill="1" applyBorder="1" applyAlignment="1">
      <alignment horizontal="center" vertical="center"/>
    </xf>
    <xf numFmtId="0" fontId="15" fillId="15" borderId="59" xfId="0" applyFont="1" applyFill="1" applyBorder="1" applyAlignment="1">
      <alignment horizontal="center" vertical="center"/>
    </xf>
    <xf numFmtId="0" fontId="15" fillId="15" borderId="20" xfId="1" applyFont="1" applyFill="1" applyBorder="1" applyAlignment="1">
      <alignment horizontal="center" vertical="center" wrapText="1"/>
    </xf>
    <xf numFmtId="0" fontId="15" fillId="15" borderId="4" xfId="1" applyFont="1" applyFill="1" applyBorder="1" applyAlignment="1">
      <alignment horizontal="center" vertical="center" wrapText="1"/>
    </xf>
    <xf numFmtId="0" fontId="15" fillId="15" borderId="9" xfId="1" applyFont="1" applyFill="1" applyBorder="1" applyAlignment="1">
      <alignment horizontal="center" vertical="center" wrapText="1"/>
    </xf>
    <xf numFmtId="0" fontId="15" fillId="15" borderId="28" xfId="1" applyFont="1" applyFill="1" applyBorder="1" applyAlignment="1">
      <alignment horizontal="center" vertical="center"/>
    </xf>
    <xf numFmtId="0" fontId="15" fillId="15" borderId="29" xfId="1" applyFont="1" applyFill="1" applyBorder="1" applyAlignment="1">
      <alignment horizontal="center" vertical="center"/>
    </xf>
    <xf numFmtId="0" fontId="15" fillId="15" borderId="33" xfId="1" applyFont="1" applyFill="1" applyBorder="1" applyAlignment="1">
      <alignment horizontal="center" vertical="center"/>
    </xf>
    <xf numFmtId="0" fontId="15" fillId="15" borderId="30" xfId="0" applyFont="1" applyFill="1" applyBorder="1" applyAlignment="1">
      <alignment horizontal="center" vertical="center"/>
    </xf>
    <xf numFmtId="0" fontId="15" fillId="15" borderId="61" xfId="0" applyFont="1" applyFill="1" applyBorder="1" applyAlignment="1">
      <alignment horizontal="center" vertical="center"/>
    </xf>
    <xf numFmtId="0" fontId="15" fillId="15" borderId="31" xfId="0" applyFont="1" applyFill="1" applyBorder="1" applyAlignment="1">
      <alignment horizontal="center" vertical="center"/>
    </xf>
    <xf numFmtId="0" fontId="15" fillId="15" borderId="0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center" vertical="center"/>
    </xf>
    <xf numFmtId="0" fontId="15" fillId="15" borderId="62" xfId="0" applyFont="1" applyFill="1" applyBorder="1" applyAlignment="1">
      <alignment horizontal="center" vertical="center"/>
    </xf>
    <xf numFmtId="0" fontId="15" fillId="15" borderId="17" xfId="0" applyFont="1" applyFill="1" applyBorder="1" applyAlignment="1">
      <alignment horizontal="center" vertical="center"/>
    </xf>
    <xf numFmtId="0" fontId="15" fillId="15" borderId="27" xfId="0" applyFont="1" applyFill="1" applyBorder="1" applyAlignment="1">
      <alignment horizontal="center" vertical="center"/>
    </xf>
    <xf numFmtId="0" fontId="15" fillId="15" borderId="18" xfId="0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/>
    </xf>
    <xf numFmtId="0" fontId="19" fillId="17" borderId="3" xfId="0" applyFont="1" applyFill="1" applyBorder="1" applyAlignment="1">
      <alignment horizontal="center"/>
    </xf>
    <xf numFmtId="0" fontId="10" fillId="17" borderId="2" xfId="1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3" xfId="0" applyFont="1" applyBorder="1"/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9" fillId="8" borderId="2" xfId="1" applyFont="1" applyFill="1" applyBorder="1" applyAlignment="1">
      <alignment horizontal="center"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87" xfId="1" applyFont="1" applyFill="1" applyBorder="1" applyAlignment="1">
      <alignment horizontal="center" vertical="center"/>
    </xf>
    <xf numFmtId="0" fontId="23" fillId="8" borderId="0" xfId="1" applyFont="1" applyFill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144" xfId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0" fontId="52" fillId="0" borderId="0" xfId="1" applyFont="1" applyFill="1" applyAlignment="1">
      <alignment horizontal="center" vertical="center"/>
    </xf>
    <xf numFmtId="0" fontId="47" fillId="0" borderId="2" xfId="1" applyFont="1" applyFill="1" applyBorder="1" applyAlignment="1">
      <alignment horizontal="center" vertical="center"/>
    </xf>
    <xf numFmtId="0" fontId="47" fillId="0" borderId="3" xfId="1" applyFont="1" applyFill="1" applyBorder="1" applyAlignment="1">
      <alignment horizontal="center" vertical="center"/>
    </xf>
    <xf numFmtId="0" fontId="45" fillId="8" borderId="0" xfId="1" applyFont="1" applyFill="1" applyAlignment="1">
      <alignment horizontal="center" vertical="center"/>
    </xf>
    <xf numFmtId="0" fontId="54" fillId="15" borderId="63" xfId="1" applyFont="1" applyFill="1" applyBorder="1" applyAlignment="1">
      <alignment horizontal="center" vertical="center" wrapText="1"/>
    </xf>
    <xf numFmtId="0" fontId="54" fillId="15" borderId="101" xfId="1" applyFont="1" applyFill="1" applyBorder="1" applyAlignment="1">
      <alignment horizontal="center" vertical="center" wrapText="1"/>
    </xf>
    <xf numFmtId="0" fontId="54" fillId="15" borderId="65" xfId="1" applyFont="1" applyFill="1" applyBorder="1" applyAlignment="1">
      <alignment horizontal="center" vertical="center" wrapText="1"/>
    </xf>
    <xf numFmtId="0" fontId="47" fillId="15" borderId="46" xfId="1" applyFont="1" applyFill="1" applyBorder="1" applyAlignment="1">
      <alignment horizontal="center" vertical="center" wrapText="1"/>
    </xf>
    <xf numFmtId="0" fontId="47" fillId="15" borderId="23" xfId="1" applyFont="1" applyFill="1" applyBorder="1" applyAlignment="1">
      <alignment horizontal="center" vertical="center" wrapText="1"/>
    </xf>
    <xf numFmtId="0" fontId="47" fillId="15" borderId="64" xfId="1" applyFont="1" applyFill="1" applyBorder="1" applyAlignment="1">
      <alignment horizontal="center" vertical="center" wrapText="1"/>
    </xf>
    <xf numFmtId="0" fontId="47" fillId="15" borderId="129" xfId="1" applyFont="1" applyFill="1" applyBorder="1" applyAlignment="1">
      <alignment horizontal="center" vertical="center" wrapText="1"/>
    </xf>
    <xf numFmtId="0" fontId="47" fillId="15" borderId="66" xfId="1" applyFont="1" applyFill="1" applyBorder="1" applyAlignment="1">
      <alignment horizontal="center" vertical="center" wrapText="1"/>
    </xf>
    <xf numFmtId="0" fontId="54" fillId="15" borderId="59" xfId="1" applyFont="1" applyFill="1" applyBorder="1" applyAlignment="1">
      <alignment horizontal="center" vertical="center" wrapText="1"/>
    </xf>
    <xf numFmtId="0" fontId="54" fillId="15" borderId="46" xfId="1" applyFont="1" applyFill="1" applyBorder="1" applyAlignment="1">
      <alignment horizontal="center" vertical="center" wrapText="1"/>
    </xf>
    <xf numFmtId="0" fontId="54" fillId="15" borderId="58" xfId="1" applyFont="1" applyFill="1" applyBorder="1" applyAlignment="1">
      <alignment horizontal="center" vertical="center" wrapText="1"/>
    </xf>
    <xf numFmtId="0" fontId="54" fillId="15" borderId="64" xfId="1" applyFont="1" applyFill="1" applyBorder="1" applyAlignment="1">
      <alignment horizontal="center" vertical="center" wrapText="1"/>
    </xf>
    <xf numFmtId="0" fontId="54" fillId="15" borderId="91" xfId="1" applyFont="1" applyFill="1" applyBorder="1" applyAlignment="1">
      <alignment horizontal="center" vertical="center" wrapText="1"/>
    </xf>
    <xf numFmtId="0" fontId="54" fillId="15" borderId="66" xfId="1" applyFont="1" applyFill="1" applyBorder="1" applyAlignment="1">
      <alignment horizontal="center" vertical="center" wrapText="1"/>
    </xf>
    <xf numFmtId="9" fontId="47" fillId="15" borderId="27" xfId="4" applyFont="1" applyFill="1" applyBorder="1" applyAlignment="1">
      <alignment horizontal="center" vertical="center" wrapText="1"/>
    </xf>
    <xf numFmtId="9" fontId="47" fillId="15" borderId="67" xfId="4" applyFont="1" applyFill="1" applyBorder="1" applyAlignment="1">
      <alignment horizontal="center" vertical="center" wrapText="1"/>
    </xf>
    <xf numFmtId="9" fontId="47" fillId="15" borderId="107" xfId="4" applyFont="1" applyFill="1" applyBorder="1" applyAlignment="1">
      <alignment horizontal="center" vertical="center" wrapText="1"/>
    </xf>
    <xf numFmtId="1" fontId="47" fillId="15" borderId="17" xfId="4" applyNumberFormat="1" applyFont="1" applyFill="1" applyBorder="1" applyAlignment="1">
      <alignment horizontal="center" vertical="center" wrapText="1"/>
    </xf>
    <xf numFmtId="1" fontId="47" fillId="15" borderId="27" xfId="4" applyNumberFormat="1" applyFont="1" applyFill="1" applyBorder="1" applyAlignment="1">
      <alignment horizontal="center" vertical="center" wrapText="1"/>
    </xf>
    <xf numFmtId="1" fontId="47" fillId="15" borderId="67" xfId="4" applyNumberFormat="1" applyFont="1" applyFill="1" applyBorder="1" applyAlignment="1">
      <alignment horizontal="center" vertical="center" wrapText="1"/>
    </xf>
    <xf numFmtId="2" fontId="47" fillId="0" borderId="24" xfId="1" applyNumberFormat="1" applyFont="1" applyFill="1" applyBorder="1" applyAlignment="1">
      <alignment horizontal="center" vertical="center"/>
    </xf>
    <xf numFmtId="2" fontId="47" fillId="0" borderId="78" xfId="1" applyNumberFormat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left" vertical="center"/>
    </xf>
    <xf numFmtId="2" fontId="47" fillId="0" borderId="101" xfId="1" applyNumberFormat="1" applyFont="1" applyFill="1" applyBorder="1" applyAlignment="1">
      <alignment horizontal="center" vertical="center"/>
    </xf>
    <xf numFmtId="2" fontId="47" fillId="0" borderId="129" xfId="1" applyNumberFormat="1" applyFont="1" applyFill="1" applyBorder="1" applyAlignment="1">
      <alignment horizontal="center" vertical="center"/>
    </xf>
    <xf numFmtId="0" fontId="51" fillId="0" borderId="2" xfId="1" applyFont="1" applyFill="1" applyBorder="1" applyAlignment="1">
      <alignment horizontal="center" vertical="center"/>
    </xf>
    <xf numFmtId="0" fontId="51" fillId="0" borderId="5" xfId="1" applyFont="1" applyFill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15" fillId="15" borderId="56" xfId="1" applyFont="1" applyFill="1" applyBorder="1" applyAlignment="1">
      <alignment horizontal="center" vertical="center" wrapText="1"/>
    </xf>
    <xf numFmtId="0" fontId="15" fillId="15" borderId="7" xfId="1" applyFont="1" applyFill="1" applyBorder="1" applyAlignment="1">
      <alignment horizontal="center" vertical="center" wrapText="1"/>
    </xf>
    <xf numFmtId="0" fontId="15" fillId="15" borderId="57" xfId="1" applyFont="1" applyFill="1" applyBorder="1" applyAlignment="1">
      <alignment horizontal="center" vertical="center" wrapText="1"/>
    </xf>
    <xf numFmtId="9" fontId="15" fillId="15" borderId="112" xfId="0" applyNumberFormat="1" applyFont="1" applyFill="1" applyBorder="1" applyAlignment="1">
      <alignment horizontal="center" vertical="center" wrapText="1"/>
    </xf>
    <xf numFmtId="9" fontId="15" fillId="15" borderId="5" xfId="0" applyNumberFormat="1" applyFont="1" applyFill="1" applyBorder="1" applyAlignment="1">
      <alignment horizontal="center" vertical="center" wrapText="1"/>
    </xf>
    <xf numFmtId="9" fontId="15" fillId="15" borderId="3" xfId="0" applyNumberFormat="1" applyFont="1" applyFill="1" applyBorder="1" applyAlignment="1">
      <alignment horizontal="center" vertical="center" wrapText="1"/>
    </xf>
    <xf numFmtId="9" fontId="15" fillId="15" borderId="133" xfId="0" applyNumberFormat="1" applyFont="1" applyFill="1" applyBorder="1" applyAlignment="1">
      <alignment horizontal="center" vertical="center" wrapText="1"/>
    </xf>
    <xf numFmtId="1" fontId="15" fillId="15" borderId="112" xfId="4" applyNumberFormat="1" applyFont="1" applyFill="1" applyBorder="1" applyAlignment="1">
      <alignment horizontal="center" vertical="center" wrapText="1"/>
    </xf>
    <xf numFmtId="1" fontId="15" fillId="15" borderId="5" xfId="4" applyNumberFormat="1" applyFont="1" applyFill="1" applyBorder="1" applyAlignment="1">
      <alignment horizontal="center" vertical="center" wrapText="1"/>
    </xf>
    <xf numFmtId="1" fontId="15" fillId="15" borderId="133" xfId="4" applyNumberFormat="1" applyFont="1" applyFill="1" applyBorder="1" applyAlignment="1">
      <alignment horizontal="center" vertical="center" wrapText="1"/>
    </xf>
    <xf numFmtId="1" fontId="15" fillId="15" borderId="3" xfId="4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7" fillId="0" borderId="0" xfId="1" applyFont="1" applyFill="1" applyAlignment="1">
      <alignment horizontal="center" vertical="center"/>
    </xf>
    <xf numFmtId="0" fontId="15" fillId="0" borderId="2" xfId="1" applyFont="1" applyFill="1" applyBorder="1" applyAlignment="1">
      <alignment horizontal="left" vertical="center"/>
    </xf>
    <xf numFmtId="0" fontId="15" fillId="0" borderId="5" xfId="1" applyFont="1" applyFill="1" applyBorder="1" applyAlignment="1">
      <alignment horizontal="left" vertical="center"/>
    </xf>
    <xf numFmtId="2" fontId="12" fillId="0" borderId="11" xfId="0" applyNumberFormat="1" applyFont="1" applyFill="1" applyBorder="1" applyAlignment="1" applyProtection="1">
      <alignment horizontal="center" vertical="center"/>
      <protection hidden="1"/>
    </xf>
    <xf numFmtId="2" fontId="12" fillId="0" borderId="131" xfId="0" applyNumberFormat="1" applyFont="1" applyFill="1" applyBorder="1" applyAlignment="1" applyProtection="1">
      <alignment horizontal="center" vertical="center"/>
      <protection hidden="1"/>
    </xf>
    <xf numFmtId="2" fontId="12" fillId="0" borderId="0" xfId="0" applyNumberFormat="1" applyFont="1" applyFill="1" applyBorder="1" applyAlignment="1" applyProtection="1">
      <alignment horizontal="center" vertical="center"/>
      <protection hidden="1"/>
    </xf>
    <xf numFmtId="2" fontId="12" fillId="0" borderId="4" xfId="0" applyNumberFormat="1" applyFont="1" applyFill="1" applyBorder="1" applyAlignment="1" applyProtection="1">
      <alignment horizontal="center" vertical="center"/>
      <protection hidden="1"/>
    </xf>
    <xf numFmtId="2" fontId="12" fillId="0" borderId="7" xfId="0" applyNumberFormat="1" applyFont="1" applyFill="1" applyBorder="1" applyAlignment="1" applyProtection="1">
      <alignment horizontal="center" vertical="center"/>
      <protection hidden="1"/>
    </xf>
    <xf numFmtId="2" fontId="12" fillId="0" borderId="8" xfId="0" applyNumberFormat="1" applyFont="1" applyFill="1" applyBorder="1" applyAlignment="1" applyProtection="1">
      <alignment horizontal="center" vertical="center"/>
      <protection hidden="1"/>
    </xf>
    <xf numFmtId="0" fontId="7" fillId="0" borderId="0" xfId="1" applyFont="1" applyFill="1" applyAlignment="1">
      <alignment horizontal="left" vertical="center"/>
    </xf>
    <xf numFmtId="0" fontId="15" fillId="15" borderId="92" xfId="1" applyFont="1" applyFill="1" applyBorder="1" applyAlignment="1">
      <alignment horizontal="center" vertical="center" wrapText="1"/>
    </xf>
    <xf numFmtId="0" fontId="15" fillId="15" borderId="8" xfId="1" applyFont="1" applyFill="1" applyBorder="1" applyAlignment="1">
      <alignment horizontal="center" vertical="center" wrapText="1"/>
    </xf>
    <xf numFmtId="0" fontId="15" fillId="15" borderId="2" xfId="1" applyFont="1" applyFill="1" applyBorder="1" applyAlignment="1">
      <alignment horizontal="center" vertical="center" wrapText="1"/>
    </xf>
    <xf numFmtId="0" fontId="15" fillId="15" borderId="5" xfId="1" applyFont="1" applyFill="1" applyBorder="1" applyAlignment="1">
      <alignment horizontal="center" vertical="center" wrapText="1"/>
    </xf>
    <xf numFmtId="0" fontId="15" fillId="15" borderId="15" xfId="1" applyFont="1" applyFill="1" applyBorder="1" applyAlignment="1">
      <alignment horizontal="center" vertical="center" wrapText="1"/>
    </xf>
    <xf numFmtId="0" fontId="15" fillId="15" borderId="88" xfId="1" applyFont="1" applyFill="1" applyBorder="1" applyAlignment="1">
      <alignment horizontal="center" vertical="center" wrapText="1"/>
    </xf>
    <xf numFmtId="0" fontId="15" fillId="15" borderId="9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69" fillId="0" borderId="0" xfId="1" applyFont="1" applyFill="1" applyAlignment="1">
      <alignment horizontal="left" vertical="center" wrapText="1"/>
    </xf>
    <xf numFmtId="0" fontId="69" fillId="0" borderId="0" xfId="1" applyFont="1" applyFill="1" applyAlignment="1">
      <alignment horizontal="center" vertical="center"/>
    </xf>
    <xf numFmtId="0" fontId="15" fillId="15" borderId="58" xfId="1" applyFont="1" applyFill="1" applyBorder="1" applyAlignment="1">
      <alignment horizontal="center" vertical="center" wrapText="1"/>
    </xf>
    <xf numFmtId="0" fontId="15" fillId="15" borderId="60" xfId="1" applyFont="1" applyFill="1" applyBorder="1" applyAlignment="1">
      <alignment horizontal="center" vertical="center" wrapText="1"/>
    </xf>
    <xf numFmtId="0" fontId="15" fillId="15" borderId="59" xfId="1" applyFont="1" applyFill="1" applyBorder="1" applyAlignment="1">
      <alignment horizontal="center" vertical="center" wrapText="1"/>
    </xf>
    <xf numFmtId="0" fontId="15" fillId="0" borderId="128" xfId="1" applyFont="1" applyFill="1" applyBorder="1" applyAlignment="1">
      <alignment horizontal="center" vertical="center"/>
    </xf>
    <xf numFmtId="0" fontId="15" fillId="0" borderId="45" xfId="1" applyFont="1" applyFill="1" applyBorder="1" applyAlignment="1">
      <alignment horizontal="center" vertical="center"/>
    </xf>
    <xf numFmtId="0" fontId="37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5" fillId="0" borderId="31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 wrapText="1"/>
    </xf>
    <xf numFmtId="0" fontId="15" fillId="0" borderId="56" xfId="2" applyFont="1" applyBorder="1" applyAlignment="1">
      <alignment horizontal="center" vertical="center" wrapText="1"/>
    </xf>
    <xf numFmtId="0" fontId="15" fillId="0" borderId="57" xfId="2" applyFont="1" applyBorder="1" applyAlignment="1">
      <alignment horizontal="center" vertical="center" wrapText="1"/>
    </xf>
    <xf numFmtId="0" fontId="15" fillId="0" borderId="91" xfId="2" applyFont="1" applyBorder="1" applyAlignment="1">
      <alignment horizontal="center" vertical="center" wrapText="1"/>
    </xf>
    <xf numFmtId="0" fontId="15" fillId="0" borderId="79" xfId="2" applyFont="1" applyBorder="1" applyAlignment="1">
      <alignment horizontal="center" vertical="center" wrapText="1"/>
    </xf>
    <xf numFmtId="0" fontId="3" fillId="15" borderId="30" xfId="2" applyFont="1" applyFill="1" applyBorder="1" applyAlignment="1">
      <alignment horizontal="center" vertical="center" wrapText="1"/>
    </xf>
    <xf numFmtId="0" fontId="3" fillId="15" borderId="122" xfId="2" applyFont="1" applyFill="1" applyBorder="1" applyAlignment="1">
      <alignment horizontal="center" vertical="center" wrapText="1"/>
    </xf>
    <xf numFmtId="0" fontId="3" fillId="15" borderId="22" xfId="2" applyFont="1" applyFill="1" applyBorder="1" applyAlignment="1">
      <alignment horizontal="center" vertical="center" wrapText="1"/>
    </xf>
    <xf numFmtId="0" fontId="3" fillId="15" borderId="24" xfId="2" applyFont="1" applyFill="1" applyBorder="1" applyAlignment="1">
      <alignment horizontal="center" vertical="center" wrapText="1"/>
    </xf>
    <xf numFmtId="0" fontId="3" fillId="15" borderId="23" xfId="2" applyFont="1" applyFill="1" applyBorder="1" applyAlignment="1">
      <alignment horizontal="center" vertical="center" wrapText="1"/>
    </xf>
    <xf numFmtId="0" fontId="3" fillId="15" borderId="30" xfId="2" applyFont="1" applyFill="1" applyBorder="1" applyAlignment="1">
      <alignment horizontal="center" vertical="center"/>
    </xf>
    <xf numFmtId="0" fontId="3" fillId="15" borderId="122" xfId="2" applyFont="1" applyFill="1" applyBorder="1" applyAlignment="1">
      <alignment horizontal="center" vertical="center"/>
    </xf>
    <xf numFmtId="0" fontId="3" fillId="15" borderId="22" xfId="2" applyFont="1" applyFill="1" applyBorder="1" applyAlignment="1">
      <alignment horizontal="center" vertical="center"/>
    </xf>
    <xf numFmtId="0" fontId="3" fillId="15" borderId="24" xfId="2" applyFont="1" applyFill="1" applyBorder="1" applyAlignment="1">
      <alignment horizontal="center" vertical="center"/>
    </xf>
    <xf numFmtId="0" fontId="17" fillId="15" borderId="30" xfId="0" applyFont="1" applyFill="1" applyBorder="1" applyAlignment="1">
      <alignment horizontal="center" vertical="center" wrapText="1"/>
    </xf>
    <xf numFmtId="0" fontId="17" fillId="15" borderId="122" xfId="0" applyFont="1" applyFill="1" applyBorder="1" applyAlignment="1">
      <alignment horizontal="center" vertical="center" wrapText="1"/>
    </xf>
    <xf numFmtId="0" fontId="17" fillId="15" borderId="22" xfId="0" applyFont="1" applyFill="1" applyBorder="1" applyAlignment="1">
      <alignment horizontal="center" vertical="center" wrapText="1"/>
    </xf>
    <xf numFmtId="0" fontId="17" fillId="15" borderId="24" xfId="0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/>
    </xf>
    <xf numFmtId="2" fontId="3" fillId="0" borderId="29" xfId="2" applyNumberFormat="1" applyFont="1" applyBorder="1" applyAlignment="1">
      <alignment horizontal="center" vertical="center" wrapText="1"/>
    </xf>
    <xf numFmtId="2" fontId="3" fillId="0" borderId="45" xfId="2" applyNumberFormat="1" applyFont="1" applyBorder="1" applyAlignment="1">
      <alignment horizontal="center" vertical="center" wrapText="1"/>
    </xf>
    <xf numFmtId="10" fontId="3" fillId="0" borderId="29" xfId="4" applyNumberFormat="1" applyFont="1" applyBorder="1" applyAlignment="1">
      <alignment horizontal="center" vertical="center" wrapText="1"/>
    </xf>
    <xf numFmtId="10" fontId="3" fillId="0" borderId="45" xfId="4" applyNumberFormat="1" applyFont="1" applyBorder="1" applyAlignment="1">
      <alignment horizontal="center" vertical="center" wrapText="1"/>
    </xf>
    <xf numFmtId="0" fontId="3" fillId="0" borderId="21" xfId="2" applyFont="1" applyBorder="1" applyAlignment="1">
      <alignment horizontal="left" vertical="center" wrapText="1"/>
    </xf>
    <xf numFmtId="0" fontId="3" fillId="0" borderId="21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42" xfId="2" applyFont="1" applyFill="1" applyBorder="1" applyAlignment="1">
      <alignment horizontal="center" vertical="center"/>
    </xf>
    <xf numFmtId="9" fontId="3" fillId="0" borderId="21" xfId="4" applyFont="1" applyBorder="1" applyAlignment="1">
      <alignment horizontal="center" vertical="center"/>
    </xf>
    <xf numFmtId="9" fontId="3" fillId="0" borderId="16" xfId="4" applyFont="1" applyBorder="1" applyAlignment="1">
      <alignment horizontal="center" vertical="center"/>
    </xf>
    <xf numFmtId="9" fontId="3" fillId="0" borderId="42" xfId="4" applyFont="1" applyBorder="1" applyAlignment="1">
      <alignment horizontal="center" vertical="center"/>
    </xf>
    <xf numFmtId="0" fontId="3" fillId="0" borderId="42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0" fontId="3" fillId="0" borderId="36" xfId="2" applyFont="1" applyBorder="1" applyAlignment="1">
      <alignment horizontal="left" vertical="center" wrapText="1"/>
    </xf>
    <xf numFmtId="0" fontId="7" fillId="0" borderId="0" xfId="2" applyFont="1" applyFill="1" applyAlignment="1">
      <alignment horizontal="center"/>
    </xf>
    <xf numFmtId="0" fontId="15" fillId="15" borderId="63" xfId="2" applyFont="1" applyFill="1" applyBorder="1" applyAlignment="1">
      <alignment horizontal="center" vertical="center"/>
    </xf>
    <xf numFmtId="0" fontId="15" fillId="15" borderId="71" xfId="2" applyFont="1" applyFill="1" applyBorder="1" applyAlignment="1">
      <alignment horizontal="center" vertical="center"/>
    </xf>
    <xf numFmtId="0" fontId="15" fillId="15" borderId="101" xfId="2" applyFont="1" applyFill="1" applyBorder="1" applyAlignment="1">
      <alignment horizontal="center" vertical="center"/>
    </xf>
    <xf numFmtId="0" fontId="15" fillId="15" borderId="65" xfId="2" applyFont="1" applyFill="1" applyBorder="1" applyAlignment="1">
      <alignment horizontal="center" vertical="center"/>
    </xf>
    <xf numFmtId="0" fontId="15" fillId="15" borderId="46" xfId="2" applyFont="1" applyFill="1" applyBorder="1" applyAlignment="1">
      <alignment horizontal="center" vertical="center"/>
    </xf>
    <xf numFmtId="0" fontId="15" fillId="15" borderId="16" xfId="2" applyFont="1" applyFill="1" applyBorder="1" applyAlignment="1">
      <alignment horizontal="center" vertical="center"/>
    </xf>
    <xf numFmtId="0" fontId="15" fillId="15" borderId="28" xfId="2" applyFont="1" applyFill="1" applyBorder="1" applyAlignment="1">
      <alignment horizontal="center" vertical="center"/>
    </xf>
    <xf numFmtId="0" fontId="15" fillId="15" borderId="23" xfId="2" applyFont="1" applyFill="1" applyBorder="1" applyAlignment="1">
      <alignment horizontal="center" vertical="center"/>
    </xf>
    <xf numFmtId="0" fontId="15" fillId="15" borderId="46" xfId="2" applyFont="1" applyFill="1" applyBorder="1" applyAlignment="1">
      <alignment horizontal="center" vertical="center" wrapText="1"/>
    </xf>
    <xf numFmtId="0" fontId="15" fillId="15" borderId="58" xfId="2" applyFont="1" applyFill="1" applyBorder="1" applyAlignment="1">
      <alignment horizontal="center" vertical="center" wrapText="1"/>
    </xf>
    <xf numFmtId="0" fontId="15" fillId="15" borderId="60" xfId="2" applyFont="1" applyFill="1" applyBorder="1" applyAlignment="1">
      <alignment horizontal="center" vertical="center" wrapText="1"/>
    </xf>
    <xf numFmtId="0" fontId="15" fillId="15" borderId="59" xfId="2" applyFont="1" applyFill="1" applyBorder="1" applyAlignment="1">
      <alignment horizontal="center" vertical="center" wrapText="1"/>
    </xf>
    <xf numFmtId="0" fontId="16" fillId="15" borderId="73" xfId="0" applyFont="1" applyFill="1" applyBorder="1" applyAlignment="1">
      <alignment horizontal="center" vertical="center"/>
    </xf>
    <xf numFmtId="0" fontId="16" fillId="15" borderId="74" xfId="0" applyFont="1" applyFill="1" applyBorder="1" applyAlignment="1">
      <alignment horizontal="center" vertical="center"/>
    </xf>
    <xf numFmtId="0" fontId="16" fillId="15" borderId="20" xfId="0" applyFont="1" applyFill="1" applyBorder="1" applyAlignment="1">
      <alignment horizontal="center" vertical="center"/>
    </xf>
    <xf numFmtId="0" fontId="16" fillId="15" borderId="31" xfId="0" applyFont="1" applyFill="1" applyBorder="1" applyAlignment="1">
      <alignment horizontal="center" vertical="center"/>
    </xf>
    <xf numFmtId="0" fontId="16" fillId="15" borderId="0" xfId="0" applyFont="1" applyFill="1" applyBorder="1" applyAlignment="1">
      <alignment horizontal="center" vertical="center"/>
    </xf>
    <xf numFmtId="0" fontId="16" fillId="15" borderId="4" xfId="0" applyFont="1" applyFill="1" applyBorder="1" applyAlignment="1">
      <alignment horizontal="center" vertical="center"/>
    </xf>
    <xf numFmtId="0" fontId="16" fillId="15" borderId="22" xfId="0" applyFont="1" applyFill="1" applyBorder="1" applyAlignment="1">
      <alignment horizontal="center" vertical="center"/>
    </xf>
    <xf numFmtId="0" fontId="16" fillId="15" borderId="62" xfId="0" applyFont="1" applyFill="1" applyBorder="1" applyAlignment="1">
      <alignment horizontal="center" vertical="center"/>
    </xf>
    <xf numFmtId="0" fontId="16" fillId="15" borderId="110" xfId="0" applyFont="1" applyFill="1" applyBorder="1" applyAlignment="1">
      <alignment horizontal="center" vertical="center"/>
    </xf>
    <xf numFmtId="0" fontId="3" fillId="15" borderId="16" xfId="2" applyFont="1" applyFill="1" applyBorder="1" applyAlignment="1">
      <alignment horizontal="center" textRotation="90"/>
    </xf>
    <xf numFmtId="0" fontId="3" fillId="15" borderId="28" xfId="2" applyFont="1" applyFill="1" applyBorder="1" applyAlignment="1">
      <alignment horizontal="center" textRotation="90"/>
    </xf>
    <xf numFmtId="0" fontId="3" fillId="15" borderId="23" xfId="2" applyFont="1" applyFill="1" applyBorder="1" applyAlignment="1">
      <alignment horizontal="center" textRotation="90"/>
    </xf>
    <xf numFmtId="0" fontId="3" fillId="15" borderId="16" xfId="2" applyFont="1" applyFill="1" applyBorder="1" applyAlignment="1">
      <alignment horizontal="center" textRotation="90" wrapText="1"/>
    </xf>
    <xf numFmtId="0" fontId="3" fillId="15" borderId="28" xfId="2" applyFont="1" applyFill="1" applyBorder="1" applyAlignment="1">
      <alignment horizontal="center" textRotation="90" wrapText="1"/>
    </xf>
    <xf numFmtId="0" fontId="3" fillId="15" borderId="23" xfId="2" applyFont="1" applyFill="1" applyBorder="1" applyAlignment="1">
      <alignment horizontal="center" textRotation="90" wrapText="1"/>
    </xf>
    <xf numFmtId="0" fontId="3" fillId="15" borderId="29" xfId="2" applyFont="1" applyFill="1" applyBorder="1" applyAlignment="1">
      <alignment horizontal="center" textRotation="90" wrapText="1"/>
    </xf>
    <xf numFmtId="0" fontId="3" fillId="15" borderId="33" xfId="2" applyFont="1" applyFill="1" applyBorder="1" applyAlignment="1">
      <alignment horizontal="center" textRotation="90" wrapText="1"/>
    </xf>
    <xf numFmtId="0" fontId="3" fillId="15" borderId="28" xfId="2" applyFont="1" applyFill="1" applyBorder="1" applyAlignment="1">
      <alignment horizontal="left" textRotation="90" wrapText="1"/>
    </xf>
    <xf numFmtId="0" fontId="3" fillId="15" borderId="29" xfId="2" applyFont="1" applyFill="1" applyBorder="1" applyAlignment="1">
      <alignment horizontal="left" textRotation="90" wrapText="1"/>
    </xf>
    <xf numFmtId="0" fontId="3" fillId="15" borderId="33" xfId="2" applyFont="1" applyFill="1" applyBorder="1" applyAlignment="1">
      <alignment horizontal="left" textRotation="90" wrapText="1"/>
    </xf>
    <xf numFmtId="0" fontId="5" fillId="8" borderId="1" xfId="7" applyFill="1" applyBorder="1" applyAlignment="1" applyProtection="1">
      <alignment horizontal="left" vertical="center" indent="1"/>
      <protection locked="0" hidden="1"/>
    </xf>
    <xf numFmtId="1" fontId="23" fillId="8" borderId="1" xfId="0" quotePrefix="1" applyNumberFormat="1" applyFont="1" applyFill="1" applyBorder="1" applyAlignment="1" applyProtection="1">
      <alignment horizontal="left" vertical="center" indent="1"/>
      <protection locked="0" hidden="1"/>
    </xf>
    <xf numFmtId="0" fontId="115" fillId="8" borderId="1" xfId="0" quotePrefix="1" applyFont="1" applyFill="1" applyBorder="1" applyAlignment="1">
      <alignment horizontal="left" vertical="center" indent="1"/>
    </xf>
    <xf numFmtId="0" fontId="9" fillId="0" borderId="0" xfId="0" quotePrefix="1" applyFont="1" applyFill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14" xfId="3"/>
    <cellStyle name="Normal 2" xfId="5"/>
    <cellStyle name="Normal 4" xfId="6"/>
    <cellStyle name="Normal 5" xfId="1"/>
    <cellStyle name="Normal 6" xfId="2"/>
    <cellStyle name="Percent" xfId="4" builtinId="5"/>
  </cellStyles>
  <dxfs count="546"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 tint="-0.14996795556505021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0" tint="-0.89996032593768116"/>
        </patternFill>
      </fill>
    </dxf>
    <dxf>
      <font>
        <color theme="0"/>
      </font>
      <fill>
        <patternFill>
          <bgColor theme="0" tint="-0.8999603259376811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00"/>
      </font>
    </dxf>
    <dxf>
      <font>
        <b/>
        <i val="0"/>
        <condense val="0"/>
        <extend val="0"/>
        <color indexed="22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5050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ATA UTAMA'!A1"/><Relationship Id="rId2" Type="http://schemas.openxmlformats.org/officeDocument/2006/relationships/hyperlink" Target="#'DATA UTAMA'!A1"/><Relationship Id="rId1" Type="http://schemas.openxmlformats.org/officeDocument/2006/relationships/hyperlink" Target="#'DATA UTAMA'!A1"/><Relationship Id="rId4" Type="http://schemas.openxmlformats.org/officeDocument/2006/relationships/hyperlink" Target="#'DATA UTAMA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DATA UTAMA'!A1"/><Relationship Id="rId4" Type="http://schemas.openxmlformats.org/officeDocument/2006/relationships/image" Target="http://adiwibowo.files.wordpress.com/2011/05/logo-kabupaten-grobogan-warna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DATA UTAMA'!A1"/><Relationship Id="rId4" Type="http://schemas.openxmlformats.org/officeDocument/2006/relationships/image" Target="http://adiwibowo.files.wordpress.com/2011/05/logo-kabupaten-grobogan-warna.jp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DATA UTAM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1105</xdr:row>
      <xdr:rowOff>0</xdr:rowOff>
    </xdr:from>
    <xdr:to>
      <xdr:col>7</xdr:col>
      <xdr:colOff>618506</xdr:colOff>
      <xdr:row>1107</xdr:row>
      <xdr:rowOff>131533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2326821" y="270959036"/>
          <a:ext cx="618506" cy="621390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7</xdr:col>
      <xdr:colOff>152400</xdr:colOff>
      <xdr:row>1105</xdr:row>
      <xdr:rowOff>152400</xdr:rowOff>
    </xdr:from>
    <xdr:to>
      <xdr:col>7</xdr:col>
      <xdr:colOff>770906</xdr:colOff>
      <xdr:row>1108</xdr:row>
      <xdr:rowOff>45808</xdr:rowOff>
    </xdr:to>
    <xdr:grpSp>
      <xdr:nvGrpSpPr>
        <xdr:cNvPr id="8" name="Group 7">
          <a:hlinkClick xmlns:r="http://schemas.openxmlformats.org/officeDocument/2006/relationships" r:id="rId2"/>
        </xdr:cNvPr>
        <xdr:cNvGrpSpPr/>
      </xdr:nvGrpSpPr>
      <xdr:grpSpPr>
        <a:xfrm>
          <a:off x="2479221" y="271111436"/>
          <a:ext cx="618506" cy="628193"/>
          <a:chOff x="11037495" y="1323728"/>
          <a:chExt cx="819743" cy="811233"/>
        </a:xfrm>
      </xdr:grpSpPr>
      <xdr:sp macro="" textlink="">
        <xdr:nvSpPr>
          <xdr:cNvPr id="9" name="Oval 8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" name="Up Arrow 9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1" name="Rectangle 10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12" name="Rectangle 11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3" name="Rectangle 12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7</xdr:col>
      <xdr:colOff>304800</xdr:colOff>
      <xdr:row>1106</xdr:row>
      <xdr:rowOff>66675</xdr:rowOff>
    </xdr:from>
    <xdr:to>
      <xdr:col>7</xdr:col>
      <xdr:colOff>923306</xdr:colOff>
      <xdr:row>1108</xdr:row>
      <xdr:rowOff>198208</xdr:rowOff>
    </xdr:to>
    <xdr:grpSp>
      <xdr:nvGrpSpPr>
        <xdr:cNvPr id="14" name="Group 13">
          <a:hlinkClick xmlns:r="http://schemas.openxmlformats.org/officeDocument/2006/relationships" r:id="rId3"/>
        </xdr:cNvPr>
        <xdr:cNvGrpSpPr/>
      </xdr:nvGrpSpPr>
      <xdr:grpSpPr>
        <a:xfrm>
          <a:off x="2631621" y="271270639"/>
          <a:ext cx="618506" cy="621390"/>
          <a:chOff x="11037495" y="1323728"/>
          <a:chExt cx="819743" cy="811233"/>
        </a:xfrm>
      </xdr:grpSpPr>
      <xdr:sp macro="" textlink="">
        <xdr:nvSpPr>
          <xdr:cNvPr id="15" name="Oval 14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6" name="Up Arrow 15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Rectangle 16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18" name="Rectangle 17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9" name="Rectangle 18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16</xdr:col>
      <xdr:colOff>66675</xdr:colOff>
      <xdr:row>0</xdr:row>
      <xdr:rowOff>85725</xdr:rowOff>
    </xdr:from>
    <xdr:to>
      <xdr:col>17</xdr:col>
      <xdr:colOff>78302</xdr:colOff>
      <xdr:row>1</xdr:row>
      <xdr:rowOff>446312</xdr:rowOff>
    </xdr:to>
    <xdr:grpSp>
      <xdr:nvGrpSpPr>
        <xdr:cNvPr id="20" name="Group 19">
          <a:hlinkClick xmlns:r="http://schemas.openxmlformats.org/officeDocument/2006/relationships" r:id="rId4"/>
        </xdr:cNvPr>
        <xdr:cNvGrpSpPr/>
      </xdr:nvGrpSpPr>
      <xdr:grpSpPr>
        <a:xfrm>
          <a:off x="11034032" y="85725"/>
          <a:ext cx="623949" cy="605516"/>
          <a:chOff x="11037495" y="1323728"/>
          <a:chExt cx="819743" cy="811233"/>
        </a:xfrm>
      </xdr:grpSpPr>
      <xdr:sp macro="" textlink="">
        <xdr:nvSpPr>
          <xdr:cNvPr id="21" name="Oval 20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2" name="Up Arrow 21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3" name="Rectangle 22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24" name="Rectangle 23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5" name="Rectangle 24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178593</xdr:colOff>
      <xdr:row>1</xdr:row>
      <xdr:rowOff>0</xdr:rowOff>
    </xdr:from>
    <xdr:to>
      <xdr:col>26</xdr:col>
      <xdr:colOff>191864</xdr:colOff>
      <xdr:row>5</xdr:row>
      <xdr:rowOff>2549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7233046" y="228203"/>
          <a:ext cx="618506" cy="597862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278780</xdr:colOff>
      <xdr:row>1</xdr:row>
      <xdr:rowOff>0</xdr:rowOff>
    </xdr:from>
    <xdr:to>
      <xdr:col>14</xdr:col>
      <xdr:colOff>293262</xdr:colOff>
      <xdr:row>4</xdr:row>
      <xdr:rowOff>50222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11545494" y="231321"/>
          <a:ext cx="626804" cy="540080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1</xdr:row>
      <xdr:rowOff>9525</xdr:rowOff>
    </xdr:from>
    <xdr:to>
      <xdr:col>15</xdr:col>
      <xdr:colOff>208931</xdr:colOff>
      <xdr:row>4</xdr:row>
      <xdr:rowOff>45808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7019925" y="238125"/>
          <a:ext cx="618506" cy="579208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1</xdr:row>
      <xdr:rowOff>76200</xdr:rowOff>
    </xdr:from>
    <xdr:to>
      <xdr:col>15</xdr:col>
      <xdr:colOff>208931</xdr:colOff>
      <xdr:row>4</xdr:row>
      <xdr:rowOff>112483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6734175" y="304800"/>
          <a:ext cx="618506" cy="579208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6</xdr:row>
      <xdr:rowOff>0</xdr:rowOff>
    </xdr:from>
    <xdr:to>
      <xdr:col>27</xdr:col>
      <xdr:colOff>8906</xdr:colOff>
      <xdr:row>11</xdr:row>
      <xdr:rowOff>179158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10153650" y="971550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200025</xdr:colOff>
      <xdr:row>0</xdr:row>
      <xdr:rowOff>219075</xdr:rowOff>
    </xdr:from>
    <xdr:to>
      <xdr:col>18</xdr:col>
      <xdr:colOff>208931</xdr:colOff>
      <xdr:row>10</xdr:row>
      <xdr:rowOff>64858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6943725" y="219075"/>
          <a:ext cx="618506" cy="108403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133350</xdr:rowOff>
    </xdr:from>
    <xdr:to>
      <xdr:col>14</xdr:col>
      <xdr:colOff>237506</xdr:colOff>
      <xdr:row>4</xdr:row>
      <xdr:rowOff>93433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6172200" y="133350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0</xdr:row>
      <xdr:rowOff>161925</xdr:rowOff>
    </xdr:from>
    <xdr:to>
      <xdr:col>21</xdr:col>
      <xdr:colOff>170831</xdr:colOff>
      <xdr:row>5</xdr:row>
      <xdr:rowOff>102958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7124700" y="161925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200025</xdr:colOff>
      <xdr:row>1</xdr:row>
      <xdr:rowOff>0</xdr:rowOff>
    </xdr:from>
    <xdr:to>
      <xdr:col>64</xdr:col>
      <xdr:colOff>208931</xdr:colOff>
      <xdr:row>7</xdr:row>
      <xdr:rowOff>64858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20183475" y="238125"/>
          <a:ext cx="618506" cy="960208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2</xdr:row>
      <xdr:rowOff>133350</xdr:rowOff>
    </xdr:from>
    <xdr:to>
      <xdr:col>21</xdr:col>
      <xdr:colOff>170831</xdr:colOff>
      <xdr:row>5</xdr:row>
      <xdr:rowOff>102958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10201275" y="285750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276225</xdr:colOff>
      <xdr:row>2</xdr:row>
      <xdr:rowOff>0</xdr:rowOff>
    </xdr:from>
    <xdr:to>
      <xdr:col>14</xdr:col>
      <xdr:colOff>285131</xdr:colOff>
      <xdr:row>3</xdr:row>
      <xdr:rowOff>417283</xdr:rowOff>
    </xdr:to>
    <xdr:grpSp>
      <xdr:nvGrpSpPr>
        <xdr:cNvPr id="14" name="Group 13">
          <a:hlinkClick xmlns:r="http://schemas.openxmlformats.org/officeDocument/2006/relationships" r:id="rId1"/>
        </xdr:cNvPr>
        <xdr:cNvGrpSpPr/>
      </xdr:nvGrpSpPr>
      <xdr:grpSpPr>
        <a:xfrm>
          <a:off x="7372350" y="269875"/>
          <a:ext cx="612156" cy="607783"/>
          <a:chOff x="11037495" y="1323728"/>
          <a:chExt cx="819743" cy="811233"/>
        </a:xfrm>
      </xdr:grpSpPr>
      <xdr:sp macro="" textlink="">
        <xdr:nvSpPr>
          <xdr:cNvPr id="15" name="Oval 14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6" name="Up Arrow 15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Rectangle 16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18" name="Rectangle 17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9" name="Rectangle 18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167472</xdr:colOff>
      <xdr:row>0</xdr:row>
      <xdr:rowOff>219808</xdr:rowOff>
    </xdr:from>
    <xdr:to>
      <xdr:col>20</xdr:col>
      <xdr:colOff>178890</xdr:colOff>
      <xdr:row>5</xdr:row>
      <xdr:rowOff>11162</xdr:rowOff>
    </xdr:to>
    <xdr:grpSp>
      <xdr:nvGrpSpPr>
        <xdr:cNvPr id="14" name="Group 13">
          <a:hlinkClick xmlns:r="http://schemas.openxmlformats.org/officeDocument/2006/relationships" r:id="rId1"/>
        </xdr:cNvPr>
        <xdr:cNvGrpSpPr/>
      </xdr:nvGrpSpPr>
      <xdr:grpSpPr>
        <a:xfrm>
          <a:off x="10697307" y="219808"/>
          <a:ext cx="618506" cy="607783"/>
          <a:chOff x="11037495" y="1323728"/>
          <a:chExt cx="819743" cy="811233"/>
        </a:xfrm>
      </xdr:grpSpPr>
      <xdr:sp macro="" textlink="">
        <xdr:nvSpPr>
          <xdr:cNvPr id="15" name="Oval 14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6" name="Up Arrow 15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Rectangle 16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18" name="Rectangle 17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9" name="Rectangle 18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 editAs="oneCell">
    <xdr:from>
      <xdr:col>17</xdr:col>
      <xdr:colOff>155749</xdr:colOff>
      <xdr:row>0</xdr:row>
      <xdr:rowOff>151515</xdr:rowOff>
    </xdr:from>
    <xdr:to>
      <xdr:col>18</xdr:col>
      <xdr:colOff>71456</xdr:colOff>
      <xdr:row>5</xdr:row>
      <xdr:rowOff>18157</xdr:rowOff>
    </xdr:to>
    <xdr:pic>
      <xdr:nvPicPr>
        <xdr:cNvPr id="20" name="Picture 19" descr="smp negeri 2 toroh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51601" y="151515"/>
          <a:ext cx="711201" cy="683071"/>
        </a:xfrm>
        <a:prstGeom prst="rect">
          <a:avLst/>
        </a:prstGeom>
      </xdr:spPr>
    </xdr:pic>
    <xdr:clientData/>
  </xdr:twoCellAnchor>
  <xdr:twoCellAnchor editAs="oneCell">
    <xdr:from>
      <xdr:col>1</xdr:col>
      <xdr:colOff>240743</xdr:colOff>
      <xdr:row>0</xdr:row>
      <xdr:rowOff>146538</xdr:rowOff>
    </xdr:from>
    <xdr:to>
      <xdr:col>2</xdr:col>
      <xdr:colOff>445059</xdr:colOff>
      <xdr:row>5</xdr:row>
      <xdr:rowOff>87691</xdr:rowOff>
    </xdr:to>
    <xdr:pic>
      <xdr:nvPicPr>
        <xdr:cNvPr id="21" name="Picture 20" descr="http://adiwibowo.files.wordpress.com/2011/05/logo-kabupaten-grobogan-warna.jpg"/>
        <xdr:cNvPicPr/>
      </xdr:nvPicPr>
      <xdr:blipFill>
        <a:blip xmlns:r="http://schemas.openxmlformats.org/officeDocument/2006/relationships" r:embed="rId3" r:link="rId4" cstate="print">
          <a:lum bright="-6000" contrast="10000"/>
        </a:blip>
        <a:srcRect/>
        <a:stretch>
          <a:fillRect/>
        </a:stretch>
      </xdr:blipFill>
      <xdr:spPr bwMode="auto">
        <a:xfrm>
          <a:off x="334946" y="146538"/>
          <a:ext cx="685800" cy="757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0</xdr:row>
      <xdr:rowOff>47625</xdr:rowOff>
    </xdr:from>
    <xdr:to>
      <xdr:col>9</xdr:col>
      <xdr:colOff>266081</xdr:colOff>
      <xdr:row>3</xdr:row>
      <xdr:rowOff>36283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5743575" y="47625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330200</xdr:colOff>
      <xdr:row>0</xdr:row>
      <xdr:rowOff>203200</xdr:rowOff>
    </xdr:from>
    <xdr:to>
      <xdr:col>52</xdr:col>
      <xdr:colOff>339106</xdr:colOff>
      <xdr:row>3</xdr:row>
      <xdr:rowOff>23583</xdr:rowOff>
    </xdr:to>
    <xdr:grpSp>
      <xdr:nvGrpSpPr>
        <xdr:cNvPr id="14" name="Group 13">
          <a:hlinkClick xmlns:r="http://schemas.openxmlformats.org/officeDocument/2006/relationships" r:id="rId1"/>
        </xdr:cNvPr>
        <xdr:cNvGrpSpPr/>
      </xdr:nvGrpSpPr>
      <xdr:grpSpPr>
        <a:xfrm>
          <a:off x="10502900" y="203200"/>
          <a:ext cx="618506" cy="607783"/>
          <a:chOff x="11037495" y="1323728"/>
          <a:chExt cx="819743" cy="811233"/>
        </a:xfrm>
      </xdr:grpSpPr>
      <xdr:sp macro="" textlink="">
        <xdr:nvSpPr>
          <xdr:cNvPr id="15" name="Oval 14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6" name="Up Arrow 15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Rectangle 16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18" name="Rectangle 17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9" name="Rectangle 18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 editAs="oneCell">
    <xdr:from>
      <xdr:col>43</xdr:col>
      <xdr:colOff>63499</xdr:colOff>
      <xdr:row>0</xdr:row>
      <xdr:rowOff>57312</xdr:rowOff>
    </xdr:from>
    <xdr:to>
      <xdr:col>46</xdr:col>
      <xdr:colOff>50800</xdr:colOff>
      <xdr:row>2</xdr:row>
      <xdr:rowOff>156183</xdr:rowOff>
    </xdr:to>
    <xdr:pic>
      <xdr:nvPicPr>
        <xdr:cNvPr id="20" name="Picture 19" descr="smp negeri 2 toroh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7099" y="57312"/>
          <a:ext cx="711201" cy="683071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0</xdr:row>
      <xdr:rowOff>0</xdr:rowOff>
    </xdr:from>
    <xdr:to>
      <xdr:col>3</xdr:col>
      <xdr:colOff>101600</xdr:colOff>
      <xdr:row>2</xdr:row>
      <xdr:rowOff>173382</xdr:rowOff>
    </xdr:to>
    <xdr:pic>
      <xdr:nvPicPr>
        <xdr:cNvPr id="21" name="Picture 20" descr="http://adiwibowo.files.wordpress.com/2011/05/logo-kabupaten-grobogan-warna.jpg"/>
        <xdr:cNvPicPr/>
      </xdr:nvPicPr>
      <xdr:blipFill>
        <a:blip xmlns:r="http://schemas.openxmlformats.org/officeDocument/2006/relationships" r:embed="rId3" r:link="rId4" cstate="print">
          <a:lum bright="-6000" contrast="10000"/>
        </a:blip>
        <a:srcRect/>
        <a:stretch>
          <a:fillRect/>
        </a:stretch>
      </xdr:blipFill>
      <xdr:spPr bwMode="auto">
        <a:xfrm>
          <a:off x="279400" y="0"/>
          <a:ext cx="685800" cy="757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10</xdr:col>
      <xdr:colOff>618506</xdr:colOff>
      <xdr:row>5</xdr:row>
      <xdr:rowOff>7708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9686925" y="371475"/>
          <a:ext cx="618506" cy="6077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200025</xdr:rowOff>
    </xdr:from>
    <xdr:to>
      <xdr:col>12</xdr:col>
      <xdr:colOff>27956</xdr:colOff>
      <xdr:row>4</xdr:row>
      <xdr:rowOff>112483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7000875" y="200025"/>
          <a:ext cx="618506" cy="579208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197922</xdr:colOff>
      <xdr:row>1</xdr:row>
      <xdr:rowOff>49481</xdr:rowOff>
    </xdr:from>
    <xdr:to>
      <xdr:col>37</xdr:col>
      <xdr:colOff>210292</xdr:colOff>
      <xdr:row>6</xdr:row>
      <xdr:rowOff>75867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11467110" y="272143"/>
          <a:ext cx="618507" cy="68200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133350</xdr:rowOff>
    </xdr:from>
    <xdr:to>
      <xdr:col>2</xdr:col>
      <xdr:colOff>513731</xdr:colOff>
      <xdr:row>3</xdr:row>
      <xdr:rowOff>93433</xdr:rowOff>
    </xdr:to>
    <xdr:grpSp>
      <xdr:nvGrpSpPr>
        <xdr:cNvPr id="2" name="Group 1">
          <a:hlinkClick xmlns:r="http://schemas.openxmlformats.org/officeDocument/2006/relationships" r:id="rId1"/>
        </xdr:cNvPr>
        <xdr:cNvGrpSpPr/>
      </xdr:nvGrpSpPr>
      <xdr:grpSpPr>
        <a:xfrm>
          <a:off x="391353" y="133350"/>
          <a:ext cx="619335" cy="595083"/>
          <a:chOff x="11037495" y="1323728"/>
          <a:chExt cx="819743" cy="811233"/>
        </a:xfrm>
      </xdr:grpSpPr>
      <xdr:sp macro="" textlink="">
        <xdr:nvSpPr>
          <xdr:cNvPr id="3" name="Oval 2"/>
          <xdr:cNvSpPr/>
        </xdr:nvSpPr>
        <xdr:spPr>
          <a:xfrm>
            <a:off x="11037495" y="1323728"/>
            <a:ext cx="812346" cy="811233"/>
          </a:xfrm>
          <a:prstGeom prst="ellips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" name="Up Arrow 3"/>
          <xdr:cNvSpPr/>
        </xdr:nvSpPr>
        <xdr:spPr>
          <a:xfrm>
            <a:off x="11208946" y="1430234"/>
            <a:ext cx="487353" cy="410194"/>
          </a:xfrm>
          <a:prstGeom prst="upArrow">
            <a:avLst>
              <a:gd name="adj1" fmla="val 61792"/>
              <a:gd name="adj2" fmla="val 45349"/>
            </a:avLst>
          </a:prstGeom>
          <a:solidFill>
            <a:srgbClr val="FFFF00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11056546" y="1769538"/>
            <a:ext cx="800692" cy="3273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n-US" sz="1000" b="1" cap="none" spc="0">
                <a:ln w="12700">
                  <a:noFill/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home</a:t>
            </a:r>
          </a:p>
        </xdr:txBody>
      </xdr:sp>
      <xdr:sp macro="" textlink="">
        <xdr:nvSpPr>
          <xdr:cNvPr id="6" name="Rectangle 5"/>
          <xdr:cNvSpPr/>
        </xdr:nvSpPr>
        <xdr:spPr>
          <a:xfrm>
            <a:off x="11399446" y="1695326"/>
            <a:ext cx="104776" cy="151287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11527106" y="1693101"/>
            <a:ext cx="63706" cy="75829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bsen%2020112012\KELAS%20-%20TKR%202011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M\BUKU%20ADMINISTRASI%20GURU%2012-13\BUKU%20ADMINISTRASI%20GURU%2012-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TE1"/>
      <sheetName val="TE2"/>
      <sheetName val="TM1"/>
      <sheetName val="TM2"/>
      <sheetName val="TM3"/>
      <sheetName val="TM4"/>
      <sheetName val="TM5"/>
      <sheetName val="TM6"/>
      <sheetName val="TM7"/>
      <sheetName val="TK1"/>
      <sheetName val="TK2"/>
      <sheetName val="TK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">
          <cell r="I10">
            <v>6</v>
          </cell>
          <cell r="J10">
            <v>7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KALDIK"/>
      <sheetName val="PROSEM"/>
      <sheetName val="PROTA"/>
      <sheetName val="DAFTAR NAMA"/>
      <sheetName val="ABSEN"/>
      <sheetName val="RA"/>
      <sheetName val="JURNAL"/>
      <sheetName val="NH"/>
      <sheetName val="UTS"/>
      <sheetName val="UAS"/>
      <sheetName val="ABUAS"/>
      <sheetName val="REKAP NILAI"/>
      <sheetName val="AN"/>
      <sheetName val="NR"/>
      <sheetName val="DSS-DSK"/>
      <sheetName val="RPP"/>
    </sheetNames>
    <sheetDataSet>
      <sheetData sheetId="0">
        <row r="19">
          <cell r="G19" t="str">
            <v>GENAP</v>
          </cell>
        </row>
      </sheetData>
      <sheetData sheetId="1"/>
      <sheetData sheetId="2"/>
      <sheetData sheetId="3"/>
      <sheetData sheetId="4"/>
      <sheetData sheetId="5">
        <row r="13">
          <cell r="O13" t="str">
            <v>.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</sheetData>
      <sheetData sheetId="6"/>
      <sheetData sheetId="7"/>
      <sheetData sheetId="8"/>
      <sheetData sheetId="9"/>
      <sheetData sheetId="10">
        <row r="42">
          <cell r="AA42">
            <v>0</v>
          </cell>
        </row>
      </sheetData>
      <sheetData sheetId="11"/>
      <sheetData sheetId="12">
        <row r="5">
          <cell r="V5" t="str">
            <v>X-TB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mpn48jkt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11"/>
  <sheetViews>
    <sheetView showGridLines="0" workbookViewId="0">
      <selection activeCell="C11" sqref="C11"/>
    </sheetView>
  </sheetViews>
  <sheetFormatPr defaultRowHeight="15"/>
  <cols>
    <col min="1" max="1" width="5.85546875" customWidth="1"/>
    <col min="2" max="2" width="161.7109375" customWidth="1"/>
  </cols>
  <sheetData>
    <row r="1" spans="1:3" ht="15.75" customHeight="1">
      <c r="A1" s="1103" t="s">
        <v>374</v>
      </c>
      <c r="B1" s="1103"/>
    </row>
    <row r="2" spans="1:3" ht="4.5" customHeight="1">
      <c r="A2" s="142"/>
      <c r="B2" s="142"/>
    </row>
    <row r="3" spans="1:3" ht="56.25" customHeight="1">
      <c r="A3" s="145">
        <v>1</v>
      </c>
      <c r="B3" s="148" t="s">
        <v>378</v>
      </c>
    </row>
    <row r="4" spans="1:3" ht="42" customHeight="1">
      <c r="A4" s="146">
        <v>2</v>
      </c>
      <c r="B4" s="149" t="s">
        <v>379</v>
      </c>
    </row>
    <row r="5" spans="1:3" ht="56.25" customHeight="1">
      <c r="A5" s="145">
        <v>3</v>
      </c>
      <c r="B5" s="148" t="s">
        <v>608</v>
      </c>
    </row>
    <row r="6" spans="1:3" ht="42" customHeight="1">
      <c r="A6" s="146">
        <v>4</v>
      </c>
      <c r="B6" s="149" t="s">
        <v>533</v>
      </c>
    </row>
    <row r="7" spans="1:3" ht="42" customHeight="1">
      <c r="A7" s="145">
        <v>5</v>
      </c>
      <c r="B7" s="148" t="s">
        <v>376</v>
      </c>
    </row>
    <row r="8" spans="1:3" ht="42" customHeight="1">
      <c r="A8" s="146">
        <v>6</v>
      </c>
      <c r="B8" s="1052" t="s">
        <v>607</v>
      </c>
    </row>
    <row r="9" spans="1:3" ht="42" customHeight="1">
      <c r="A9" s="145">
        <v>7</v>
      </c>
      <c r="B9" s="148" t="s">
        <v>377</v>
      </c>
    </row>
    <row r="10" spans="1:3">
      <c r="B10" s="147" t="s">
        <v>375</v>
      </c>
    </row>
    <row r="11" spans="1:3">
      <c r="C11" s="140" t="s">
        <v>367</v>
      </c>
    </row>
  </sheetData>
  <mergeCells count="1">
    <mergeCell ref="A1:B1"/>
  </mergeCells>
  <hyperlinks>
    <hyperlink ref="C11" location="'DATA UTAMA'!A1" tooltip="DATA UTAMA" display="klik disini"/>
  </hyperlinks>
  <pageMargins left="0.43307086614173229" right="0.23622047244094491" top="0.15748031496062992" bottom="0.15748031496062992" header="0.31496062992125984" footer="0.31496062992125984"/>
  <pageSetup paperSize="9" scale="90" orientation="portrait" horizontalDpi="4294967293" verticalDpi="4294967293" r:id="rId1"/>
  <headerFooter>
    <oddHeader>&amp;LSMK N 2 WONOSOBO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rgb="FF00B050"/>
  </sheetPr>
  <dimension ref="A1:AJ74"/>
  <sheetViews>
    <sheetView showGridLines="0" zoomScale="77" zoomScaleNormal="77" zoomScaleSheetLayoutView="100" workbookViewId="0">
      <selection activeCell="AL15" sqref="AL15"/>
    </sheetView>
  </sheetViews>
  <sheetFormatPr defaultRowHeight="11.25"/>
  <cols>
    <col min="1" max="1" width="2.28515625" style="491" customWidth="1"/>
    <col min="2" max="2" width="4.42578125" style="491" customWidth="1"/>
    <col min="3" max="3" width="54.5703125" style="491" customWidth="1"/>
    <col min="4" max="4" width="3.7109375" style="491" customWidth="1"/>
    <col min="5" max="5" width="3.85546875" style="491" customWidth="1"/>
    <col min="6" max="35" width="3.28515625" style="491" customWidth="1"/>
    <col min="36" max="36" width="11.85546875" style="491" hidden="1" customWidth="1"/>
    <col min="37" max="16384" width="9.140625" style="491"/>
  </cols>
  <sheetData>
    <row r="1" spans="1:36" s="492" customFormat="1" ht="18">
      <c r="A1" s="491"/>
      <c r="B1" s="1296" t="str">
        <f>CONCATENATE("PROGRAM PEMBELAJARAN ",JADWAL!B5)</f>
        <v>PROGRAM PEMBELAJARAN SEMESTER 2</v>
      </c>
      <c r="C1" s="1296"/>
      <c r="D1" s="1296"/>
      <c r="E1" s="1296"/>
      <c r="F1" s="1296"/>
      <c r="G1" s="1296"/>
      <c r="H1" s="1296"/>
      <c r="I1" s="1296"/>
      <c r="J1" s="1296"/>
      <c r="K1" s="1296"/>
      <c r="L1" s="1296"/>
      <c r="M1" s="1296"/>
      <c r="N1" s="1296"/>
      <c r="O1" s="1296"/>
      <c r="P1" s="1296"/>
      <c r="Q1" s="1296"/>
      <c r="R1" s="1296"/>
      <c r="S1" s="1296"/>
      <c r="T1" s="1296"/>
      <c r="U1" s="1296"/>
      <c r="V1" s="1296"/>
      <c r="W1" s="1296"/>
      <c r="X1" s="1296"/>
      <c r="Y1" s="1296"/>
      <c r="Z1" s="1296"/>
      <c r="AA1" s="1296"/>
      <c r="AB1" s="1296"/>
      <c r="AC1" s="1296"/>
      <c r="AD1" s="1296"/>
      <c r="AE1" s="1296"/>
      <c r="AF1" s="1296"/>
      <c r="AG1" s="1296"/>
      <c r="AH1" s="1296"/>
      <c r="AI1" s="1296"/>
      <c r="AJ1" s="492" t="str">
        <f>IF('DATA UTAMA'!H16=1,"gasal",IF('DATA UTAMA'!H16=3,"gasal",IF('DATA UTAMA'!H16=5,"gasal","genap")))</f>
        <v>genap</v>
      </c>
    </row>
    <row r="2" spans="1:36" ht="5.25" customHeight="1"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</row>
    <row r="3" spans="1:36">
      <c r="C3" s="494" t="s">
        <v>67</v>
      </c>
      <c r="D3" s="495" t="s">
        <v>3</v>
      </c>
      <c r="E3" s="496" t="s">
        <v>253</v>
      </c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4" t="s">
        <v>28</v>
      </c>
      <c r="AA3" s="495" t="s">
        <v>3</v>
      </c>
      <c r="AB3" s="1314" t="str">
        <f>PROTA!E4</f>
        <v>VIII 6</v>
      </c>
      <c r="AC3" s="1314"/>
      <c r="AD3" s="1314"/>
      <c r="AE3" s="1314"/>
      <c r="AF3" s="1314"/>
      <c r="AG3" s="1314"/>
      <c r="AH3" s="1314"/>
      <c r="AI3" s="1314"/>
    </row>
    <row r="4" spans="1:36">
      <c r="C4" s="497" t="s">
        <v>29</v>
      </c>
      <c r="D4" s="495" t="s">
        <v>3</v>
      </c>
      <c r="E4" s="496" t="str">
        <f>PROTA!E3</f>
        <v>PRAKARYA</v>
      </c>
      <c r="F4" s="496"/>
      <c r="G4" s="496"/>
      <c r="H4" s="496"/>
      <c r="I4" s="496"/>
      <c r="J4" s="496"/>
      <c r="K4" s="496"/>
      <c r="L4" s="496"/>
      <c r="M4" s="496"/>
      <c r="N4" s="496"/>
      <c r="O4" s="498"/>
      <c r="P4" s="498"/>
      <c r="Q4" s="497" t="s">
        <v>65</v>
      </c>
      <c r="V4" s="496"/>
      <c r="AA4" s="495" t="s">
        <v>3</v>
      </c>
      <c r="AB4" s="1321">
        <f>'DATA UTAMA'!L14</f>
        <v>75</v>
      </c>
      <c r="AC4" s="1321"/>
    </row>
    <row r="5" spans="1:36">
      <c r="C5" s="497" t="s">
        <v>126</v>
      </c>
      <c r="D5" s="495" t="s">
        <v>3</v>
      </c>
      <c r="E5" s="496" t="str">
        <f>COVER!G19</f>
        <v>2017/2018</v>
      </c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9" t="s">
        <v>266</v>
      </c>
      <c r="AA5" s="495" t="s">
        <v>3</v>
      </c>
      <c r="AB5" s="496" t="str">
        <f>COVER!A40</f>
        <v>ACHMAD MUFTI, S.Kom.</v>
      </c>
      <c r="AC5" s="496"/>
      <c r="AD5" s="496"/>
      <c r="AE5" s="496"/>
      <c r="AF5" s="496"/>
      <c r="AG5" s="496"/>
      <c r="AH5" s="496"/>
      <c r="AI5" s="496"/>
    </row>
    <row r="6" spans="1:36">
      <c r="B6" s="495"/>
    </row>
    <row r="7" spans="1:36" ht="15" customHeight="1">
      <c r="B7" s="1304" t="s">
        <v>6</v>
      </c>
      <c r="C7" s="1301" t="s">
        <v>62</v>
      </c>
      <c r="D7" s="1315" t="s">
        <v>30</v>
      </c>
      <c r="E7" s="1315"/>
      <c r="F7" s="1318" t="s">
        <v>241</v>
      </c>
      <c r="G7" s="1319"/>
      <c r="H7" s="1319"/>
      <c r="I7" s="1319"/>
      <c r="J7" s="1319"/>
      <c r="K7" s="1319"/>
      <c r="L7" s="1319"/>
      <c r="M7" s="1319"/>
      <c r="N7" s="1319"/>
      <c r="O7" s="1319"/>
      <c r="P7" s="1319"/>
      <c r="Q7" s="1319"/>
      <c r="R7" s="1319"/>
      <c r="S7" s="1319"/>
      <c r="T7" s="1319"/>
      <c r="U7" s="1319"/>
      <c r="V7" s="1319"/>
      <c r="W7" s="1319"/>
      <c r="X7" s="1319"/>
      <c r="Y7" s="1319"/>
      <c r="Z7" s="1319"/>
      <c r="AA7" s="1319"/>
      <c r="AB7" s="1319"/>
      <c r="AC7" s="1319"/>
      <c r="AD7" s="1319"/>
      <c r="AE7" s="1319"/>
      <c r="AF7" s="1319"/>
      <c r="AG7" s="1319"/>
      <c r="AH7" s="1319"/>
      <c r="AI7" s="1320"/>
    </row>
    <row r="8" spans="1:36" ht="15" customHeight="1">
      <c r="B8" s="1305"/>
      <c r="C8" s="1302"/>
      <c r="D8" s="1316"/>
      <c r="E8" s="1316"/>
      <c r="F8" s="1313" t="str">
        <f>IF('DATA UTAMA'!$H$16=2,"JANUARI","JULI")</f>
        <v>JANUARI</v>
      </c>
      <c r="G8" s="1313"/>
      <c r="H8" s="1313"/>
      <c r="I8" s="1313"/>
      <c r="J8" s="1313"/>
      <c r="K8" s="1313" t="str">
        <f>IF('DATA UTAMA'!$H$16=2,"FEBRUARI","AGUSTUS")</f>
        <v>FEBRUARI</v>
      </c>
      <c r="L8" s="1313"/>
      <c r="M8" s="1313"/>
      <c r="N8" s="1313"/>
      <c r="O8" s="1313"/>
      <c r="P8" s="1313" t="str">
        <f>IF('DATA UTAMA'!$H$16=2,"MARET","SEPTEMBER")</f>
        <v>MARET</v>
      </c>
      <c r="Q8" s="1313"/>
      <c r="R8" s="1313"/>
      <c r="S8" s="1313"/>
      <c r="T8" s="1313"/>
      <c r="U8" s="1313" t="str">
        <f>IF('DATA UTAMA'!$H$16=2,"APRIL","OKTOBER")</f>
        <v>APRIL</v>
      </c>
      <c r="V8" s="1313"/>
      <c r="W8" s="1313"/>
      <c r="X8" s="1313"/>
      <c r="Y8" s="1313"/>
      <c r="Z8" s="1313" t="str">
        <f>IF('DATA UTAMA'!$H$16=2,"MEI","NOVEMBER")</f>
        <v>MEI</v>
      </c>
      <c r="AA8" s="1313"/>
      <c r="AB8" s="1313"/>
      <c r="AC8" s="1313"/>
      <c r="AD8" s="1313"/>
      <c r="AE8" s="1313" t="str">
        <f>IF('DATA UTAMA'!$H$16=2,"JUNI","DESEMBER")</f>
        <v>JUNI</v>
      </c>
      <c r="AF8" s="1313"/>
      <c r="AG8" s="1313"/>
      <c r="AH8" s="1313"/>
      <c r="AI8" s="1317"/>
    </row>
    <row r="9" spans="1:36" ht="18.75" customHeight="1">
      <c r="B9" s="1305"/>
      <c r="C9" s="1302"/>
      <c r="D9" s="1307" t="s">
        <v>37</v>
      </c>
      <c r="E9" s="1307" t="s">
        <v>38</v>
      </c>
      <c r="F9" s="500">
        <v>1</v>
      </c>
      <c r="G9" s="500">
        <v>2</v>
      </c>
      <c r="H9" s="500">
        <v>3</v>
      </c>
      <c r="I9" s="500">
        <v>4</v>
      </c>
      <c r="J9" s="500">
        <v>5</v>
      </c>
      <c r="K9" s="500">
        <v>1</v>
      </c>
      <c r="L9" s="500">
        <v>2</v>
      </c>
      <c r="M9" s="500">
        <v>3</v>
      </c>
      <c r="N9" s="500">
        <v>4</v>
      </c>
      <c r="O9" s="500">
        <v>5</v>
      </c>
      <c r="P9" s="500">
        <v>1</v>
      </c>
      <c r="Q9" s="500">
        <v>2</v>
      </c>
      <c r="R9" s="500">
        <v>3</v>
      </c>
      <c r="S9" s="500">
        <v>4</v>
      </c>
      <c r="T9" s="500">
        <v>5</v>
      </c>
      <c r="U9" s="500">
        <v>1</v>
      </c>
      <c r="V9" s="500">
        <v>2</v>
      </c>
      <c r="W9" s="500">
        <v>3</v>
      </c>
      <c r="X9" s="500">
        <v>4</v>
      </c>
      <c r="Y9" s="500">
        <v>5</v>
      </c>
      <c r="Z9" s="500">
        <v>1</v>
      </c>
      <c r="AA9" s="500">
        <v>2</v>
      </c>
      <c r="AB9" s="500">
        <v>3</v>
      </c>
      <c r="AC9" s="500">
        <v>4</v>
      </c>
      <c r="AD9" s="500">
        <v>5</v>
      </c>
      <c r="AE9" s="500">
        <v>1</v>
      </c>
      <c r="AF9" s="500">
        <v>2</v>
      </c>
      <c r="AG9" s="500">
        <v>3</v>
      </c>
      <c r="AH9" s="500">
        <v>4</v>
      </c>
      <c r="AI9" s="501">
        <v>5</v>
      </c>
    </row>
    <row r="10" spans="1:36" ht="11.25" customHeight="1" thickBot="1">
      <c r="B10" s="1306"/>
      <c r="C10" s="1303"/>
      <c r="D10" s="1303"/>
      <c r="E10" s="1303"/>
      <c r="F10" s="1308" t="e">
        <f>MROUND(KALDIK!#REF!,1)</f>
        <v>#REF!</v>
      </c>
      <c r="G10" s="1309"/>
      <c r="H10" s="1309"/>
      <c r="I10" s="1309"/>
      <c r="J10" s="1310"/>
      <c r="K10" s="1308" t="e">
        <f>MROUND(KALDIK!#REF!,1)</f>
        <v>#REF!</v>
      </c>
      <c r="L10" s="1309"/>
      <c r="M10" s="1309"/>
      <c r="N10" s="1309"/>
      <c r="O10" s="1310"/>
      <c r="P10" s="1308" t="e">
        <f>MROUND(KALDIK!#REF!,1)</f>
        <v>#REF!</v>
      </c>
      <c r="Q10" s="1309"/>
      <c r="R10" s="1309"/>
      <c r="S10" s="1309"/>
      <c r="T10" s="1310"/>
      <c r="U10" s="1308" t="e">
        <f>MROUND(KALDIK!#REF!,1)</f>
        <v>#REF!</v>
      </c>
      <c r="V10" s="1309"/>
      <c r="W10" s="1309"/>
      <c r="X10" s="1309"/>
      <c r="Y10" s="1310"/>
      <c r="Z10" s="1308" t="e">
        <f>MROUND(KALDIK!#REF!,1)</f>
        <v>#REF!</v>
      </c>
      <c r="AA10" s="1309"/>
      <c r="AB10" s="1309"/>
      <c r="AC10" s="1309"/>
      <c r="AD10" s="1310"/>
      <c r="AE10" s="1298" t="e">
        <f>MROUND(KALDIK!#REF!,1)</f>
        <v>#REF!</v>
      </c>
      <c r="AF10" s="1299"/>
      <c r="AG10" s="1299"/>
      <c r="AH10" s="1299"/>
      <c r="AI10" s="1300"/>
    </row>
    <row r="11" spans="1:36" s="494" customFormat="1" ht="30.75" customHeight="1" thickTop="1">
      <c r="B11" s="502">
        <f>IF($AJ$1="gasal",PROTA!B12,PROTA!B22)</f>
        <v>1</v>
      </c>
      <c r="C11" s="503" t="str">
        <f>IF($AJ$1="gasal",PROTA!C12,PROTA!C22)</f>
        <v>Menerapkan konsep suhu dan kalor</v>
      </c>
      <c r="D11" s="504">
        <f>IF($AJ$1="gasal",PROTA!E12,PROTA!G22)</f>
        <v>0</v>
      </c>
      <c r="E11" s="504">
        <f>IF($AJ$1="gasal",PROTA!F12,PROTA!H22)</f>
        <v>0</v>
      </c>
      <c r="F11" s="505"/>
      <c r="G11" s="505"/>
      <c r="H11" s="505"/>
      <c r="I11" s="505"/>
      <c r="J11" s="505"/>
      <c r="K11" s="505"/>
      <c r="L11" s="505"/>
      <c r="M11" s="505"/>
      <c r="N11" s="505"/>
      <c r="O11" s="505"/>
      <c r="P11" s="505"/>
      <c r="Q11" s="506"/>
      <c r="R11" s="506"/>
      <c r="S11" s="505"/>
      <c r="T11" s="505"/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7"/>
    </row>
    <row r="12" spans="1:36" ht="30.75" customHeight="1">
      <c r="B12" s="508">
        <f>IF($AJ$1="gasal",PROTA!B13,PROTA!B23)</f>
        <v>1.4</v>
      </c>
      <c r="C12" s="503" t="str">
        <f>IF($AJ$1="gasal",PROTA!C13,PROTA!C23)</f>
        <v>Menentukan  Jenis pondasi yang tepat untuk bangunan sesuai dengan jenis tanahnya</v>
      </c>
      <c r="D12" s="504">
        <f>IF($AJ$1="gasal",PROTA!E13,PROTA!G23)</f>
        <v>21</v>
      </c>
      <c r="E12" s="504">
        <f>IF($AJ$1="gasal",PROTA!F13,PROTA!H23)</f>
        <v>0</v>
      </c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09">
        <v>1</v>
      </c>
      <c r="Q12" s="509">
        <v>1</v>
      </c>
      <c r="R12" s="509">
        <v>1</v>
      </c>
      <c r="S12" s="509">
        <v>1</v>
      </c>
      <c r="T12" s="509"/>
      <c r="U12" s="509">
        <v>1</v>
      </c>
      <c r="V12" s="509">
        <v>1</v>
      </c>
      <c r="W12" s="509"/>
      <c r="X12" s="509"/>
      <c r="Y12" s="509"/>
      <c r="Z12" s="509"/>
      <c r="AA12" s="509"/>
      <c r="AB12" s="509"/>
      <c r="AC12" s="509"/>
      <c r="AD12" s="509"/>
      <c r="AE12" s="509"/>
      <c r="AF12" s="509"/>
      <c r="AG12" s="509"/>
      <c r="AH12" s="509"/>
      <c r="AI12" s="510"/>
    </row>
    <row r="13" spans="1:36" ht="30.75" customHeight="1">
      <c r="B13" s="511">
        <f>IF($AJ$1="gasal",PROTA!B14,PROTA!B24)</f>
        <v>1.5</v>
      </c>
      <c r="C13" s="503" t="str">
        <f>IF($AJ$1="gasal",PROTA!C14,PROTA!C24)</f>
        <v>Menjelaskan macam-macam sambungan kayu.</v>
      </c>
      <c r="D13" s="504">
        <f>IF($AJ$1="gasal",PROTA!E14,PROTA!G24)</f>
        <v>15</v>
      </c>
      <c r="E13" s="504">
        <f>IF($AJ$1="gasal",PROTA!F14,PROTA!H24)</f>
        <v>0</v>
      </c>
      <c r="F13" s="509"/>
      <c r="G13" s="509"/>
      <c r="H13" s="509"/>
      <c r="I13" s="509"/>
      <c r="J13" s="509"/>
      <c r="K13" s="509"/>
      <c r="L13" s="509"/>
      <c r="M13" s="509"/>
      <c r="N13" s="509"/>
      <c r="O13" s="509"/>
      <c r="P13" s="509"/>
      <c r="Q13" s="512"/>
      <c r="R13" s="512"/>
      <c r="S13" s="509"/>
      <c r="T13" s="509"/>
      <c r="U13" s="509"/>
      <c r="V13" s="509"/>
      <c r="W13" s="509">
        <v>1</v>
      </c>
      <c r="X13" s="509">
        <v>1</v>
      </c>
      <c r="Y13" s="509"/>
      <c r="Z13" s="509">
        <v>1</v>
      </c>
      <c r="AA13" s="509">
        <v>1</v>
      </c>
      <c r="AB13" s="509">
        <v>1</v>
      </c>
      <c r="AC13" s="509">
        <v>1</v>
      </c>
      <c r="AD13" s="509"/>
      <c r="AE13" s="509"/>
      <c r="AF13" s="509"/>
      <c r="AG13" s="509"/>
      <c r="AH13" s="509"/>
      <c r="AI13" s="510"/>
    </row>
    <row r="14" spans="1:36" ht="30.75" customHeight="1">
      <c r="B14" s="511">
        <f>IF($AJ$1="gasal",PROTA!B15,PROTA!B25)</f>
        <v>3.6</v>
      </c>
      <c r="C14" s="503" t="str">
        <f>IF($AJ$1="gasal",PROTA!C15,PROTA!C25)</f>
        <v xml:space="preserve">Menerapkan macam-macam konstruksi pintu dan jendela . </v>
      </c>
      <c r="D14" s="504">
        <f>IF($AJ$1="gasal",PROTA!E15,PROTA!G25)</f>
        <v>0</v>
      </c>
      <c r="E14" s="504">
        <f>IF($AJ$1="gasal",PROTA!F15,PROTA!H25)</f>
        <v>0</v>
      </c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12"/>
      <c r="R14" s="512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C14" s="509"/>
      <c r="AD14" s="509"/>
      <c r="AE14" s="509"/>
      <c r="AF14" s="509"/>
      <c r="AG14" s="509"/>
      <c r="AH14" s="509"/>
      <c r="AI14" s="510"/>
    </row>
    <row r="15" spans="1:36" ht="30.75" customHeight="1">
      <c r="B15" s="511">
        <f>IF($AJ$1="gasal",PROTA!B16,PROTA!B26)</f>
        <v>0</v>
      </c>
      <c r="C15" s="503">
        <f>IF($AJ$1="gasal",PROTA!C16,PROTA!C26)</f>
        <v>0</v>
      </c>
      <c r="D15" s="504">
        <f>IF($AJ$1="gasal",PROTA!E16,PROTA!G26)</f>
        <v>0</v>
      </c>
      <c r="E15" s="504">
        <f>IF($AJ$1="gasal",PROTA!F16,PROTA!H26)</f>
        <v>0</v>
      </c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12"/>
      <c r="R15" s="512"/>
      <c r="S15" s="509"/>
      <c r="T15" s="509"/>
      <c r="U15" s="509"/>
      <c r="V15" s="509"/>
      <c r="W15" s="509"/>
      <c r="X15" s="509"/>
      <c r="Y15" s="509"/>
      <c r="Z15" s="509"/>
      <c r="AA15" s="509"/>
      <c r="AB15" s="509"/>
      <c r="AC15" s="509"/>
      <c r="AD15" s="509"/>
      <c r="AE15" s="509"/>
      <c r="AF15" s="509"/>
      <c r="AG15" s="509"/>
      <c r="AH15" s="509"/>
      <c r="AI15" s="510"/>
    </row>
    <row r="16" spans="1:36" ht="30.75" customHeight="1">
      <c r="B16" s="511">
        <f>IF($AJ$1="gasal",PROTA!B17,PROTA!B27)</f>
        <v>0</v>
      </c>
      <c r="C16" s="503">
        <f>IF($AJ$1="gasal",PROTA!C17,PROTA!C27)</f>
        <v>0</v>
      </c>
      <c r="D16" s="504">
        <f>IF($AJ$1="gasal",PROTA!E17,PROTA!G27)</f>
        <v>0</v>
      </c>
      <c r="E16" s="504">
        <f>IF($AJ$1="gasal",PROTA!F17,PROTA!H27)</f>
        <v>0</v>
      </c>
      <c r="F16" s="509"/>
      <c r="G16" s="509"/>
      <c r="H16" s="509"/>
      <c r="I16" s="509"/>
      <c r="J16" s="509"/>
      <c r="K16" s="509"/>
      <c r="L16" s="509"/>
      <c r="M16" s="509"/>
      <c r="N16" s="509"/>
      <c r="O16" s="509"/>
      <c r="P16" s="509"/>
      <c r="Q16" s="512"/>
      <c r="R16" s="512"/>
      <c r="S16" s="509"/>
      <c r="T16" s="509"/>
      <c r="U16" s="509"/>
      <c r="V16" s="509"/>
      <c r="W16" s="509"/>
      <c r="X16" s="509"/>
      <c r="Y16" s="509"/>
      <c r="Z16" s="509"/>
      <c r="AA16" s="509"/>
      <c r="AB16" s="509"/>
      <c r="AC16" s="509"/>
      <c r="AD16" s="509"/>
      <c r="AE16" s="509"/>
      <c r="AF16" s="509"/>
      <c r="AG16" s="509"/>
      <c r="AH16" s="509"/>
      <c r="AI16" s="510"/>
    </row>
    <row r="17" spans="2:35" ht="30.75" customHeight="1">
      <c r="B17" s="513">
        <f>IF($AJ$1="gasal",PROTA!B18,PROTA!B28)</f>
        <v>0</v>
      </c>
      <c r="C17" s="503">
        <f>IF($AJ$1="gasal",PROTA!C18,PROTA!C28)</f>
        <v>0</v>
      </c>
      <c r="D17" s="504">
        <f>IF($AJ$1="gasal",PROTA!E18,PROTA!G28)</f>
        <v>0</v>
      </c>
      <c r="E17" s="504">
        <f>IF($AJ$1="gasal",PROTA!F18,PROTA!H28)</f>
        <v>0</v>
      </c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12"/>
      <c r="R17" s="512"/>
      <c r="S17" s="509"/>
      <c r="T17" s="509"/>
      <c r="U17" s="509"/>
      <c r="V17" s="509"/>
      <c r="W17" s="509"/>
      <c r="X17" s="509"/>
      <c r="Y17" s="509"/>
      <c r="Z17" s="509"/>
      <c r="AA17" s="509"/>
      <c r="AB17" s="509"/>
      <c r="AC17" s="509"/>
      <c r="AD17" s="509"/>
      <c r="AE17" s="509"/>
      <c r="AF17" s="509"/>
      <c r="AG17" s="509"/>
      <c r="AH17" s="509"/>
      <c r="AI17" s="510"/>
    </row>
    <row r="18" spans="2:35" ht="32.25" customHeight="1">
      <c r="B18" s="513">
        <f>IF($AJ$1="gasal",PROTA!B19,PROTA!B29)</f>
        <v>0</v>
      </c>
      <c r="C18" s="503">
        <f>IF($AJ$1="gasal",PROTA!C19,PROTA!C29)</f>
        <v>0</v>
      </c>
      <c r="D18" s="504">
        <f>IF($AJ$1="gasal",PROTA!E19,PROTA!G29)</f>
        <v>0</v>
      </c>
      <c r="E18" s="504">
        <f>IF($AJ$1="gasal",PROTA!F19,PROTA!H29)</f>
        <v>0</v>
      </c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12"/>
      <c r="R18" s="512"/>
      <c r="S18" s="509"/>
      <c r="T18" s="509"/>
      <c r="U18" s="509"/>
      <c r="V18" s="509"/>
      <c r="W18" s="509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10"/>
    </row>
    <row r="19" spans="2:35" ht="30.75" customHeight="1">
      <c r="B19" s="513">
        <f>IF($AJ$1="gasal",PROTA!B20,PROTA!B30)</f>
        <v>0</v>
      </c>
      <c r="C19" s="515">
        <f>IF($AJ$1="gasal",PROTA!C20,PROTA!C30)</f>
        <v>0</v>
      </c>
      <c r="D19" s="516">
        <f>PROTA!E20</f>
        <v>0</v>
      </c>
      <c r="E19" s="516">
        <f>IF($AJ$1="gasal",PROTA!F20,PROTA!H30)</f>
        <v>0</v>
      </c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12"/>
      <c r="R19" s="512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10"/>
    </row>
    <row r="20" spans="2:35" ht="30.75" customHeight="1">
      <c r="B20" s="513">
        <f>IF($AJ$1="gasal",PROTA!B21,PROTA!B31)</f>
        <v>0</v>
      </c>
      <c r="C20" s="503">
        <f>IF($AJ$1="gasal",PROTA!C21,PROTA!C31)</f>
        <v>0</v>
      </c>
      <c r="D20" s="504">
        <f>PROTA!E21</f>
        <v>0</v>
      </c>
      <c r="E20" s="504">
        <f>IF($AJ$1="gasal",PROTA!F21,PROTA!H31)</f>
        <v>0</v>
      </c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12"/>
      <c r="R20" s="512"/>
      <c r="S20" s="509"/>
      <c r="T20" s="509"/>
      <c r="U20" s="509"/>
      <c r="V20" s="509"/>
      <c r="W20" s="509"/>
      <c r="X20" s="509"/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10"/>
    </row>
    <row r="21" spans="2:35" ht="30.75" customHeight="1" thickBot="1">
      <c r="B21" s="517">
        <f>PROTA!B22</f>
        <v>1</v>
      </c>
      <c r="C21" s="503"/>
      <c r="D21" s="514">
        <f>PROTA!E22</f>
        <v>0</v>
      </c>
      <c r="E21" s="514">
        <f>IF($AJ$1="gasal",PROTA!F22,PROTA!H32)</f>
        <v>0</v>
      </c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  <c r="R21" s="519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  <c r="AD21" s="518"/>
      <c r="AE21" s="518"/>
      <c r="AF21" s="518"/>
      <c r="AG21" s="518"/>
      <c r="AH21" s="518"/>
      <c r="AI21" s="520"/>
    </row>
    <row r="22" spans="2:35" ht="21.75" customHeight="1" thickTop="1">
      <c r="B22" s="1311" t="s">
        <v>39</v>
      </c>
      <c r="C22" s="1312"/>
      <c r="D22" s="521">
        <f>SUM(D11:D21)</f>
        <v>36</v>
      </c>
      <c r="E22" s="521">
        <f>SUM(E11:E21)</f>
        <v>0</v>
      </c>
      <c r="F22" s="1288">
        <f>SUM(F11:J21)</f>
        <v>0</v>
      </c>
      <c r="G22" s="1289"/>
      <c r="H22" s="1289"/>
      <c r="I22" s="1289"/>
      <c r="J22" s="1290"/>
      <c r="K22" s="1288">
        <f>SUM(K11:O21)</f>
        <v>0</v>
      </c>
      <c r="L22" s="1289"/>
      <c r="M22" s="1289"/>
      <c r="N22" s="1289"/>
      <c r="O22" s="1290"/>
      <c r="P22" s="1288">
        <f>SUM(P11:T21)</f>
        <v>4</v>
      </c>
      <c r="Q22" s="1289"/>
      <c r="R22" s="1289"/>
      <c r="S22" s="1289"/>
      <c r="T22" s="1290"/>
      <c r="U22" s="1288">
        <f>SUM(U11:Y21)</f>
        <v>4</v>
      </c>
      <c r="V22" s="1289"/>
      <c r="W22" s="1289"/>
      <c r="X22" s="1289"/>
      <c r="Y22" s="1290"/>
      <c r="Z22" s="1288">
        <f>SUM(Z11:AD21)</f>
        <v>4</v>
      </c>
      <c r="AA22" s="1289"/>
      <c r="AB22" s="1289"/>
      <c r="AC22" s="1289"/>
      <c r="AD22" s="1290"/>
      <c r="AE22" s="1288">
        <f>SUM(AE11:AI21)</f>
        <v>0</v>
      </c>
      <c r="AF22" s="1289"/>
      <c r="AG22" s="1289"/>
      <c r="AH22" s="1289"/>
      <c r="AI22" s="1297"/>
    </row>
    <row r="23" spans="2:35" ht="9" customHeight="1">
      <c r="B23" s="522"/>
      <c r="C23" s="523"/>
      <c r="D23" s="522"/>
      <c r="E23" s="522"/>
      <c r="F23" s="522"/>
      <c r="G23" s="522"/>
      <c r="H23" s="522"/>
      <c r="I23" s="523"/>
      <c r="J23" s="523"/>
      <c r="K23" s="523"/>
      <c r="L23" s="523"/>
      <c r="M23" s="523"/>
      <c r="N23" s="523"/>
      <c r="O23" s="523"/>
      <c r="P23" s="523"/>
      <c r="Q23" s="523"/>
      <c r="R23" s="522"/>
      <c r="S23" s="523"/>
      <c r="T23" s="523"/>
      <c r="U23" s="523"/>
      <c r="V23" s="522"/>
      <c r="W23" s="522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</row>
    <row r="24" spans="2:35" ht="15" customHeight="1">
      <c r="B24" s="522"/>
      <c r="C24" s="523"/>
      <c r="D24" s="522"/>
      <c r="E24" s="522"/>
      <c r="F24" s="522"/>
      <c r="G24" s="522"/>
      <c r="H24" s="522"/>
      <c r="I24" s="523"/>
      <c r="J24" s="523"/>
      <c r="K24" s="523"/>
      <c r="L24" s="523"/>
      <c r="M24" s="523"/>
      <c r="N24" s="523"/>
      <c r="O24" s="523"/>
      <c r="P24" s="523"/>
      <c r="Q24" s="523"/>
      <c r="R24" s="522"/>
      <c r="S24" s="523"/>
      <c r="T24" s="523"/>
      <c r="U24" s="523"/>
      <c r="V24" s="522"/>
      <c r="W24" s="522"/>
      <c r="X24" s="523"/>
      <c r="Y24" s="1293" t="s">
        <v>305</v>
      </c>
      <c r="Z24" s="1293"/>
      <c r="AA24" s="1293"/>
      <c r="AB24" s="1293"/>
      <c r="AC24" s="1293"/>
      <c r="AD24" s="1293"/>
      <c r="AE24" s="1293"/>
      <c r="AF24" s="1293"/>
      <c r="AG24" s="1293"/>
      <c r="AH24" s="1293"/>
      <c r="AI24" s="1293"/>
    </row>
    <row r="25" spans="2:35">
      <c r="B25" s="522"/>
      <c r="C25" s="522" t="s">
        <v>40</v>
      </c>
      <c r="D25" s="524"/>
      <c r="E25" s="522"/>
      <c r="F25" s="522"/>
      <c r="G25" s="522"/>
      <c r="H25" s="522"/>
      <c r="I25" s="523"/>
      <c r="J25" s="523"/>
      <c r="K25" s="523"/>
      <c r="L25" s="523"/>
      <c r="M25" s="523"/>
      <c r="N25" s="523"/>
      <c r="O25" s="523"/>
      <c r="P25" s="523"/>
      <c r="Q25" s="523"/>
      <c r="R25" s="522"/>
      <c r="S25" s="523"/>
      <c r="T25" s="523"/>
      <c r="U25" s="523"/>
      <c r="V25" s="522"/>
      <c r="W25" s="522"/>
      <c r="X25" s="523"/>
      <c r="Y25" s="523"/>
      <c r="Z25" s="523"/>
    </row>
    <row r="26" spans="2:35" ht="15" customHeight="1">
      <c r="B26" s="522"/>
      <c r="C26" s="522" t="s">
        <v>22</v>
      </c>
      <c r="D26" s="524"/>
      <c r="E26" s="522"/>
      <c r="F26" s="522"/>
      <c r="G26" s="522"/>
      <c r="H26" s="522"/>
      <c r="I26" s="523"/>
      <c r="J26" s="523"/>
      <c r="K26" s="523"/>
      <c r="L26" s="523"/>
      <c r="M26" s="523"/>
      <c r="N26" s="523"/>
      <c r="O26" s="523"/>
      <c r="P26" s="523"/>
      <c r="Q26" s="523"/>
      <c r="R26" s="522"/>
      <c r="S26" s="523"/>
      <c r="T26" s="523"/>
      <c r="U26" s="523"/>
      <c r="V26" s="522"/>
      <c r="W26" s="522"/>
      <c r="X26" s="523"/>
      <c r="Y26" s="1293" t="s">
        <v>27</v>
      </c>
      <c r="Z26" s="1293"/>
      <c r="AA26" s="1293"/>
      <c r="AB26" s="1293"/>
      <c r="AC26" s="1293"/>
      <c r="AD26" s="1293"/>
      <c r="AE26" s="1293"/>
      <c r="AF26" s="1293"/>
      <c r="AG26" s="1293"/>
      <c r="AH26" s="1293"/>
      <c r="AI26" s="1293"/>
    </row>
    <row r="27" spans="2:35">
      <c r="B27" s="522"/>
      <c r="C27" s="522"/>
      <c r="D27" s="524"/>
      <c r="E27" s="522"/>
      <c r="F27" s="522"/>
      <c r="G27" s="522"/>
      <c r="H27" s="522"/>
      <c r="I27" s="523"/>
      <c r="J27" s="1293" t="s">
        <v>41</v>
      </c>
      <c r="K27" s="1293"/>
      <c r="L27" s="1293"/>
      <c r="M27" s="1293"/>
      <c r="N27" s="1293"/>
      <c r="O27" s="1293"/>
      <c r="P27" s="1293"/>
      <c r="Q27" s="1293"/>
      <c r="R27" s="1293"/>
      <c r="S27" s="523"/>
      <c r="T27" s="523"/>
      <c r="U27" s="523"/>
      <c r="V27" s="522"/>
      <c r="W27" s="522"/>
      <c r="X27" s="523"/>
      <c r="Y27" s="523"/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</row>
    <row r="28" spans="2:35">
      <c r="B28" s="522"/>
      <c r="C28" s="522"/>
      <c r="D28" s="524"/>
      <c r="E28" s="522"/>
      <c r="F28" s="522"/>
      <c r="G28" s="522"/>
      <c r="H28" s="522"/>
      <c r="I28" s="523"/>
      <c r="J28" s="1293" t="s">
        <v>42</v>
      </c>
      <c r="K28" s="1293"/>
      <c r="L28" s="1293"/>
      <c r="M28" s="1293"/>
      <c r="N28" s="1293"/>
      <c r="O28" s="1293"/>
      <c r="P28" s="1293"/>
      <c r="Q28" s="1293"/>
      <c r="R28" s="1293"/>
      <c r="S28" s="523"/>
      <c r="T28" s="523"/>
      <c r="U28" s="523"/>
      <c r="V28" s="522"/>
      <c r="W28" s="522"/>
      <c r="X28" s="523"/>
      <c r="Y28" s="523"/>
      <c r="Z28" s="523"/>
      <c r="AA28" s="523"/>
      <c r="AB28" s="523"/>
      <c r="AC28" s="523"/>
      <c r="AD28" s="523"/>
      <c r="AE28" s="523"/>
      <c r="AF28" s="523"/>
      <c r="AG28" s="523"/>
      <c r="AH28" s="523"/>
      <c r="AI28" s="523"/>
    </row>
    <row r="29" spans="2:35">
      <c r="B29" s="522"/>
      <c r="C29" s="522"/>
      <c r="D29" s="524"/>
      <c r="E29" s="522"/>
      <c r="F29" s="522"/>
      <c r="G29" s="522"/>
      <c r="H29" s="522"/>
      <c r="I29" s="523"/>
      <c r="J29" s="522"/>
      <c r="K29" s="523"/>
      <c r="L29" s="523"/>
      <c r="M29" s="523"/>
      <c r="N29" s="523"/>
      <c r="O29" s="523"/>
      <c r="P29" s="523"/>
      <c r="Q29" s="523"/>
      <c r="R29" s="522"/>
      <c r="S29" s="523"/>
      <c r="T29" s="523"/>
      <c r="U29" s="523"/>
      <c r="V29" s="522"/>
      <c r="W29" s="522"/>
      <c r="X29" s="523"/>
      <c r="Y29" s="523"/>
      <c r="Z29" s="523"/>
      <c r="AA29" s="523"/>
      <c r="AB29" s="523"/>
      <c r="AC29" s="523"/>
      <c r="AD29" s="523"/>
      <c r="AE29" s="523"/>
      <c r="AF29" s="523"/>
      <c r="AG29" s="523"/>
      <c r="AH29" s="523"/>
      <c r="AI29" s="523"/>
    </row>
    <row r="30" spans="2:35">
      <c r="B30" s="522"/>
      <c r="C30" s="522"/>
      <c r="D30" s="524"/>
      <c r="E30" s="522"/>
      <c r="F30" s="522"/>
      <c r="G30" s="522"/>
      <c r="H30" s="522"/>
      <c r="I30" s="523"/>
      <c r="J30" s="522"/>
      <c r="K30" s="523"/>
      <c r="L30" s="523"/>
      <c r="M30" s="523"/>
      <c r="N30" s="523"/>
      <c r="O30" s="523"/>
      <c r="P30" s="523"/>
      <c r="Q30" s="523"/>
      <c r="R30" s="522"/>
      <c r="S30" s="523"/>
      <c r="T30" s="523"/>
      <c r="U30" s="523"/>
      <c r="V30" s="522"/>
      <c r="W30" s="522"/>
      <c r="X30" s="523"/>
      <c r="Y30" s="523"/>
      <c r="Z30" s="523"/>
      <c r="AA30" s="523"/>
      <c r="AB30" s="523"/>
      <c r="AC30" s="523"/>
      <c r="AD30" s="523"/>
      <c r="AE30" s="523"/>
      <c r="AF30" s="523"/>
      <c r="AG30" s="523"/>
      <c r="AH30" s="523"/>
      <c r="AI30" s="523"/>
    </row>
    <row r="31" spans="2:35" s="529" customFormat="1" ht="15" customHeight="1">
      <c r="B31" s="526"/>
      <c r="C31" s="526" t="str">
        <f>KKM!B90</f>
        <v>ARIS SUATRYANTO, S.Pd.</v>
      </c>
      <c r="D31" s="527"/>
      <c r="E31" s="526"/>
      <c r="F31" s="526"/>
      <c r="G31" s="526"/>
      <c r="H31" s="526"/>
      <c r="I31" s="528"/>
      <c r="J31" s="526"/>
      <c r="K31" s="528"/>
      <c r="L31" s="528"/>
      <c r="M31" s="528"/>
      <c r="N31" s="528"/>
      <c r="O31" s="528"/>
      <c r="P31" s="528"/>
      <c r="Q31" s="528"/>
      <c r="R31" s="526"/>
      <c r="S31" s="528"/>
      <c r="T31" s="528"/>
      <c r="U31" s="528"/>
      <c r="V31" s="526"/>
      <c r="W31" s="526"/>
      <c r="X31" s="528"/>
      <c r="Y31" s="1295" t="str">
        <f>AB5</f>
        <v>ACHMAD MUFTI, S.Kom.</v>
      </c>
      <c r="Z31" s="1295"/>
      <c r="AA31" s="1295"/>
      <c r="AB31" s="1295"/>
      <c r="AC31" s="1295"/>
      <c r="AD31" s="1295"/>
      <c r="AE31" s="1295"/>
      <c r="AF31" s="1295"/>
      <c r="AG31" s="1295"/>
      <c r="AH31" s="1295"/>
      <c r="AI31" s="1295"/>
    </row>
    <row r="32" spans="2:35" ht="15" customHeight="1">
      <c r="B32" s="522"/>
      <c r="C32" s="522" t="e">
        <f>PROTA!C44</f>
        <v>#REF!</v>
      </c>
      <c r="D32" s="524"/>
      <c r="E32" s="522"/>
      <c r="F32" s="522"/>
      <c r="G32" s="522"/>
      <c r="H32" s="522"/>
      <c r="I32" s="523"/>
      <c r="J32" s="522"/>
      <c r="K32" s="523"/>
      <c r="L32" s="523"/>
      <c r="M32" s="523"/>
      <c r="N32" s="523"/>
      <c r="O32" s="523"/>
      <c r="P32" s="523"/>
      <c r="Q32" s="523"/>
      <c r="R32" s="522"/>
      <c r="S32" s="523"/>
      <c r="T32" s="523"/>
      <c r="U32" s="523"/>
      <c r="V32" s="522"/>
      <c r="W32" s="522"/>
      <c r="X32" s="523"/>
      <c r="Y32" s="1293" t="str">
        <f>COVER!A41</f>
        <v>NIP. -</v>
      </c>
      <c r="Z32" s="1293"/>
      <c r="AA32" s="1293"/>
      <c r="AB32" s="1293"/>
      <c r="AC32" s="1293"/>
      <c r="AD32" s="1293"/>
      <c r="AE32" s="1293"/>
      <c r="AF32" s="1293"/>
      <c r="AG32" s="1293"/>
      <c r="AH32" s="1293"/>
      <c r="AI32" s="1293"/>
    </row>
    <row r="33" spans="2:18" ht="11.25" hidden="1" customHeight="1">
      <c r="B33" s="522" t="str">
        <f>'DATA ISIAN'!B3</f>
        <v>VII 1</v>
      </c>
      <c r="D33" s="524">
        <f>COVER!E27</f>
        <v>0</v>
      </c>
      <c r="J33" s="1294" t="s">
        <v>43</v>
      </c>
      <c r="K33" s="1294"/>
      <c r="L33" s="1294"/>
      <c r="M33" s="1294"/>
      <c r="N33" s="1294"/>
      <c r="O33" s="1294"/>
      <c r="P33" s="1294"/>
      <c r="Q33" s="1294"/>
      <c r="R33" s="1294"/>
    </row>
    <row r="34" spans="2:18" ht="11.25" hidden="1" customHeight="1">
      <c r="B34" s="522" t="str">
        <f>'DATA ISIAN'!B4</f>
        <v>VII 2</v>
      </c>
      <c r="D34" s="524">
        <f>COVER!E33</f>
        <v>0</v>
      </c>
      <c r="J34" s="1293" t="s">
        <v>44</v>
      </c>
      <c r="K34" s="1293"/>
      <c r="L34" s="1293"/>
      <c r="M34" s="1293"/>
      <c r="N34" s="1293"/>
      <c r="O34" s="1293"/>
      <c r="P34" s="1293"/>
      <c r="Q34" s="1293"/>
      <c r="R34" s="1293"/>
    </row>
    <row r="35" spans="2:18" hidden="1">
      <c r="B35" s="522" t="str">
        <f>'DATA ISIAN'!B5</f>
        <v>VII 3</v>
      </c>
    </row>
    <row r="36" spans="2:18" hidden="1">
      <c r="B36" s="522" t="str">
        <f>'DATA ISIAN'!B6</f>
        <v>VII 4</v>
      </c>
    </row>
    <row r="37" spans="2:18" hidden="1">
      <c r="B37" s="522" t="str">
        <f>'DATA ISIAN'!B7</f>
        <v>VII 5</v>
      </c>
    </row>
    <row r="38" spans="2:18" hidden="1">
      <c r="B38" s="522" t="str">
        <f>'DATA ISIAN'!B8</f>
        <v>VII 6</v>
      </c>
    </row>
    <row r="39" spans="2:18" hidden="1">
      <c r="B39" s="522"/>
    </row>
    <row r="40" spans="2:18" hidden="1">
      <c r="B40" s="522"/>
    </row>
    <row r="41" spans="2:18" hidden="1"/>
    <row r="42" spans="2:18" hidden="1"/>
    <row r="43" spans="2:18" hidden="1"/>
    <row r="44" spans="2:18" hidden="1"/>
    <row r="45" spans="2:18" hidden="1"/>
    <row r="46" spans="2:18" hidden="1"/>
    <row r="47" spans="2:18" hidden="1"/>
    <row r="48" spans="2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spans="4:26" hidden="1"/>
    <row r="66" spans="4:26" hidden="1"/>
    <row r="67" spans="4:26" hidden="1"/>
    <row r="68" spans="4:26" hidden="1"/>
    <row r="69" spans="4:26" hidden="1"/>
    <row r="70" spans="4:26" hidden="1"/>
    <row r="71" spans="4:26" hidden="1"/>
    <row r="72" spans="4:26" ht="11.25" hidden="1" customHeight="1">
      <c r="D72" s="1291"/>
      <c r="E72" s="1291"/>
      <c r="F72" s="1291"/>
      <c r="G72" s="1291"/>
      <c r="H72" s="1291"/>
      <c r="I72" s="1291"/>
      <c r="J72" s="1291"/>
      <c r="K72" s="1291"/>
      <c r="L72" s="1291"/>
      <c r="M72" s="1291"/>
      <c r="N72" s="1291"/>
      <c r="O72" s="1291"/>
      <c r="P72" s="1291"/>
      <c r="Q72" s="1291"/>
      <c r="R72" s="1291"/>
      <c r="S72" s="1291"/>
      <c r="T72" s="1291"/>
      <c r="U72" s="1291"/>
      <c r="V72" s="1291"/>
      <c r="W72" s="1291"/>
      <c r="X72" s="1291"/>
      <c r="Y72" s="1291"/>
      <c r="Z72" s="1291"/>
    </row>
    <row r="73" spans="4:26" s="525" customFormat="1" ht="12.75">
      <c r="D73" s="1292" t="str">
        <f>'DATA UTAMA'!L3</f>
        <v>Dra. ERNI SASMITA</v>
      </c>
      <c r="E73" s="1292"/>
      <c r="F73" s="1292"/>
      <c r="G73" s="1292"/>
      <c r="H73" s="1292"/>
      <c r="I73" s="1292"/>
      <c r="J73" s="1292"/>
      <c r="K73" s="1292"/>
      <c r="L73" s="1292"/>
      <c r="M73" s="1292"/>
      <c r="N73" s="1292"/>
      <c r="O73" s="1292"/>
      <c r="P73" s="1292"/>
      <c r="Q73" s="1292"/>
      <c r="R73" s="1292"/>
      <c r="S73" s="1292"/>
      <c r="T73" s="1292"/>
      <c r="U73" s="1292"/>
      <c r="V73" s="1292"/>
      <c r="W73" s="1292"/>
      <c r="X73" s="1292"/>
      <c r="Y73" s="1292"/>
      <c r="Z73" s="1292"/>
    </row>
    <row r="74" spans="4:26">
      <c r="D74" s="1287" t="str">
        <f>CONCATENATE("NIP. ",'DATA UTAMA'!L5)</f>
        <v>NIP. 19680401 199303 2 007</v>
      </c>
      <c r="E74" s="1287"/>
      <c r="F74" s="1287"/>
      <c r="G74" s="1287"/>
      <c r="H74" s="1287"/>
      <c r="I74" s="1287"/>
      <c r="J74" s="1287"/>
      <c r="K74" s="1287"/>
      <c r="L74" s="1287"/>
      <c r="M74" s="1287"/>
      <c r="N74" s="1287"/>
      <c r="O74" s="1287"/>
      <c r="P74" s="1287"/>
      <c r="Q74" s="1287"/>
      <c r="R74" s="1287"/>
      <c r="S74" s="1287"/>
      <c r="T74" s="1287"/>
      <c r="U74" s="1287"/>
      <c r="V74" s="1287"/>
      <c r="W74" s="1287"/>
      <c r="X74" s="1287"/>
      <c r="Y74" s="1287"/>
      <c r="Z74" s="1287"/>
    </row>
  </sheetData>
  <dataConsolidate/>
  <mergeCells count="39">
    <mergeCell ref="AB3:AI3"/>
    <mergeCell ref="J27:R27"/>
    <mergeCell ref="J28:R28"/>
    <mergeCell ref="D7:E8"/>
    <mergeCell ref="U8:Y8"/>
    <mergeCell ref="Z8:AD8"/>
    <mergeCell ref="AE8:AI8"/>
    <mergeCell ref="F7:AI7"/>
    <mergeCell ref="AB4:AC4"/>
    <mergeCell ref="Y24:AI24"/>
    <mergeCell ref="B1:AI1"/>
    <mergeCell ref="AE22:AI22"/>
    <mergeCell ref="AE10:AI10"/>
    <mergeCell ref="C7:C10"/>
    <mergeCell ref="B7:B10"/>
    <mergeCell ref="D9:D10"/>
    <mergeCell ref="E9:E10"/>
    <mergeCell ref="F10:J10"/>
    <mergeCell ref="K10:O10"/>
    <mergeCell ref="B22:C22"/>
    <mergeCell ref="P10:T10"/>
    <mergeCell ref="U10:Y10"/>
    <mergeCell ref="Z10:AD10"/>
    <mergeCell ref="F8:J8"/>
    <mergeCell ref="K8:O8"/>
    <mergeCell ref="P8:T8"/>
    <mergeCell ref="D74:Z74"/>
    <mergeCell ref="F22:J22"/>
    <mergeCell ref="K22:O22"/>
    <mergeCell ref="P22:T22"/>
    <mergeCell ref="U22:Y22"/>
    <mergeCell ref="Z22:AD22"/>
    <mergeCell ref="D72:Z72"/>
    <mergeCell ref="D73:Z73"/>
    <mergeCell ref="J34:R34"/>
    <mergeCell ref="J33:R33"/>
    <mergeCell ref="Y31:AI31"/>
    <mergeCell ref="Y32:AI32"/>
    <mergeCell ref="Y26:AI26"/>
  </mergeCells>
  <conditionalFormatting sqref="AH8:AI22 V8:AE22 O8:U10 V8:AI21 D22:AI22 F7:F21 D13:E22 B7:C7 D7:E9 K10:AI10 K8:AI8 C11:C20 D11:E11 E11:E21 D12:D18 G8:N21 K11:Y21 B18:G18 B11:B21">
    <cfRule type="cellIs" dxfId="51" priority="78" stopIfTrue="1" operator="equal">
      <formula>0</formula>
    </cfRule>
  </conditionalFormatting>
  <conditionalFormatting sqref="F11:AI21">
    <cfRule type="cellIs" dxfId="50" priority="77" operator="greaterThan">
      <formula>0</formula>
    </cfRule>
  </conditionalFormatting>
  <conditionalFormatting sqref="AH11:AI21 AE11:AE21">
    <cfRule type="cellIs" dxfId="49" priority="63" operator="greaterThan">
      <formula>0</formula>
    </cfRule>
  </conditionalFormatting>
  <conditionalFormatting sqref="F11:AI21">
    <cfRule type="cellIs" dxfId="48" priority="62" operator="greaterThan">
      <formula>0</formula>
    </cfRule>
  </conditionalFormatting>
  <conditionalFormatting sqref="A11:XFD21">
    <cfRule type="cellIs" dxfId="47" priority="30" operator="equal">
      <formula>0</formula>
    </cfRule>
  </conditionalFormatting>
  <conditionalFormatting sqref="F10:J10">
    <cfRule type="cellIs" dxfId="46" priority="24" operator="equal">
      <formula>F22</formula>
    </cfRule>
    <cfRule type="cellIs" dxfId="45" priority="25" operator="notEqual">
      <formula>$F$22</formula>
    </cfRule>
    <cfRule type="cellIs" dxfId="44" priority="28" operator="notEqual">
      <formula>F22</formula>
    </cfRule>
  </conditionalFormatting>
  <conditionalFormatting sqref="K10:O10">
    <cfRule type="cellIs" dxfId="43" priority="27" operator="notEqual">
      <formula>K22</formula>
    </cfRule>
  </conditionalFormatting>
  <conditionalFormatting sqref="P10:AI10">
    <cfRule type="cellIs" dxfId="42" priority="26" operator="notEqual">
      <formula>P22</formula>
    </cfRule>
  </conditionalFormatting>
  <conditionalFormatting sqref="K10:AI10">
    <cfRule type="cellIs" dxfId="41" priority="21" operator="equal">
      <formula>$J$22</formula>
    </cfRule>
    <cfRule type="cellIs" dxfId="40" priority="22" operator="notEqual">
      <formula>$F$22</formula>
    </cfRule>
    <cfRule type="cellIs" dxfId="39" priority="23" operator="notEqual">
      <formula>K22</formula>
    </cfRule>
  </conditionalFormatting>
  <conditionalFormatting sqref="K10:AI10">
    <cfRule type="cellIs" dxfId="38" priority="18" operator="equal">
      <formula>K22</formula>
    </cfRule>
    <cfRule type="cellIs" dxfId="37" priority="19" operator="notEqual">
      <formula>$F$22</formula>
    </cfRule>
    <cfRule type="cellIs" dxfId="36" priority="20" operator="notEqual">
      <formula>K22</formula>
    </cfRule>
  </conditionalFormatting>
  <conditionalFormatting sqref="K10:AI10">
    <cfRule type="cellIs" dxfId="35" priority="15" operator="equal">
      <formula>K22</formula>
    </cfRule>
    <cfRule type="cellIs" dxfId="34" priority="16" operator="notEqual">
      <formula>$F$22</formula>
    </cfRule>
    <cfRule type="cellIs" dxfId="33" priority="17" operator="notEqual">
      <formula>K22</formula>
    </cfRule>
  </conditionalFormatting>
  <dataValidations count="1">
    <dataValidation type="list" allowBlank="1" showInputMessage="1" showErrorMessage="1" sqref="O3:P3">
      <formula1>$D$25:$D$32</formula1>
    </dataValidation>
  </dataValidations>
  <pageMargins left="0.43307086614173229" right="0.23622047244094491" top="0.15748031496062992" bottom="0.15748031496062992" header="0.31496062992125984" footer="0.31496062992125984"/>
  <pageSetup paperSize="134" scale="90" orientation="landscape" horizontalDpi="4294967294" r:id="rId1"/>
  <headerFooter>
    <oddHeader>&amp;LSMK N 2 WONOSOBO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>
    <tabColor rgb="FF00B050"/>
  </sheetPr>
  <dimension ref="A1:AN1135"/>
  <sheetViews>
    <sheetView showGridLines="0" zoomScale="69" zoomScaleNormal="69" workbookViewId="0">
      <selection activeCell="H9" sqref="H9"/>
    </sheetView>
  </sheetViews>
  <sheetFormatPr defaultRowHeight="14.25"/>
  <cols>
    <col min="1" max="2" width="3.7109375" style="353" customWidth="1"/>
    <col min="3" max="3" width="12.28515625" style="353" customWidth="1"/>
    <col min="4" max="4" width="2.85546875" style="353" customWidth="1"/>
    <col min="5" max="5" width="24.42578125" style="826" customWidth="1"/>
    <col min="6" max="6" width="2.140625" style="826" customWidth="1"/>
    <col min="7" max="7" width="21.42578125" style="826" customWidth="1"/>
    <col min="8" max="8" width="2.42578125" style="826" customWidth="1"/>
    <col min="9" max="9" width="18.42578125" style="826" customWidth="1"/>
    <col min="10" max="10" width="19.140625" style="826" customWidth="1"/>
    <col min="11" max="12" width="3.7109375" style="353" hidden="1" customWidth="1"/>
    <col min="13" max="13" width="12.28515625" style="353" hidden="1" customWidth="1"/>
    <col min="14" max="14" width="2.85546875" style="353" hidden="1" customWidth="1"/>
    <col min="15" max="15" width="25.140625" style="826" hidden="1" customWidth="1"/>
    <col min="16" max="16" width="2.140625" style="826" hidden="1" customWidth="1"/>
    <col min="17" max="17" width="21.42578125" style="826" hidden="1" customWidth="1"/>
    <col min="18" max="18" width="2.42578125" style="826" hidden="1" customWidth="1"/>
    <col min="19" max="19" width="18.42578125" style="826" hidden="1" customWidth="1"/>
    <col min="20" max="20" width="19.140625" style="826" hidden="1" customWidth="1"/>
    <col min="21" max="22" width="3.7109375" style="353" hidden="1" customWidth="1"/>
    <col min="23" max="23" width="12.28515625" style="353" hidden="1" customWidth="1"/>
    <col min="24" max="24" width="2.85546875" style="353" hidden="1" customWidth="1"/>
    <col min="25" max="25" width="23.42578125" style="826" hidden="1" customWidth="1"/>
    <col min="26" max="26" width="2.140625" style="826" hidden="1" customWidth="1"/>
    <col min="27" max="27" width="21.42578125" style="826" hidden="1" customWidth="1"/>
    <col min="28" max="28" width="2.42578125" style="826" hidden="1" customWidth="1"/>
    <col min="29" max="29" width="18.42578125" style="826" hidden="1" customWidth="1"/>
    <col min="30" max="30" width="19.140625" style="826" hidden="1" customWidth="1"/>
    <col min="31" max="32" width="3.7109375" style="353" hidden="1" customWidth="1"/>
    <col min="33" max="33" width="12.28515625" style="353" hidden="1" customWidth="1"/>
    <col min="34" max="34" width="2.85546875" style="353" hidden="1" customWidth="1"/>
    <col min="35" max="35" width="23.42578125" style="826" hidden="1" customWidth="1"/>
    <col min="36" max="36" width="2.140625" style="826" hidden="1" customWidth="1"/>
    <col min="37" max="37" width="21.42578125" style="826" hidden="1" customWidth="1"/>
    <col min="38" max="38" width="2.42578125" style="826" hidden="1" customWidth="1"/>
    <col min="39" max="39" width="18.42578125" style="826" hidden="1" customWidth="1"/>
    <col min="40" max="40" width="19.140625" style="826" hidden="1" customWidth="1"/>
    <col min="41" max="16384" width="9.140625" style="353"/>
  </cols>
  <sheetData>
    <row r="1" spans="1:40" ht="20.25">
      <c r="A1" s="1322" t="s">
        <v>422</v>
      </c>
      <c r="B1" s="1322"/>
      <c r="C1" s="1322"/>
      <c r="D1" s="1322"/>
      <c r="E1" s="1322"/>
      <c r="F1" s="1322"/>
      <c r="G1" s="1322"/>
      <c r="H1" s="1322"/>
      <c r="I1" s="1322"/>
      <c r="J1" s="1322"/>
      <c r="K1" s="1322" t="s">
        <v>422</v>
      </c>
      <c r="L1" s="1322"/>
      <c r="M1" s="1322"/>
      <c r="N1" s="1322"/>
      <c r="O1" s="1322"/>
      <c r="P1" s="1322"/>
      <c r="Q1" s="1322"/>
      <c r="R1" s="1322"/>
      <c r="S1" s="1322"/>
      <c r="T1" s="1322"/>
      <c r="U1" s="1322" t="s">
        <v>422</v>
      </c>
      <c r="V1" s="1322"/>
      <c r="W1" s="1322"/>
      <c r="X1" s="1322"/>
      <c r="Y1" s="1322"/>
      <c r="Z1" s="1322"/>
      <c r="AA1" s="1322"/>
      <c r="AB1" s="1322"/>
      <c r="AC1" s="1322"/>
      <c r="AD1" s="1322"/>
      <c r="AE1" s="1322" t="s">
        <v>422</v>
      </c>
      <c r="AF1" s="1322"/>
      <c r="AG1" s="1322"/>
      <c r="AH1" s="1322"/>
      <c r="AI1" s="1322"/>
      <c r="AJ1" s="1322"/>
      <c r="AK1" s="1322"/>
      <c r="AL1" s="1322"/>
      <c r="AM1" s="1322"/>
      <c r="AN1" s="1322"/>
    </row>
    <row r="2" spans="1:40" ht="15">
      <c r="A2" s="884">
        <v>1</v>
      </c>
      <c r="C2" s="355"/>
      <c r="D2" s="355"/>
      <c r="K2" s="354">
        <v>1</v>
      </c>
      <c r="M2" s="355"/>
      <c r="N2" s="355"/>
      <c r="U2" s="354">
        <v>1</v>
      </c>
      <c r="W2" s="355"/>
      <c r="X2" s="355"/>
      <c r="AE2" s="354">
        <v>1</v>
      </c>
      <c r="AG2" s="355"/>
      <c r="AH2" s="355"/>
    </row>
    <row r="3" spans="1:40">
      <c r="D3" s="356"/>
      <c r="E3" s="358" t="s">
        <v>2</v>
      </c>
      <c r="F3" s="358" t="s">
        <v>3</v>
      </c>
      <c r="G3" s="1366" t="str">
        <f>'DATA UTAMA'!D18</f>
        <v>PRAKARYA</v>
      </c>
      <c r="H3" s="1366"/>
      <c r="I3" s="1366"/>
      <c r="J3" s="1366"/>
      <c r="N3" s="356"/>
      <c r="O3" s="358" t="s">
        <v>2</v>
      </c>
      <c r="P3" s="358" t="s">
        <v>3</v>
      </c>
      <c r="Q3" s="1366" t="str">
        <f>G3</f>
        <v>PRAKARYA</v>
      </c>
      <c r="R3" s="1366"/>
      <c r="S3" s="1366"/>
      <c r="T3" s="1366"/>
      <c r="X3" s="356"/>
      <c r="Y3" s="358" t="s">
        <v>2</v>
      </c>
      <c r="Z3" s="358" t="s">
        <v>3</v>
      </c>
      <c r="AA3" s="1366" t="str">
        <f>Q3</f>
        <v>PRAKARYA</v>
      </c>
      <c r="AB3" s="1366"/>
      <c r="AC3" s="1366"/>
      <c r="AD3" s="1366"/>
      <c r="AH3" s="356"/>
      <c r="AI3" s="358" t="s">
        <v>2</v>
      </c>
      <c r="AJ3" s="358" t="s">
        <v>3</v>
      </c>
      <c r="AK3" s="1366" t="str">
        <f>AA3</f>
        <v>PRAKARYA</v>
      </c>
      <c r="AL3" s="1366"/>
      <c r="AM3" s="1366"/>
      <c r="AN3" s="1366"/>
    </row>
    <row r="4" spans="1:40">
      <c r="D4" s="356"/>
      <c r="E4" s="358" t="s">
        <v>423</v>
      </c>
      <c r="F4" s="358" t="s">
        <v>3</v>
      </c>
      <c r="G4" s="1366" t="str">
        <f>SILABUS!D5</f>
        <v>X (Sepuluh) / 2 (Dua)</v>
      </c>
      <c r="H4" s="1366"/>
      <c r="I4" s="1366"/>
      <c r="J4" s="1366"/>
      <c r="N4" s="356"/>
      <c r="O4" s="358" t="s">
        <v>423</v>
      </c>
      <c r="P4" s="358" t="s">
        <v>3</v>
      </c>
      <c r="Q4" s="1366" t="str">
        <f>G4</f>
        <v>X (Sepuluh) / 2 (Dua)</v>
      </c>
      <c r="R4" s="1366"/>
      <c r="S4" s="1366"/>
      <c r="T4" s="1366"/>
      <c r="X4" s="356"/>
      <c r="Y4" s="358" t="s">
        <v>423</v>
      </c>
      <c r="Z4" s="358" t="s">
        <v>3</v>
      </c>
      <c r="AA4" s="1366" t="str">
        <f>Q4</f>
        <v>X (Sepuluh) / 2 (Dua)</v>
      </c>
      <c r="AB4" s="1366"/>
      <c r="AC4" s="1366"/>
      <c r="AD4" s="1366"/>
      <c r="AH4" s="356"/>
      <c r="AI4" s="358" t="s">
        <v>423</v>
      </c>
      <c r="AJ4" s="358" t="s">
        <v>3</v>
      </c>
      <c r="AK4" s="1366" t="str">
        <f>AA4</f>
        <v>X (Sepuluh) / 2 (Dua)</v>
      </c>
      <c r="AL4" s="1366"/>
      <c r="AM4" s="1366"/>
      <c r="AN4" s="1366"/>
    </row>
    <row r="5" spans="1:40" ht="30.75" customHeight="1">
      <c r="D5" s="356"/>
      <c r="E5" s="883" t="s">
        <v>424</v>
      </c>
      <c r="F5" s="883" t="s">
        <v>3</v>
      </c>
      <c r="G5" s="1369" t="s">
        <v>544</v>
      </c>
      <c r="H5" s="1369"/>
      <c r="I5" s="1369"/>
      <c r="J5" s="1369"/>
      <c r="N5" s="356"/>
      <c r="O5" s="883" t="s">
        <v>424</v>
      </c>
      <c r="P5" s="883" t="s">
        <v>3</v>
      </c>
      <c r="Q5" s="1369" t="str">
        <f>G5</f>
        <v>Menerapkan konsep suhu dan kalor</v>
      </c>
      <c r="R5" s="1369"/>
      <c r="S5" s="1369"/>
      <c r="T5" s="1369"/>
      <c r="U5" s="591"/>
      <c r="V5" s="591"/>
      <c r="W5" s="591"/>
      <c r="X5" s="591"/>
      <c r="Y5" s="883" t="s">
        <v>424</v>
      </c>
      <c r="Z5" s="358" t="s">
        <v>3</v>
      </c>
      <c r="AA5" s="1366" t="str">
        <f>Q5</f>
        <v>Menerapkan konsep suhu dan kalor</v>
      </c>
      <c r="AB5" s="1366"/>
      <c r="AC5" s="1366"/>
      <c r="AD5" s="1366"/>
      <c r="AH5" s="356"/>
      <c r="AI5" s="358" t="s">
        <v>424</v>
      </c>
      <c r="AJ5" s="358" t="s">
        <v>3</v>
      </c>
      <c r="AK5" s="1366" t="str">
        <f>AA5</f>
        <v>Menerapkan konsep suhu dan kalor</v>
      </c>
      <c r="AL5" s="1366"/>
      <c r="AM5" s="1366"/>
      <c r="AN5" s="1366"/>
    </row>
    <row r="6" spans="1:40">
      <c r="D6" s="356"/>
      <c r="E6" s="358" t="s">
        <v>425</v>
      </c>
      <c r="F6" s="358" t="s">
        <v>3</v>
      </c>
      <c r="G6" s="1366" t="str">
        <f>VLOOKUP(G5,SILABUS!$B$7:$I$11,5,0)</f>
        <v>FIS – 2301</v>
      </c>
      <c r="H6" s="1366"/>
      <c r="I6" s="1366"/>
      <c r="J6" s="1366"/>
      <c r="N6" s="356"/>
      <c r="O6" s="358" t="s">
        <v>425</v>
      </c>
      <c r="P6" s="358" t="s">
        <v>3</v>
      </c>
      <c r="Q6" s="1366" t="str">
        <f>G6</f>
        <v>FIS – 2301</v>
      </c>
      <c r="R6" s="1366"/>
      <c r="S6" s="1366"/>
      <c r="T6" s="1366"/>
      <c r="X6" s="356"/>
      <c r="Y6" s="358" t="s">
        <v>425</v>
      </c>
      <c r="Z6" s="358" t="s">
        <v>3</v>
      </c>
      <c r="AA6" s="1366" t="str">
        <f>Q6</f>
        <v>FIS – 2301</v>
      </c>
      <c r="AB6" s="1366"/>
      <c r="AC6" s="1366"/>
      <c r="AD6" s="1366"/>
      <c r="AH6" s="356"/>
      <c r="AI6" s="358" t="s">
        <v>425</v>
      </c>
      <c r="AJ6" s="358" t="s">
        <v>3</v>
      </c>
      <c r="AK6" s="1366" t="str">
        <f>AA6</f>
        <v>FIS – 2301</v>
      </c>
      <c r="AL6" s="1366"/>
      <c r="AM6" s="1366"/>
      <c r="AN6" s="1366"/>
    </row>
    <row r="7" spans="1:40">
      <c r="D7" s="356"/>
      <c r="E7" s="358" t="s">
        <v>426</v>
      </c>
      <c r="F7" s="358" t="s">
        <v>3</v>
      </c>
      <c r="G7" s="1366" t="str">
        <f>VLOOKUP(G5,SILABUS!$B$7:$I$11,6,0)</f>
        <v>16 x 45 menit</v>
      </c>
      <c r="H7" s="1366"/>
      <c r="I7" s="1366"/>
      <c r="J7" s="1366"/>
      <c r="N7" s="356"/>
      <c r="O7" s="358" t="s">
        <v>426</v>
      </c>
      <c r="P7" s="358" t="s">
        <v>3</v>
      </c>
      <c r="Q7" s="1366" t="str">
        <f>G7</f>
        <v>16 x 45 menit</v>
      </c>
      <c r="R7" s="1366"/>
      <c r="S7" s="1366"/>
      <c r="T7" s="1366"/>
      <c r="X7" s="356"/>
      <c r="Y7" s="358" t="s">
        <v>426</v>
      </c>
      <c r="Z7" s="358" t="s">
        <v>3</v>
      </c>
      <c r="AA7" s="1366" t="str">
        <f>Q7</f>
        <v>16 x 45 menit</v>
      </c>
      <c r="AB7" s="1366"/>
      <c r="AC7" s="1366"/>
      <c r="AD7" s="1366"/>
      <c r="AH7" s="356"/>
      <c r="AI7" s="358" t="s">
        <v>426</v>
      </c>
      <c r="AJ7" s="358" t="s">
        <v>3</v>
      </c>
      <c r="AK7" s="1366" t="str">
        <f>AA7</f>
        <v>16 x 45 menit</v>
      </c>
      <c r="AL7" s="1366"/>
      <c r="AM7" s="1366"/>
      <c r="AN7" s="1366"/>
    </row>
    <row r="8" spans="1:40">
      <c r="D8" s="356"/>
      <c r="E8" s="358" t="s">
        <v>532</v>
      </c>
      <c r="F8" s="358" t="s">
        <v>3</v>
      </c>
      <c r="G8" s="392">
        <v>1</v>
      </c>
      <c r="H8" s="392"/>
      <c r="I8" s="392"/>
      <c r="J8" s="392"/>
      <c r="N8" s="356"/>
      <c r="O8" s="358" t="s">
        <v>532</v>
      </c>
      <c r="P8" s="358" t="s">
        <v>3</v>
      </c>
      <c r="Q8" s="392">
        <v>2</v>
      </c>
      <c r="R8" s="392"/>
      <c r="S8" s="392"/>
      <c r="T8" s="392"/>
      <c r="X8" s="356"/>
      <c r="Y8" s="358" t="s">
        <v>532</v>
      </c>
      <c r="Z8" s="358" t="s">
        <v>3</v>
      </c>
      <c r="AA8" s="392">
        <v>3</v>
      </c>
      <c r="AB8" s="392"/>
      <c r="AC8" s="392"/>
      <c r="AD8" s="392"/>
      <c r="AH8" s="356"/>
      <c r="AI8" s="358" t="s">
        <v>532</v>
      </c>
      <c r="AJ8" s="358" t="s">
        <v>3</v>
      </c>
      <c r="AK8" s="392">
        <v>4</v>
      </c>
      <c r="AL8" s="392"/>
      <c r="AM8" s="392"/>
      <c r="AN8" s="392"/>
    </row>
    <row r="9" spans="1:40">
      <c r="C9" s="356"/>
      <c r="D9" s="356"/>
      <c r="E9" s="358"/>
      <c r="F9" s="358"/>
      <c r="G9" s="358"/>
      <c r="H9" s="358"/>
      <c r="M9" s="356"/>
      <c r="N9" s="356"/>
      <c r="O9" s="358"/>
      <c r="P9" s="358"/>
      <c r="Q9" s="358"/>
      <c r="R9" s="358"/>
      <c r="W9" s="356"/>
      <c r="X9" s="356"/>
      <c r="Y9" s="358"/>
      <c r="Z9" s="358"/>
      <c r="AA9" s="358"/>
      <c r="AB9" s="358"/>
      <c r="AG9" s="356"/>
      <c r="AH9" s="356"/>
      <c r="AI9" s="358"/>
      <c r="AJ9" s="358"/>
      <c r="AK9" s="358"/>
      <c r="AL9" s="358"/>
    </row>
    <row r="10" spans="1:40" ht="15">
      <c r="A10" s="357" t="s">
        <v>525</v>
      </c>
      <c r="B10" s="357"/>
      <c r="C10" s="357"/>
      <c r="D10" s="357"/>
      <c r="K10" s="357" t="s">
        <v>525</v>
      </c>
      <c r="L10" s="357"/>
      <c r="M10" s="357"/>
      <c r="N10" s="357"/>
      <c r="U10" s="357" t="s">
        <v>525</v>
      </c>
      <c r="V10" s="357"/>
      <c r="W10" s="357"/>
      <c r="X10" s="357"/>
      <c r="AE10" s="357" t="s">
        <v>525</v>
      </c>
      <c r="AF10" s="357"/>
      <c r="AG10" s="357"/>
      <c r="AH10" s="357"/>
    </row>
    <row r="11" spans="1:40">
      <c r="B11" s="1328">
        <f>SILABUS!B17</f>
        <v>0</v>
      </c>
      <c r="C11" s="1328"/>
      <c r="D11" s="1328"/>
      <c r="E11" s="1328"/>
      <c r="F11" s="1328"/>
      <c r="G11" s="1328"/>
      <c r="H11" s="1328"/>
      <c r="I11" s="1328"/>
      <c r="J11" s="1328"/>
      <c r="L11" s="1370">
        <f>B11</f>
        <v>0</v>
      </c>
      <c r="M11" s="1370"/>
      <c r="N11" s="1370"/>
      <c r="O11" s="1370"/>
      <c r="P11" s="1370"/>
      <c r="Q11" s="1370"/>
      <c r="R11" s="1370"/>
      <c r="S11" s="1370"/>
      <c r="T11" s="1370"/>
      <c r="V11" s="1370">
        <f>L11</f>
        <v>0</v>
      </c>
      <c r="W11" s="1370"/>
      <c r="X11" s="1370"/>
      <c r="Y11" s="1370"/>
      <c r="Z11" s="1370"/>
      <c r="AA11" s="1370"/>
      <c r="AB11" s="1370"/>
      <c r="AC11" s="1370"/>
      <c r="AD11" s="1370"/>
      <c r="AF11" s="1370">
        <f>V11</f>
        <v>0</v>
      </c>
      <c r="AG11" s="1370"/>
      <c r="AH11" s="1370"/>
      <c r="AI11" s="1370"/>
      <c r="AJ11" s="1370"/>
      <c r="AK11" s="1370"/>
      <c r="AL11" s="1370"/>
      <c r="AM11" s="1370"/>
      <c r="AN11" s="1370"/>
    </row>
    <row r="13" spans="1:40" ht="15">
      <c r="A13" s="357" t="s">
        <v>526</v>
      </c>
      <c r="B13" s="357"/>
      <c r="C13" s="357"/>
      <c r="D13" s="357"/>
      <c r="K13" s="357" t="s">
        <v>526</v>
      </c>
      <c r="L13" s="357"/>
      <c r="M13" s="357"/>
      <c r="N13" s="357"/>
      <c r="U13" s="357" t="s">
        <v>526</v>
      </c>
      <c r="V13" s="357"/>
      <c r="W13" s="357"/>
      <c r="X13" s="357"/>
      <c r="AE13" s="357" t="s">
        <v>526</v>
      </c>
      <c r="AF13" s="357"/>
      <c r="AG13" s="357"/>
      <c r="AH13" s="357"/>
    </row>
    <row r="14" spans="1:40" s="356" customFormat="1">
      <c r="C14" s="1327">
        <f>SILABUS!C17</f>
        <v>0</v>
      </c>
      <c r="D14" s="1327"/>
      <c r="E14" s="1327"/>
      <c r="F14" s="1327"/>
      <c r="G14" s="1327"/>
      <c r="H14" s="1327"/>
      <c r="I14" s="1327"/>
      <c r="J14" s="1327"/>
      <c r="M14" s="1366">
        <f t="shared" ref="M14:M19" si="0">C14</f>
        <v>0</v>
      </c>
      <c r="N14" s="1366"/>
      <c r="O14" s="1366"/>
      <c r="P14" s="1366"/>
      <c r="Q14" s="1366"/>
      <c r="R14" s="1366"/>
      <c r="S14" s="1366"/>
      <c r="T14" s="1366"/>
      <c r="W14" s="1366">
        <f t="shared" ref="W14:W19" si="1">M14</f>
        <v>0</v>
      </c>
      <c r="X14" s="1366"/>
      <c r="Y14" s="1366"/>
      <c r="Z14" s="1366"/>
      <c r="AA14" s="1366"/>
      <c r="AB14" s="1366"/>
      <c r="AC14" s="1366"/>
      <c r="AD14" s="1366"/>
      <c r="AG14" s="1366">
        <f t="shared" ref="AG14:AG19" si="2">W14</f>
        <v>0</v>
      </c>
      <c r="AH14" s="1366"/>
      <c r="AI14" s="1366"/>
      <c r="AJ14" s="1366"/>
      <c r="AK14" s="1366"/>
      <c r="AL14" s="1366"/>
      <c r="AM14" s="1366"/>
      <c r="AN14" s="1366"/>
    </row>
    <row r="15" spans="1:40" s="356" customFormat="1">
      <c r="C15" s="1327">
        <f>SILABUS!C18</f>
        <v>0</v>
      </c>
      <c r="D15" s="1327"/>
      <c r="E15" s="1327"/>
      <c r="F15" s="1327"/>
      <c r="G15" s="1327"/>
      <c r="H15" s="1327"/>
      <c r="I15" s="1327"/>
      <c r="J15" s="1327"/>
      <c r="M15" s="1366">
        <f t="shared" si="0"/>
        <v>0</v>
      </c>
      <c r="N15" s="1366"/>
      <c r="O15" s="1366"/>
      <c r="P15" s="1366"/>
      <c r="Q15" s="1366"/>
      <c r="R15" s="1366"/>
      <c r="S15" s="1366"/>
      <c r="T15" s="1366"/>
      <c r="W15" s="1366">
        <f t="shared" si="1"/>
        <v>0</v>
      </c>
      <c r="X15" s="1366"/>
      <c r="Y15" s="1366"/>
      <c r="Z15" s="1366"/>
      <c r="AA15" s="1366"/>
      <c r="AB15" s="1366"/>
      <c r="AC15" s="1366"/>
      <c r="AD15" s="1366"/>
      <c r="AG15" s="1366">
        <f t="shared" si="2"/>
        <v>0</v>
      </c>
      <c r="AH15" s="1366"/>
      <c r="AI15" s="1366"/>
      <c r="AJ15" s="1366"/>
      <c r="AK15" s="1366"/>
      <c r="AL15" s="1366"/>
      <c r="AM15" s="1366"/>
      <c r="AN15" s="1366"/>
    </row>
    <row r="16" spans="1:40" s="356" customFormat="1">
      <c r="C16" s="1327">
        <f>SILABUS!C19</f>
        <v>0</v>
      </c>
      <c r="D16" s="1327"/>
      <c r="E16" s="1327"/>
      <c r="F16" s="1327"/>
      <c r="G16" s="1327"/>
      <c r="H16" s="1327"/>
      <c r="I16" s="1327"/>
      <c r="J16" s="1327"/>
      <c r="M16" s="1366">
        <f t="shared" si="0"/>
        <v>0</v>
      </c>
      <c r="N16" s="1366"/>
      <c r="O16" s="1366"/>
      <c r="P16" s="1366"/>
      <c r="Q16" s="1366"/>
      <c r="R16" s="1366"/>
      <c r="S16" s="1366"/>
      <c r="T16" s="1366"/>
      <c r="W16" s="1366">
        <f t="shared" si="1"/>
        <v>0</v>
      </c>
      <c r="X16" s="1366"/>
      <c r="Y16" s="1366"/>
      <c r="Z16" s="1366"/>
      <c r="AA16" s="1366"/>
      <c r="AB16" s="1366"/>
      <c r="AC16" s="1366"/>
      <c r="AD16" s="1366"/>
      <c r="AG16" s="1366">
        <f t="shared" si="2"/>
        <v>0</v>
      </c>
      <c r="AH16" s="1366"/>
      <c r="AI16" s="1366"/>
      <c r="AJ16" s="1366"/>
      <c r="AK16" s="1366"/>
      <c r="AL16" s="1366"/>
      <c r="AM16" s="1366"/>
      <c r="AN16" s="1366"/>
    </row>
    <row r="17" spans="1:40" s="356" customFormat="1">
      <c r="C17" s="1327">
        <f>SILABUS!C20</f>
        <v>0</v>
      </c>
      <c r="D17" s="1327"/>
      <c r="E17" s="1327"/>
      <c r="F17" s="1327"/>
      <c r="G17" s="1327"/>
      <c r="H17" s="1327"/>
      <c r="I17" s="1327"/>
      <c r="J17" s="1327"/>
      <c r="M17" s="1366">
        <f t="shared" si="0"/>
        <v>0</v>
      </c>
      <c r="N17" s="1366"/>
      <c r="O17" s="1366"/>
      <c r="P17" s="1366"/>
      <c r="Q17" s="1366"/>
      <c r="R17" s="1366"/>
      <c r="S17" s="1366"/>
      <c r="T17" s="1366"/>
      <c r="W17" s="1366">
        <f t="shared" si="1"/>
        <v>0</v>
      </c>
      <c r="X17" s="1366"/>
      <c r="Y17" s="1366"/>
      <c r="Z17" s="1366"/>
      <c r="AA17" s="1366"/>
      <c r="AB17" s="1366"/>
      <c r="AC17" s="1366"/>
      <c r="AD17" s="1366"/>
      <c r="AG17" s="1366">
        <f t="shared" si="2"/>
        <v>0</v>
      </c>
      <c r="AH17" s="1366"/>
      <c r="AI17" s="1366"/>
      <c r="AJ17" s="1366"/>
      <c r="AK17" s="1366"/>
      <c r="AL17" s="1366"/>
      <c r="AM17" s="1366"/>
      <c r="AN17" s="1366"/>
    </row>
    <row r="18" spans="1:40" s="356" customFormat="1">
      <c r="C18" s="1327">
        <f>SILABUS!C21</f>
        <v>0</v>
      </c>
      <c r="D18" s="1327"/>
      <c r="E18" s="1327"/>
      <c r="F18" s="1327"/>
      <c r="G18" s="1327"/>
      <c r="H18" s="1327"/>
      <c r="I18" s="1327"/>
      <c r="J18" s="1327"/>
      <c r="M18" s="1366">
        <f t="shared" si="0"/>
        <v>0</v>
      </c>
      <c r="N18" s="1366"/>
      <c r="O18" s="1366"/>
      <c r="P18" s="1366"/>
      <c r="Q18" s="1366"/>
      <c r="R18" s="1366"/>
      <c r="S18" s="1366"/>
      <c r="T18" s="1366"/>
      <c r="W18" s="1366">
        <f t="shared" si="1"/>
        <v>0</v>
      </c>
      <c r="X18" s="1366"/>
      <c r="Y18" s="1366"/>
      <c r="Z18" s="1366"/>
      <c r="AA18" s="1366"/>
      <c r="AB18" s="1366"/>
      <c r="AC18" s="1366"/>
      <c r="AD18" s="1366"/>
      <c r="AG18" s="1366">
        <f t="shared" si="2"/>
        <v>0</v>
      </c>
      <c r="AH18" s="1366"/>
      <c r="AI18" s="1366"/>
      <c r="AJ18" s="1366"/>
      <c r="AK18" s="1366"/>
      <c r="AL18" s="1366"/>
      <c r="AM18" s="1366"/>
      <c r="AN18" s="1366"/>
    </row>
    <row r="19" spans="1:40">
      <c r="C19" s="1327">
        <f>SILABUS!C22</f>
        <v>0</v>
      </c>
      <c r="D19" s="1327"/>
      <c r="E19" s="1327"/>
      <c r="F19" s="1327"/>
      <c r="G19" s="1327"/>
      <c r="H19" s="1327"/>
      <c r="I19" s="1327"/>
      <c r="J19" s="1327"/>
      <c r="M19" s="1366">
        <f t="shared" si="0"/>
        <v>0</v>
      </c>
      <c r="N19" s="1366"/>
      <c r="O19" s="1366"/>
      <c r="P19" s="1366"/>
      <c r="Q19" s="1366"/>
      <c r="R19" s="1366"/>
      <c r="S19" s="1366"/>
      <c r="T19" s="1366"/>
      <c r="W19" s="1366">
        <f t="shared" si="1"/>
        <v>0</v>
      </c>
      <c r="X19" s="1366"/>
      <c r="Y19" s="1366"/>
      <c r="Z19" s="1366"/>
      <c r="AA19" s="1366"/>
      <c r="AB19" s="1366"/>
      <c r="AC19" s="1366"/>
      <c r="AD19" s="1366"/>
      <c r="AG19" s="1366">
        <f t="shared" si="2"/>
        <v>0</v>
      </c>
      <c r="AH19" s="1366"/>
      <c r="AI19" s="1366"/>
      <c r="AJ19" s="1366"/>
      <c r="AK19" s="1366"/>
      <c r="AL19" s="1366"/>
      <c r="AM19" s="1366"/>
      <c r="AN19" s="1366"/>
    </row>
    <row r="20" spans="1:40" ht="15">
      <c r="A20" s="357" t="s">
        <v>527</v>
      </c>
      <c r="B20" s="357"/>
      <c r="C20" s="357"/>
      <c r="D20" s="357"/>
      <c r="E20" s="827"/>
      <c r="F20" s="827"/>
      <c r="K20" s="357" t="s">
        <v>527</v>
      </c>
      <c r="L20" s="357"/>
      <c r="M20" s="357"/>
      <c r="N20" s="357"/>
      <c r="O20" s="827"/>
      <c r="P20" s="827"/>
      <c r="U20" s="357" t="s">
        <v>527</v>
      </c>
      <c r="V20" s="357"/>
      <c r="W20" s="357"/>
      <c r="X20" s="357"/>
      <c r="Y20" s="827"/>
      <c r="Z20" s="827"/>
      <c r="AE20" s="357" t="s">
        <v>527</v>
      </c>
      <c r="AF20" s="357"/>
      <c r="AG20" s="357"/>
      <c r="AH20" s="357"/>
      <c r="AI20" s="827"/>
      <c r="AJ20" s="827"/>
    </row>
    <row r="21" spans="1:40">
      <c r="C21" s="353" t="s">
        <v>427</v>
      </c>
      <c r="M21" s="353" t="s">
        <v>427</v>
      </c>
      <c r="W21" s="353" t="s">
        <v>427</v>
      </c>
      <c r="AG21" s="353" t="s">
        <v>427</v>
      </c>
    </row>
    <row r="22" spans="1:40" s="356" customFormat="1">
      <c r="C22" s="1327">
        <f t="shared" ref="C22:C27" si="3">C14</f>
        <v>0</v>
      </c>
      <c r="D22" s="1327"/>
      <c r="E22" s="1327"/>
      <c r="F22" s="1327"/>
      <c r="G22" s="1327"/>
      <c r="H22" s="1327"/>
      <c r="I22" s="1327"/>
      <c r="J22" s="1327"/>
      <c r="M22" s="1366">
        <f t="shared" ref="M22:M27" si="4">C22</f>
        <v>0</v>
      </c>
      <c r="N22" s="1366"/>
      <c r="O22" s="1366"/>
      <c r="P22" s="1366"/>
      <c r="Q22" s="1366"/>
      <c r="R22" s="1366"/>
      <c r="S22" s="1366"/>
      <c r="T22" s="1366"/>
      <c r="W22" s="1366">
        <f t="shared" ref="W22:W27" si="5">M22</f>
        <v>0</v>
      </c>
      <c r="X22" s="1366"/>
      <c r="Y22" s="1366"/>
      <c r="Z22" s="1366"/>
      <c r="AA22" s="1366"/>
      <c r="AB22" s="1366"/>
      <c r="AC22" s="1366"/>
      <c r="AD22" s="1366"/>
      <c r="AG22" s="1366">
        <f t="shared" ref="AG22:AG27" si="6">W22</f>
        <v>0</v>
      </c>
      <c r="AH22" s="1366"/>
      <c r="AI22" s="1366"/>
      <c r="AJ22" s="1366"/>
      <c r="AK22" s="1366"/>
      <c r="AL22" s="1366"/>
      <c r="AM22" s="1366"/>
      <c r="AN22" s="1366"/>
    </row>
    <row r="23" spans="1:40" s="356" customFormat="1">
      <c r="C23" s="1327">
        <f t="shared" si="3"/>
        <v>0</v>
      </c>
      <c r="D23" s="1327"/>
      <c r="E23" s="1327"/>
      <c r="F23" s="1327"/>
      <c r="G23" s="1327"/>
      <c r="H23" s="1327"/>
      <c r="I23" s="1327"/>
      <c r="J23" s="1327"/>
      <c r="M23" s="1366">
        <f t="shared" si="4"/>
        <v>0</v>
      </c>
      <c r="N23" s="1366"/>
      <c r="O23" s="1366"/>
      <c r="P23" s="1366"/>
      <c r="Q23" s="1366"/>
      <c r="R23" s="1366"/>
      <c r="S23" s="1366"/>
      <c r="T23" s="1366"/>
      <c r="W23" s="1366">
        <f t="shared" si="5"/>
        <v>0</v>
      </c>
      <c r="X23" s="1366"/>
      <c r="Y23" s="1366"/>
      <c r="Z23" s="1366"/>
      <c r="AA23" s="1366"/>
      <c r="AB23" s="1366"/>
      <c r="AC23" s="1366"/>
      <c r="AD23" s="1366"/>
      <c r="AG23" s="1366">
        <f t="shared" si="6"/>
        <v>0</v>
      </c>
      <c r="AH23" s="1366"/>
      <c r="AI23" s="1366"/>
      <c r="AJ23" s="1366"/>
      <c r="AK23" s="1366"/>
      <c r="AL23" s="1366"/>
      <c r="AM23" s="1366"/>
      <c r="AN23" s="1366"/>
    </row>
    <row r="24" spans="1:40" s="356" customFormat="1">
      <c r="C24" s="1327">
        <f t="shared" si="3"/>
        <v>0</v>
      </c>
      <c r="D24" s="1327"/>
      <c r="E24" s="1327"/>
      <c r="F24" s="1327"/>
      <c r="G24" s="1327"/>
      <c r="H24" s="1327"/>
      <c r="I24" s="1327"/>
      <c r="J24" s="1327"/>
      <c r="M24" s="1366">
        <f t="shared" si="4"/>
        <v>0</v>
      </c>
      <c r="N24" s="1366"/>
      <c r="O24" s="1366"/>
      <c r="P24" s="1366"/>
      <c r="Q24" s="1366"/>
      <c r="R24" s="1366"/>
      <c r="S24" s="1366"/>
      <c r="T24" s="1366"/>
      <c r="W24" s="1366">
        <f t="shared" si="5"/>
        <v>0</v>
      </c>
      <c r="X24" s="1366"/>
      <c r="Y24" s="1366"/>
      <c r="Z24" s="1366"/>
      <c r="AA24" s="1366"/>
      <c r="AB24" s="1366"/>
      <c r="AC24" s="1366"/>
      <c r="AD24" s="1366"/>
      <c r="AG24" s="1366">
        <f t="shared" si="6"/>
        <v>0</v>
      </c>
      <c r="AH24" s="1366"/>
      <c r="AI24" s="1366"/>
      <c r="AJ24" s="1366"/>
      <c r="AK24" s="1366"/>
      <c r="AL24" s="1366"/>
      <c r="AM24" s="1366"/>
      <c r="AN24" s="1366"/>
    </row>
    <row r="25" spans="1:40" s="356" customFormat="1">
      <c r="C25" s="1327">
        <f t="shared" si="3"/>
        <v>0</v>
      </c>
      <c r="D25" s="1327"/>
      <c r="E25" s="1327"/>
      <c r="F25" s="1327"/>
      <c r="G25" s="1327"/>
      <c r="H25" s="1327"/>
      <c r="I25" s="1327"/>
      <c r="J25" s="1327"/>
      <c r="M25" s="1366">
        <f t="shared" si="4"/>
        <v>0</v>
      </c>
      <c r="N25" s="1366"/>
      <c r="O25" s="1366"/>
      <c r="P25" s="1366"/>
      <c r="Q25" s="1366"/>
      <c r="R25" s="1366"/>
      <c r="S25" s="1366"/>
      <c r="T25" s="1366"/>
      <c r="W25" s="1366">
        <f t="shared" si="5"/>
        <v>0</v>
      </c>
      <c r="X25" s="1366"/>
      <c r="Y25" s="1366"/>
      <c r="Z25" s="1366"/>
      <c r="AA25" s="1366"/>
      <c r="AB25" s="1366"/>
      <c r="AC25" s="1366"/>
      <c r="AD25" s="1366"/>
      <c r="AG25" s="1366">
        <f t="shared" si="6"/>
        <v>0</v>
      </c>
      <c r="AH25" s="1366"/>
      <c r="AI25" s="1366"/>
      <c r="AJ25" s="1366"/>
      <c r="AK25" s="1366"/>
      <c r="AL25" s="1366"/>
      <c r="AM25" s="1366"/>
      <c r="AN25" s="1366"/>
    </row>
    <row r="26" spans="1:40" s="356" customFormat="1">
      <c r="C26" s="1327">
        <f t="shared" si="3"/>
        <v>0</v>
      </c>
      <c r="D26" s="1327"/>
      <c r="E26" s="1327"/>
      <c r="F26" s="1327"/>
      <c r="G26" s="1327"/>
      <c r="H26" s="1327"/>
      <c r="I26" s="1327"/>
      <c r="J26" s="1327"/>
      <c r="M26" s="1366">
        <f t="shared" si="4"/>
        <v>0</v>
      </c>
      <c r="N26" s="1366"/>
      <c r="O26" s="1366"/>
      <c r="P26" s="1366"/>
      <c r="Q26" s="1366"/>
      <c r="R26" s="1366"/>
      <c r="S26" s="1366"/>
      <c r="T26" s="1366"/>
      <c r="W26" s="1366">
        <f t="shared" si="5"/>
        <v>0</v>
      </c>
      <c r="X26" s="1366"/>
      <c r="Y26" s="1366"/>
      <c r="Z26" s="1366"/>
      <c r="AA26" s="1366"/>
      <c r="AB26" s="1366"/>
      <c r="AC26" s="1366"/>
      <c r="AD26" s="1366"/>
      <c r="AG26" s="1366">
        <f t="shared" si="6"/>
        <v>0</v>
      </c>
      <c r="AH26" s="1366"/>
      <c r="AI26" s="1366"/>
      <c r="AJ26" s="1366"/>
      <c r="AK26" s="1366"/>
      <c r="AL26" s="1366"/>
      <c r="AM26" s="1366"/>
      <c r="AN26" s="1366"/>
    </row>
    <row r="27" spans="1:40">
      <c r="C27" s="1327">
        <f t="shared" si="3"/>
        <v>0</v>
      </c>
      <c r="D27" s="1327"/>
      <c r="E27" s="1327"/>
      <c r="F27" s="1327"/>
      <c r="G27" s="1327"/>
      <c r="H27" s="1327"/>
      <c r="I27" s="1327"/>
      <c r="J27" s="1327"/>
      <c r="M27" s="1366">
        <f t="shared" si="4"/>
        <v>0</v>
      </c>
      <c r="N27" s="1366"/>
      <c r="O27" s="1366"/>
      <c r="P27" s="1366"/>
      <c r="Q27" s="1366"/>
      <c r="R27" s="1366"/>
      <c r="S27" s="1366"/>
      <c r="T27" s="1366"/>
      <c r="W27" s="1366">
        <f t="shared" si="5"/>
        <v>0</v>
      </c>
      <c r="X27" s="1366"/>
      <c r="Y27" s="1366"/>
      <c r="Z27" s="1366"/>
      <c r="AA27" s="1366"/>
      <c r="AB27" s="1366"/>
      <c r="AC27" s="1366"/>
      <c r="AD27" s="1366"/>
      <c r="AG27" s="1366">
        <f t="shared" si="6"/>
        <v>0</v>
      </c>
      <c r="AH27" s="1366"/>
      <c r="AI27" s="1366"/>
      <c r="AJ27" s="1366"/>
      <c r="AK27" s="1366"/>
      <c r="AL27" s="1366"/>
      <c r="AM27" s="1366"/>
      <c r="AN27" s="1366"/>
    </row>
    <row r="28" spans="1:40" ht="15">
      <c r="A28" s="357" t="s">
        <v>528</v>
      </c>
      <c r="B28" s="357"/>
      <c r="C28" s="357"/>
      <c r="D28" s="357"/>
      <c r="E28" s="827"/>
      <c r="F28" s="827"/>
      <c r="K28" s="357" t="s">
        <v>528</v>
      </c>
      <c r="L28" s="357"/>
      <c r="M28" s="357"/>
      <c r="N28" s="357"/>
      <c r="O28" s="827"/>
      <c r="P28" s="827"/>
      <c r="U28" s="357" t="s">
        <v>528</v>
      </c>
      <c r="V28" s="357"/>
      <c r="W28" s="357"/>
      <c r="X28" s="357"/>
      <c r="Y28" s="827"/>
      <c r="Z28" s="827"/>
      <c r="AE28" s="357" t="s">
        <v>528</v>
      </c>
      <c r="AF28" s="357"/>
      <c r="AG28" s="357"/>
      <c r="AH28" s="357"/>
      <c r="AI28" s="827"/>
      <c r="AJ28" s="827"/>
    </row>
    <row r="29" spans="1:40" s="356" customFormat="1">
      <c r="C29" s="1327">
        <f>SILABUS!D17</f>
        <v>0</v>
      </c>
      <c r="D29" s="1327"/>
      <c r="E29" s="1327"/>
      <c r="F29" s="1327"/>
      <c r="G29" s="1327"/>
      <c r="H29" s="1327"/>
      <c r="I29" s="1327"/>
      <c r="J29" s="1327"/>
      <c r="M29" s="1327">
        <f>C29</f>
        <v>0</v>
      </c>
      <c r="N29" s="1327"/>
      <c r="O29" s="1327"/>
      <c r="P29" s="1327"/>
      <c r="Q29" s="1327"/>
      <c r="R29" s="1327"/>
      <c r="S29" s="1327"/>
      <c r="T29" s="1327"/>
      <c r="W29" s="1327">
        <f>M29</f>
        <v>0</v>
      </c>
      <c r="X29" s="1327"/>
      <c r="Y29" s="1327"/>
      <c r="Z29" s="1327"/>
      <c r="AA29" s="1327"/>
      <c r="AB29" s="1327"/>
      <c r="AC29" s="1327"/>
      <c r="AD29" s="1327"/>
      <c r="AG29" s="1327">
        <f>W29</f>
        <v>0</v>
      </c>
      <c r="AH29" s="1327"/>
      <c r="AI29" s="1327"/>
      <c r="AJ29" s="1327"/>
      <c r="AK29" s="1327"/>
      <c r="AL29" s="1327"/>
      <c r="AM29" s="1327"/>
      <c r="AN29" s="1327"/>
    </row>
    <row r="30" spans="1:40" s="356" customFormat="1">
      <c r="C30" s="1327">
        <f>SILABUS!D18</f>
        <v>0</v>
      </c>
      <c r="D30" s="1327"/>
      <c r="E30" s="1327"/>
      <c r="F30" s="1327"/>
      <c r="G30" s="1327"/>
      <c r="H30" s="1327"/>
      <c r="I30" s="1327"/>
      <c r="J30" s="1327"/>
      <c r="M30" s="1327">
        <f>C30</f>
        <v>0</v>
      </c>
      <c r="N30" s="1327"/>
      <c r="O30" s="1327"/>
      <c r="P30" s="1327"/>
      <c r="Q30" s="1327"/>
      <c r="R30" s="1327"/>
      <c r="S30" s="1327"/>
      <c r="T30" s="1327"/>
      <c r="W30" s="1327">
        <f>M30</f>
        <v>0</v>
      </c>
      <c r="X30" s="1327"/>
      <c r="Y30" s="1327"/>
      <c r="Z30" s="1327"/>
      <c r="AA30" s="1327"/>
      <c r="AB30" s="1327"/>
      <c r="AC30" s="1327"/>
      <c r="AD30" s="1327"/>
      <c r="AG30" s="1327">
        <f>W30</f>
        <v>0</v>
      </c>
      <c r="AH30" s="1327"/>
      <c r="AI30" s="1327"/>
      <c r="AJ30" s="1327"/>
      <c r="AK30" s="1327"/>
      <c r="AL30" s="1327"/>
      <c r="AM30" s="1327"/>
      <c r="AN30" s="1327"/>
    </row>
    <row r="31" spans="1:40" s="356" customFormat="1">
      <c r="C31" s="1327">
        <f>SILABUS!D19</f>
        <v>0</v>
      </c>
      <c r="D31" s="1327"/>
      <c r="E31" s="1327"/>
      <c r="F31" s="1327"/>
      <c r="G31" s="1327"/>
      <c r="H31" s="1327"/>
      <c r="I31" s="1327"/>
      <c r="J31" s="1327"/>
      <c r="M31" s="1327">
        <f>C31</f>
        <v>0</v>
      </c>
      <c r="N31" s="1327"/>
      <c r="O31" s="1327"/>
      <c r="P31" s="1327"/>
      <c r="Q31" s="1327"/>
      <c r="R31" s="1327"/>
      <c r="S31" s="1327"/>
      <c r="T31" s="1327"/>
      <c r="W31" s="1327">
        <f>M31</f>
        <v>0</v>
      </c>
      <c r="X31" s="1327"/>
      <c r="Y31" s="1327"/>
      <c r="Z31" s="1327"/>
      <c r="AA31" s="1327"/>
      <c r="AB31" s="1327"/>
      <c r="AC31" s="1327"/>
      <c r="AD31" s="1327"/>
      <c r="AG31" s="1327">
        <f>W31</f>
        <v>0</v>
      </c>
      <c r="AH31" s="1327"/>
      <c r="AI31" s="1327"/>
      <c r="AJ31" s="1327"/>
      <c r="AK31" s="1327"/>
      <c r="AL31" s="1327"/>
      <c r="AM31" s="1327"/>
      <c r="AN31" s="1327"/>
    </row>
    <row r="32" spans="1:40">
      <c r="C32" s="825"/>
      <c r="D32" s="825"/>
      <c r="E32" s="359"/>
      <c r="F32" s="359"/>
      <c r="G32" s="359"/>
      <c r="H32" s="359"/>
      <c r="I32" s="359"/>
      <c r="J32" s="359"/>
      <c r="M32" s="1327">
        <f>C32</f>
        <v>0</v>
      </c>
      <c r="N32" s="1327"/>
      <c r="O32" s="1327"/>
      <c r="P32" s="1327"/>
      <c r="Q32" s="1327"/>
      <c r="R32" s="1327"/>
      <c r="S32" s="1327"/>
      <c r="T32" s="1327"/>
      <c r="W32" s="1327">
        <f>M32</f>
        <v>0</v>
      </c>
      <c r="X32" s="1327"/>
      <c r="Y32" s="1327"/>
      <c r="Z32" s="1327"/>
      <c r="AA32" s="1327"/>
      <c r="AB32" s="1327"/>
      <c r="AC32" s="1327"/>
      <c r="AD32" s="1327"/>
      <c r="AG32" s="1327">
        <f>W32</f>
        <v>0</v>
      </c>
      <c r="AH32" s="1327"/>
      <c r="AI32" s="1327"/>
      <c r="AJ32" s="1327"/>
      <c r="AK32" s="1327"/>
      <c r="AL32" s="1327"/>
      <c r="AM32" s="1327"/>
      <c r="AN32" s="1327"/>
    </row>
    <row r="33" spans="1:40">
      <c r="M33" s="1327">
        <f>C33</f>
        <v>0</v>
      </c>
      <c r="N33" s="1327"/>
      <c r="O33" s="1327"/>
      <c r="P33" s="1327"/>
      <c r="Q33" s="1327"/>
      <c r="R33" s="1327"/>
      <c r="S33" s="1327"/>
      <c r="T33" s="1327"/>
      <c r="W33" s="1327">
        <f>M33</f>
        <v>0</v>
      </c>
      <c r="X33" s="1327"/>
      <c r="Y33" s="1327"/>
      <c r="Z33" s="1327"/>
      <c r="AA33" s="1327"/>
      <c r="AB33" s="1327"/>
      <c r="AC33" s="1327"/>
      <c r="AD33" s="1327"/>
      <c r="AG33" s="1327">
        <f>W33</f>
        <v>0</v>
      </c>
      <c r="AH33" s="1327"/>
      <c r="AI33" s="1327"/>
      <c r="AJ33" s="1327"/>
      <c r="AK33" s="1327"/>
      <c r="AL33" s="1327"/>
      <c r="AM33" s="1327"/>
      <c r="AN33" s="1327"/>
    </row>
    <row r="34" spans="1:40" ht="15">
      <c r="A34" s="357" t="s">
        <v>529</v>
      </c>
      <c r="B34" s="357"/>
      <c r="C34" s="357"/>
      <c r="D34" s="357"/>
      <c r="K34" s="357" t="s">
        <v>529</v>
      </c>
      <c r="L34" s="357"/>
      <c r="M34" s="357"/>
      <c r="N34" s="357"/>
      <c r="U34" s="357" t="s">
        <v>529</v>
      </c>
      <c r="V34" s="357"/>
      <c r="W34" s="357"/>
      <c r="X34" s="357"/>
      <c r="AE34" s="357" t="s">
        <v>529</v>
      </c>
      <c r="AF34" s="357"/>
      <c r="AG34" s="357"/>
      <c r="AH34" s="357"/>
    </row>
    <row r="35" spans="1:40">
      <c r="C35" s="353" t="s">
        <v>428</v>
      </c>
      <c r="M35" s="353" t="s">
        <v>428</v>
      </c>
      <c r="W35" s="353" t="s">
        <v>428</v>
      </c>
      <c r="AG35" s="353" t="s">
        <v>428</v>
      </c>
    </row>
    <row r="36" spans="1:40">
      <c r="C36" s="353" t="s">
        <v>429</v>
      </c>
      <c r="M36" s="353" t="s">
        <v>429</v>
      </c>
      <c r="W36" s="353" t="s">
        <v>429</v>
      </c>
      <c r="AG36" s="353" t="s">
        <v>429</v>
      </c>
    </row>
    <row r="37" spans="1:40">
      <c r="C37" s="353" t="s">
        <v>430</v>
      </c>
      <c r="M37" s="353" t="s">
        <v>430</v>
      </c>
      <c r="W37" s="353" t="s">
        <v>430</v>
      </c>
      <c r="AG37" s="353" t="s">
        <v>430</v>
      </c>
    </row>
    <row r="38" spans="1:40">
      <c r="C38" s="353" t="s">
        <v>431</v>
      </c>
      <c r="M38" s="353" t="s">
        <v>431</v>
      </c>
      <c r="W38" s="353" t="s">
        <v>431</v>
      </c>
      <c r="AG38" s="353" t="s">
        <v>431</v>
      </c>
    </row>
    <row r="39" spans="1:40">
      <c r="C39" s="353" t="s">
        <v>432</v>
      </c>
      <c r="M39" s="353" t="s">
        <v>432</v>
      </c>
      <c r="W39" s="353" t="s">
        <v>432</v>
      </c>
      <c r="AG39" s="353" t="s">
        <v>432</v>
      </c>
    </row>
    <row r="41" spans="1:40" ht="15">
      <c r="C41" s="357" t="s">
        <v>470</v>
      </c>
      <c r="D41" s="357"/>
      <c r="M41" s="357" t="s">
        <v>470</v>
      </c>
      <c r="N41" s="357"/>
      <c r="W41" s="357" t="s">
        <v>470</v>
      </c>
      <c r="X41" s="357"/>
      <c r="AG41" s="357" t="s">
        <v>470</v>
      </c>
      <c r="AH41" s="357"/>
    </row>
    <row r="42" spans="1:40" ht="15">
      <c r="C42" s="357"/>
      <c r="D42" s="357"/>
      <c r="M42" s="357"/>
      <c r="N42" s="357"/>
      <c r="W42" s="357"/>
      <c r="X42" s="357"/>
      <c r="AG42" s="357"/>
      <c r="AH42" s="357"/>
    </row>
    <row r="43" spans="1:40" ht="15.75" customHeight="1">
      <c r="C43" s="1323" t="s">
        <v>433</v>
      </c>
      <c r="D43" s="1325" t="s">
        <v>434</v>
      </c>
      <c r="E43" s="1325"/>
      <c r="F43" s="1325"/>
      <c r="G43" s="1325"/>
      <c r="H43" s="1326" t="s">
        <v>435</v>
      </c>
      <c r="I43" s="1326"/>
      <c r="J43" s="1326" t="s">
        <v>436</v>
      </c>
      <c r="M43" s="1323" t="s">
        <v>433</v>
      </c>
      <c r="N43" s="1325" t="s">
        <v>434</v>
      </c>
      <c r="O43" s="1325"/>
      <c r="P43" s="1325"/>
      <c r="Q43" s="1325"/>
      <c r="R43" s="1326" t="s">
        <v>435</v>
      </c>
      <c r="S43" s="1326"/>
      <c r="T43" s="1326" t="s">
        <v>436</v>
      </c>
      <c r="W43" s="1323" t="s">
        <v>433</v>
      </c>
      <c r="X43" s="1325" t="s">
        <v>434</v>
      </c>
      <c r="Y43" s="1325"/>
      <c r="Z43" s="1325"/>
      <c r="AA43" s="1325"/>
      <c r="AB43" s="1326" t="s">
        <v>435</v>
      </c>
      <c r="AC43" s="1326"/>
      <c r="AD43" s="1326" t="s">
        <v>436</v>
      </c>
      <c r="AG43" s="1323" t="s">
        <v>433</v>
      </c>
      <c r="AH43" s="1325" t="s">
        <v>434</v>
      </c>
      <c r="AI43" s="1325"/>
      <c r="AJ43" s="1325"/>
      <c r="AK43" s="1325"/>
      <c r="AL43" s="1326" t="s">
        <v>435</v>
      </c>
      <c r="AM43" s="1326"/>
      <c r="AN43" s="1326" t="s">
        <v>436</v>
      </c>
    </row>
    <row r="44" spans="1:40">
      <c r="C44" s="1324"/>
      <c r="D44" s="1325" t="s">
        <v>437</v>
      </c>
      <c r="E44" s="1325"/>
      <c r="F44" s="1326" t="s">
        <v>438</v>
      </c>
      <c r="G44" s="1326"/>
      <c r="H44" s="1326"/>
      <c r="I44" s="1326"/>
      <c r="J44" s="1326"/>
      <c r="M44" s="1324"/>
      <c r="N44" s="1325" t="s">
        <v>437</v>
      </c>
      <c r="O44" s="1325"/>
      <c r="P44" s="1326" t="s">
        <v>438</v>
      </c>
      <c r="Q44" s="1326"/>
      <c r="R44" s="1326"/>
      <c r="S44" s="1326"/>
      <c r="T44" s="1326"/>
      <c r="W44" s="1324"/>
      <c r="X44" s="1325" t="s">
        <v>437</v>
      </c>
      <c r="Y44" s="1325"/>
      <c r="Z44" s="1326" t="s">
        <v>438</v>
      </c>
      <c r="AA44" s="1326"/>
      <c r="AB44" s="1326"/>
      <c r="AC44" s="1326"/>
      <c r="AD44" s="1326"/>
      <c r="AG44" s="1324"/>
      <c r="AH44" s="1325" t="s">
        <v>437</v>
      </c>
      <c r="AI44" s="1325"/>
      <c r="AJ44" s="1326" t="s">
        <v>438</v>
      </c>
      <c r="AK44" s="1326"/>
      <c r="AL44" s="1326"/>
      <c r="AM44" s="1326"/>
      <c r="AN44" s="1326"/>
    </row>
    <row r="45" spans="1:40" ht="25.5" customHeight="1">
      <c r="C45" s="1362" t="s">
        <v>439</v>
      </c>
      <c r="D45" s="841" t="s">
        <v>57</v>
      </c>
      <c r="E45" s="362" t="s">
        <v>471</v>
      </c>
      <c r="F45" s="841" t="s">
        <v>57</v>
      </c>
      <c r="G45" s="362" t="s">
        <v>459</v>
      </c>
      <c r="H45" s="841" t="s">
        <v>57</v>
      </c>
      <c r="I45" s="362" t="s">
        <v>472</v>
      </c>
      <c r="J45" s="360" t="s">
        <v>440</v>
      </c>
      <c r="M45" s="1362" t="s">
        <v>439</v>
      </c>
      <c r="N45" s="836"/>
      <c r="O45" s="362" t="s">
        <v>471</v>
      </c>
      <c r="P45" s="361"/>
      <c r="Q45" s="362" t="s">
        <v>459</v>
      </c>
      <c r="R45" s="361"/>
      <c r="S45" s="362" t="s">
        <v>472</v>
      </c>
      <c r="T45" s="360" t="s">
        <v>440</v>
      </c>
      <c r="W45" s="1362" t="s">
        <v>439</v>
      </c>
      <c r="X45" s="836"/>
      <c r="Y45" s="362" t="s">
        <v>471</v>
      </c>
      <c r="Z45" s="361"/>
      <c r="AA45" s="362" t="s">
        <v>459</v>
      </c>
      <c r="AB45" s="361"/>
      <c r="AC45" s="362" t="s">
        <v>472</v>
      </c>
      <c r="AD45" s="360" t="s">
        <v>440</v>
      </c>
      <c r="AG45" s="1362" t="s">
        <v>439</v>
      </c>
      <c r="AH45" s="836"/>
      <c r="AI45" s="362" t="s">
        <v>471</v>
      </c>
      <c r="AJ45" s="361"/>
      <c r="AK45" s="362" t="s">
        <v>459</v>
      </c>
      <c r="AL45" s="361"/>
      <c r="AM45" s="362" t="s">
        <v>472</v>
      </c>
      <c r="AN45" s="360" t="s">
        <v>440</v>
      </c>
    </row>
    <row r="46" spans="1:40">
      <c r="C46" s="1363"/>
      <c r="D46" s="842" t="s">
        <v>57</v>
      </c>
      <c r="E46" s="365" t="s">
        <v>466</v>
      </c>
      <c r="F46" s="842" t="s">
        <v>57</v>
      </c>
      <c r="G46" s="365" t="s">
        <v>460</v>
      </c>
      <c r="H46" s="842" t="s">
        <v>57</v>
      </c>
      <c r="I46" s="365" t="s">
        <v>473</v>
      </c>
      <c r="J46" s="363"/>
      <c r="M46" s="1363"/>
      <c r="N46" s="837"/>
      <c r="O46" s="365" t="s">
        <v>466</v>
      </c>
      <c r="P46" s="364"/>
      <c r="Q46" s="365" t="s">
        <v>460</v>
      </c>
      <c r="R46" s="364"/>
      <c r="S46" s="365" t="s">
        <v>473</v>
      </c>
      <c r="T46" s="363"/>
      <c r="W46" s="1363"/>
      <c r="X46" s="837"/>
      <c r="Y46" s="365" t="s">
        <v>466</v>
      </c>
      <c r="Z46" s="364"/>
      <c r="AA46" s="365" t="s">
        <v>460</v>
      </c>
      <c r="AB46" s="364"/>
      <c r="AC46" s="365" t="s">
        <v>473</v>
      </c>
      <c r="AD46" s="363"/>
      <c r="AG46" s="1363"/>
      <c r="AH46" s="837"/>
      <c r="AI46" s="365" t="s">
        <v>466</v>
      </c>
      <c r="AJ46" s="364"/>
      <c r="AK46" s="365" t="s">
        <v>460</v>
      </c>
      <c r="AL46" s="364"/>
      <c r="AM46" s="365" t="s">
        <v>473</v>
      </c>
      <c r="AN46" s="363"/>
    </row>
    <row r="47" spans="1:40">
      <c r="C47" s="1363"/>
      <c r="D47" s="842" t="s">
        <v>57</v>
      </c>
      <c r="E47" s="365" t="s">
        <v>467</v>
      </c>
      <c r="F47" s="842" t="s">
        <v>57</v>
      </c>
      <c r="G47" s="365" t="s">
        <v>461</v>
      </c>
      <c r="H47" s="842" t="s">
        <v>57</v>
      </c>
      <c r="I47" s="365" t="s">
        <v>474</v>
      </c>
      <c r="J47" s="363"/>
      <c r="M47" s="1363"/>
      <c r="N47" s="837"/>
      <c r="O47" s="365" t="s">
        <v>467</v>
      </c>
      <c r="P47" s="364"/>
      <c r="Q47" s="365" t="s">
        <v>461</v>
      </c>
      <c r="R47" s="364"/>
      <c r="S47" s="365" t="s">
        <v>474</v>
      </c>
      <c r="T47" s="363"/>
      <c r="W47" s="1363"/>
      <c r="X47" s="837"/>
      <c r="Y47" s="365" t="s">
        <v>467</v>
      </c>
      <c r="Z47" s="364"/>
      <c r="AA47" s="365" t="s">
        <v>461</v>
      </c>
      <c r="AB47" s="364"/>
      <c r="AC47" s="365" t="s">
        <v>474</v>
      </c>
      <c r="AD47" s="363"/>
      <c r="AG47" s="1363"/>
      <c r="AH47" s="837"/>
      <c r="AI47" s="365" t="s">
        <v>467</v>
      </c>
      <c r="AJ47" s="364"/>
      <c r="AK47" s="365" t="s">
        <v>461</v>
      </c>
      <c r="AL47" s="364"/>
      <c r="AM47" s="365" t="s">
        <v>474</v>
      </c>
      <c r="AN47" s="363"/>
    </row>
    <row r="48" spans="1:40" ht="25.5">
      <c r="C48" s="1363"/>
      <c r="D48" s="842" t="s">
        <v>57</v>
      </c>
      <c r="E48" s="365" t="s">
        <v>468</v>
      </c>
      <c r="F48" s="842" t="s">
        <v>57</v>
      </c>
      <c r="G48" s="365" t="s">
        <v>462</v>
      </c>
      <c r="H48" s="842" t="s">
        <v>57</v>
      </c>
      <c r="I48" s="365" t="s">
        <v>475</v>
      </c>
      <c r="J48" s="363"/>
      <c r="M48" s="1363"/>
      <c r="N48" s="837"/>
      <c r="O48" s="365" t="s">
        <v>468</v>
      </c>
      <c r="P48" s="364"/>
      <c r="Q48" s="365" t="s">
        <v>462</v>
      </c>
      <c r="R48" s="364"/>
      <c r="S48" s="365" t="s">
        <v>475</v>
      </c>
      <c r="T48" s="363"/>
      <c r="W48" s="1363"/>
      <c r="X48" s="837"/>
      <c r="Y48" s="365" t="s">
        <v>468</v>
      </c>
      <c r="Z48" s="364"/>
      <c r="AA48" s="365" t="s">
        <v>462</v>
      </c>
      <c r="AB48" s="364"/>
      <c r="AC48" s="365" t="s">
        <v>475</v>
      </c>
      <c r="AD48" s="363"/>
      <c r="AG48" s="1363"/>
      <c r="AH48" s="837"/>
      <c r="AI48" s="365" t="s">
        <v>468</v>
      </c>
      <c r="AJ48" s="364"/>
      <c r="AK48" s="365" t="s">
        <v>462</v>
      </c>
      <c r="AL48" s="364"/>
      <c r="AM48" s="365" t="s">
        <v>475</v>
      </c>
      <c r="AN48" s="363"/>
    </row>
    <row r="49" spans="3:40">
      <c r="C49" s="1363"/>
      <c r="D49" s="842" t="s">
        <v>57</v>
      </c>
      <c r="E49" s="365" t="s">
        <v>469</v>
      </c>
      <c r="F49" s="842" t="s">
        <v>57</v>
      </c>
      <c r="G49" s="365"/>
      <c r="H49" s="842" t="s">
        <v>57</v>
      </c>
      <c r="I49" s="365"/>
      <c r="J49" s="363"/>
      <c r="M49" s="1363"/>
      <c r="N49" s="837"/>
      <c r="O49" s="365" t="s">
        <v>469</v>
      </c>
      <c r="P49" s="364"/>
      <c r="Q49" s="365"/>
      <c r="R49" s="364"/>
      <c r="S49" s="365"/>
      <c r="T49" s="363"/>
      <c r="W49" s="1363"/>
      <c r="X49" s="837"/>
      <c r="Y49" s="365" t="s">
        <v>469</v>
      </c>
      <c r="Z49" s="364"/>
      <c r="AA49" s="365"/>
      <c r="AB49" s="364"/>
      <c r="AC49" s="365"/>
      <c r="AD49" s="363"/>
      <c r="AG49" s="1363"/>
      <c r="AH49" s="837"/>
      <c r="AI49" s="365" t="s">
        <v>469</v>
      </c>
      <c r="AJ49" s="364"/>
      <c r="AK49" s="365"/>
      <c r="AL49" s="364"/>
      <c r="AM49" s="365"/>
      <c r="AN49" s="363"/>
    </row>
    <row r="50" spans="3:40">
      <c r="C50" s="1364"/>
      <c r="D50" s="838"/>
      <c r="E50" s="368"/>
      <c r="F50" s="369"/>
      <c r="G50" s="368"/>
      <c r="H50" s="369"/>
      <c r="I50" s="370"/>
      <c r="J50" s="366"/>
      <c r="M50" s="1364"/>
      <c r="N50" s="838"/>
      <c r="O50" s="368"/>
      <c r="P50" s="369"/>
      <c r="Q50" s="368"/>
      <c r="R50" s="369"/>
      <c r="S50" s="370"/>
      <c r="T50" s="366"/>
      <c r="W50" s="1364"/>
      <c r="X50" s="838"/>
      <c r="Y50" s="368"/>
      <c r="Z50" s="369"/>
      <c r="AA50" s="368"/>
      <c r="AB50" s="369"/>
      <c r="AC50" s="370"/>
      <c r="AD50" s="366"/>
      <c r="AG50" s="1364"/>
      <c r="AH50" s="838"/>
      <c r="AI50" s="368"/>
      <c r="AJ50" s="369"/>
      <c r="AK50" s="368"/>
      <c r="AL50" s="369"/>
      <c r="AM50" s="370"/>
      <c r="AN50" s="366"/>
    </row>
    <row r="51" spans="3:40" ht="14.25" customHeight="1">
      <c r="C51" s="1362" t="s">
        <v>441</v>
      </c>
      <c r="D51" s="1367" t="s">
        <v>476</v>
      </c>
      <c r="E51" s="1368"/>
      <c r="F51" s="371"/>
      <c r="G51" s="362"/>
      <c r="H51" s="372"/>
      <c r="I51" s="372"/>
      <c r="J51" s="360" t="s">
        <v>444</v>
      </c>
      <c r="M51" s="1362" t="s">
        <v>441</v>
      </c>
      <c r="N51" s="1367" t="s">
        <v>476</v>
      </c>
      <c r="O51" s="1368"/>
      <c r="P51" s="371"/>
      <c r="Q51" s="362"/>
      <c r="R51" s="372"/>
      <c r="S51" s="372"/>
      <c r="T51" s="360" t="s">
        <v>444</v>
      </c>
      <c r="W51" s="1362" t="s">
        <v>441</v>
      </c>
      <c r="X51" s="1367" t="s">
        <v>476</v>
      </c>
      <c r="Y51" s="1368"/>
      <c r="Z51" s="371"/>
      <c r="AA51" s="362"/>
      <c r="AB51" s="372"/>
      <c r="AC51" s="372"/>
      <c r="AD51" s="360" t="s">
        <v>444</v>
      </c>
      <c r="AG51" s="1362" t="s">
        <v>441</v>
      </c>
      <c r="AH51" s="1367" t="s">
        <v>476</v>
      </c>
      <c r="AI51" s="1368"/>
      <c r="AJ51" s="371"/>
      <c r="AK51" s="362"/>
      <c r="AL51" s="372"/>
      <c r="AM51" s="372"/>
      <c r="AN51" s="360" t="s">
        <v>444</v>
      </c>
    </row>
    <row r="52" spans="3:40">
      <c r="C52" s="1363"/>
      <c r="D52" s="1360" t="s">
        <v>442</v>
      </c>
      <c r="E52" s="1361"/>
      <c r="F52" s="373"/>
      <c r="G52" s="365"/>
      <c r="H52" s="372"/>
      <c r="I52" s="372"/>
      <c r="J52" s="363"/>
      <c r="M52" s="1363"/>
      <c r="N52" s="1360" t="s">
        <v>442</v>
      </c>
      <c r="O52" s="1361"/>
      <c r="P52" s="373"/>
      <c r="Q52" s="365"/>
      <c r="R52" s="372"/>
      <c r="S52" s="372"/>
      <c r="T52" s="363"/>
      <c r="W52" s="1363"/>
      <c r="X52" s="1360" t="s">
        <v>442</v>
      </c>
      <c r="Y52" s="1361"/>
      <c r="Z52" s="373"/>
      <c r="AA52" s="365"/>
      <c r="AB52" s="372"/>
      <c r="AC52" s="372"/>
      <c r="AD52" s="363"/>
      <c r="AG52" s="1363"/>
      <c r="AH52" s="1360" t="s">
        <v>442</v>
      </c>
      <c r="AI52" s="1361"/>
      <c r="AJ52" s="373"/>
      <c r="AK52" s="365"/>
      <c r="AL52" s="372"/>
      <c r="AM52" s="372"/>
      <c r="AN52" s="363"/>
    </row>
    <row r="53" spans="3:40">
      <c r="C53" s="1363"/>
      <c r="D53" s="1360" t="s">
        <v>443</v>
      </c>
      <c r="E53" s="1361"/>
      <c r="F53" s="373"/>
      <c r="G53" s="365"/>
      <c r="H53" s="372"/>
      <c r="I53" s="372"/>
      <c r="J53" s="363"/>
      <c r="M53" s="1363"/>
      <c r="N53" s="1360" t="s">
        <v>443</v>
      </c>
      <c r="O53" s="1361"/>
      <c r="P53" s="373"/>
      <c r="Q53" s="365"/>
      <c r="R53" s="372"/>
      <c r="S53" s="372"/>
      <c r="T53" s="363"/>
      <c r="W53" s="1363"/>
      <c r="X53" s="1360" t="s">
        <v>443</v>
      </c>
      <c r="Y53" s="1361"/>
      <c r="Z53" s="373"/>
      <c r="AA53" s="365"/>
      <c r="AB53" s="372"/>
      <c r="AC53" s="372"/>
      <c r="AD53" s="363"/>
      <c r="AG53" s="1363"/>
      <c r="AH53" s="1360" t="s">
        <v>443</v>
      </c>
      <c r="AI53" s="1361"/>
      <c r="AJ53" s="373"/>
      <c r="AK53" s="365"/>
      <c r="AL53" s="372"/>
      <c r="AM53" s="372"/>
      <c r="AN53" s="363"/>
    </row>
    <row r="54" spans="3:40" ht="38.25">
      <c r="C54" s="1363"/>
      <c r="D54" s="843" t="s">
        <v>57</v>
      </c>
      <c r="E54" s="372">
        <f>SILABUS!E17</f>
        <v>0</v>
      </c>
      <c r="F54" s="364"/>
      <c r="G54" s="365" t="s">
        <v>463</v>
      </c>
      <c r="H54" s="372"/>
      <c r="I54" s="372" t="s">
        <v>477</v>
      </c>
      <c r="J54" s="363"/>
      <c r="M54" s="1363"/>
      <c r="N54" s="843" t="s">
        <v>57</v>
      </c>
      <c r="O54" s="372">
        <f>E54</f>
        <v>0</v>
      </c>
      <c r="P54" s="364"/>
      <c r="Q54" s="365" t="s">
        <v>463</v>
      </c>
      <c r="R54" s="372"/>
      <c r="S54" s="372" t="s">
        <v>477</v>
      </c>
      <c r="T54" s="363"/>
      <c r="W54" s="1363"/>
      <c r="X54" s="843" t="s">
        <v>57</v>
      </c>
      <c r="Y54" s="372">
        <f>O54</f>
        <v>0</v>
      </c>
      <c r="Z54" s="364"/>
      <c r="AA54" s="365" t="s">
        <v>463</v>
      </c>
      <c r="AB54" s="372"/>
      <c r="AC54" s="372" t="s">
        <v>477</v>
      </c>
      <c r="AD54" s="363"/>
      <c r="AG54" s="1363"/>
      <c r="AH54" s="843" t="s">
        <v>57</v>
      </c>
      <c r="AI54" s="372">
        <f>Y54</f>
        <v>0</v>
      </c>
      <c r="AJ54" s="364"/>
      <c r="AK54" s="365" t="s">
        <v>463</v>
      </c>
      <c r="AL54" s="372"/>
      <c r="AM54" s="372" t="s">
        <v>477</v>
      </c>
      <c r="AN54" s="363"/>
    </row>
    <row r="55" spans="3:40">
      <c r="C55" s="1363"/>
      <c r="D55" s="843" t="s">
        <v>57</v>
      </c>
      <c r="E55" s="372">
        <f>SILABUS!E18</f>
        <v>0</v>
      </c>
      <c r="F55" s="364"/>
      <c r="G55" s="365"/>
      <c r="H55" s="372"/>
      <c r="I55" s="372"/>
      <c r="J55" s="363"/>
      <c r="M55" s="1363"/>
      <c r="N55" s="843" t="s">
        <v>57</v>
      </c>
      <c r="O55" s="372">
        <f t="shared" ref="O55:O64" si="7">E55</f>
        <v>0</v>
      </c>
      <c r="P55" s="364"/>
      <c r="Q55" s="365"/>
      <c r="R55" s="372"/>
      <c r="S55" s="372"/>
      <c r="T55" s="363"/>
      <c r="W55" s="1363"/>
      <c r="X55" s="843" t="s">
        <v>57</v>
      </c>
      <c r="Y55" s="372">
        <f t="shared" ref="Y55:Y64" si="8">O55</f>
        <v>0</v>
      </c>
      <c r="Z55" s="364"/>
      <c r="AA55" s="365"/>
      <c r="AB55" s="372"/>
      <c r="AC55" s="372"/>
      <c r="AD55" s="363"/>
      <c r="AG55" s="1363"/>
      <c r="AH55" s="843" t="s">
        <v>57</v>
      </c>
      <c r="AI55" s="372">
        <f t="shared" ref="AI55:AI64" si="9">Y55</f>
        <v>0</v>
      </c>
      <c r="AJ55" s="364"/>
      <c r="AK55" s="365"/>
      <c r="AL55" s="372"/>
      <c r="AM55" s="372"/>
      <c r="AN55" s="363"/>
    </row>
    <row r="56" spans="3:40">
      <c r="C56" s="1363"/>
      <c r="D56" s="843" t="s">
        <v>57</v>
      </c>
      <c r="E56" s="372">
        <f>SILABUS!E19</f>
        <v>0</v>
      </c>
      <c r="F56" s="373"/>
      <c r="G56" s="365"/>
      <c r="H56" s="372"/>
      <c r="I56" s="372"/>
      <c r="J56" s="363"/>
      <c r="M56" s="1363"/>
      <c r="N56" s="843" t="s">
        <v>57</v>
      </c>
      <c r="O56" s="372">
        <f t="shared" si="7"/>
        <v>0</v>
      </c>
      <c r="P56" s="373"/>
      <c r="Q56" s="365"/>
      <c r="R56" s="372"/>
      <c r="S56" s="372"/>
      <c r="T56" s="363"/>
      <c r="W56" s="1363"/>
      <c r="X56" s="843" t="s">
        <v>57</v>
      </c>
      <c r="Y56" s="372">
        <f t="shared" si="8"/>
        <v>0</v>
      </c>
      <c r="Z56" s="373"/>
      <c r="AA56" s="365"/>
      <c r="AB56" s="372"/>
      <c r="AC56" s="372"/>
      <c r="AD56" s="363"/>
      <c r="AG56" s="1363"/>
      <c r="AH56" s="843" t="s">
        <v>57</v>
      </c>
      <c r="AI56" s="372">
        <f t="shared" si="9"/>
        <v>0</v>
      </c>
      <c r="AJ56" s="373"/>
      <c r="AK56" s="365"/>
      <c r="AL56" s="372"/>
      <c r="AM56" s="372"/>
      <c r="AN56" s="363"/>
    </row>
    <row r="57" spans="3:40">
      <c r="C57" s="1363"/>
      <c r="D57" s="843" t="s">
        <v>57</v>
      </c>
      <c r="E57" s="372">
        <f>SILABUS!E20</f>
        <v>0</v>
      </c>
      <c r="F57" s="364"/>
      <c r="G57" s="365"/>
      <c r="H57" s="372"/>
      <c r="I57" s="372"/>
      <c r="J57" s="363"/>
      <c r="M57" s="1363"/>
      <c r="N57" s="843" t="s">
        <v>57</v>
      </c>
      <c r="O57" s="372">
        <f t="shared" si="7"/>
        <v>0</v>
      </c>
      <c r="P57" s="364"/>
      <c r="Q57" s="365"/>
      <c r="R57" s="372"/>
      <c r="S57" s="372"/>
      <c r="T57" s="363"/>
      <c r="W57" s="1363"/>
      <c r="X57" s="843" t="s">
        <v>57</v>
      </c>
      <c r="Y57" s="372">
        <f t="shared" si="8"/>
        <v>0</v>
      </c>
      <c r="Z57" s="364"/>
      <c r="AA57" s="365"/>
      <c r="AB57" s="372"/>
      <c r="AC57" s="372"/>
      <c r="AD57" s="363"/>
      <c r="AG57" s="1363"/>
      <c r="AH57" s="843" t="s">
        <v>57</v>
      </c>
      <c r="AI57" s="372">
        <f t="shared" si="9"/>
        <v>0</v>
      </c>
      <c r="AJ57" s="364"/>
      <c r="AK57" s="365"/>
      <c r="AL57" s="372"/>
      <c r="AM57" s="372"/>
      <c r="AN57" s="363"/>
    </row>
    <row r="58" spans="3:40" ht="38.25">
      <c r="C58" s="1363"/>
      <c r="D58" s="843" t="s">
        <v>57</v>
      </c>
      <c r="E58" s="372">
        <f>SILABUS!E21</f>
        <v>0</v>
      </c>
      <c r="F58" s="364"/>
      <c r="G58" s="365" t="s">
        <v>462</v>
      </c>
      <c r="H58" s="372"/>
      <c r="I58" s="372" t="s">
        <v>478</v>
      </c>
      <c r="J58" s="363"/>
      <c r="M58" s="1363"/>
      <c r="N58" s="843" t="s">
        <v>57</v>
      </c>
      <c r="O58" s="372">
        <f t="shared" si="7"/>
        <v>0</v>
      </c>
      <c r="P58" s="364"/>
      <c r="Q58" s="365" t="s">
        <v>462</v>
      </c>
      <c r="R58" s="372"/>
      <c r="S58" s="372" t="s">
        <v>478</v>
      </c>
      <c r="T58" s="363"/>
      <c r="W58" s="1363"/>
      <c r="X58" s="843" t="s">
        <v>57</v>
      </c>
      <c r="Y58" s="372">
        <f t="shared" si="8"/>
        <v>0</v>
      </c>
      <c r="Z58" s="364"/>
      <c r="AA58" s="365" t="s">
        <v>462</v>
      </c>
      <c r="AB58" s="372"/>
      <c r="AC58" s="372" t="s">
        <v>478</v>
      </c>
      <c r="AD58" s="363"/>
      <c r="AG58" s="1363"/>
      <c r="AH58" s="843" t="s">
        <v>57</v>
      </c>
      <c r="AI58" s="372">
        <f t="shared" si="9"/>
        <v>0</v>
      </c>
      <c r="AJ58" s="364"/>
      <c r="AK58" s="365" t="s">
        <v>462</v>
      </c>
      <c r="AL58" s="372"/>
      <c r="AM58" s="372" t="s">
        <v>478</v>
      </c>
      <c r="AN58" s="363"/>
    </row>
    <row r="59" spans="3:40" ht="25.5">
      <c r="C59" s="1363"/>
      <c r="D59" s="843" t="s">
        <v>57</v>
      </c>
      <c r="E59" s="372">
        <f>SILABUS!E22</f>
        <v>0</v>
      </c>
      <c r="F59" s="364"/>
      <c r="G59" s="365" t="s">
        <v>479</v>
      </c>
      <c r="H59" s="372"/>
      <c r="I59" s="372" t="s">
        <v>480</v>
      </c>
      <c r="J59" s="363"/>
      <c r="M59" s="1363"/>
      <c r="N59" s="843" t="s">
        <v>57</v>
      </c>
      <c r="O59" s="372">
        <f t="shared" si="7"/>
        <v>0</v>
      </c>
      <c r="P59" s="364"/>
      <c r="Q59" s="365" t="s">
        <v>479</v>
      </c>
      <c r="R59" s="372"/>
      <c r="S59" s="372" t="s">
        <v>480</v>
      </c>
      <c r="T59" s="363"/>
      <c r="W59" s="1363"/>
      <c r="X59" s="843" t="s">
        <v>57</v>
      </c>
      <c r="Y59" s="372">
        <f t="shared" si="8"/>
        <v>0</v>
      </c>
      <c r="Z59" s="364"/>
      <c r="AA59" s="365" t="s">
        <v>479</v>
      </c>
      <c r="AB59" s="372"/>
      <c r="AC59" s="372" t="s">
        <v>480</v>
      </c>
      <c r="AD59" s="363"/>
      <c r="AG59" s="1363"/>
      <c r="AH59" s="843" t="s">
        <v>57</v>
      </c>
      <c r="AI59" s="372">
        <f t="shared" si="9"/>
        <v>0</v>
      </c>
      <c r="AJ59" s="364"/>
      <c r="AK59" s="365" t="s">
        <v>479</v>
      </c>
      <c r="AL59" s="372"/>
      <c r="AM59" s="372" t="s">
        <v>480</v>
      </c>
      <c r="AN59" s="363"/>
    </row>
    <row r="60" spans="3:40">
      <c r="C60" s="1363"/>
      <c r="D60" s="843" t="s">
        <v>57</v>
      </c>
      <c r="E60" s="372">
        <f>SILABUS!E23</f>
        <v>0</v>
      </c>
      <c r="F60" s="364"/>
      <c r="G60" s="365"/>
      <c r="H60" s="372"/>
      <c r="I60" s="372"/>
      <c r="J60" s="363"/>
      <c r="M60" s="1363"/>
      <c r="N60" s="843" t="s">
        <v>57</v>
      </c>
      <c r="O60" s="372">
        <f t="shared" si="7"/>
        <v>0</v>
      </c>
      <c r="P60" s="364"/>
      <c r="Q60" s="365"/>
      <c r="R60" s="372"/>
      <c r="S60" s="372"/>
      <c r="T60" s="363"/>
      <c r="W60" s="1363"/>
      <c r="X60" s="843" t="s">
        <v>57</v>
      </c>
      <c r="Y60" s="372">
        <f t="shared" si="8"/>
        <v>0</v>
      </c>
      <c r="Z60" s="364"/>
      <c r="AA60" s="365"/>
      <c r="AB60" s="372"/>
      <c r="AC60" s="372"/>
      <c r="AD60" s="363"/>
      <c r="AG60" s="1363"/>
      <c r="AH60" s="843" t="s">
        <v>57</v>
      </c>
      <c r="AI60" s="372">
        <f t="shared" si="9"/>
        <v>0</v>
      </c>
      <c r="AJ60" s="364"/>
      <c r="AK60" s="365"/>
      <c r="AL60" s="372"/>
      <c r="AM60" s="372"/>
      <c r="AN60" s="363"/>
    </row>
    <row r="61" spans="3:40">
      <c r="C61" s="1363"/>
      <c r="D61" s="843" t="s">
        <v>57</v>
      </c>
      <c r="E61" s="372">
        <f>SILABUS!E24</f>
        <v>0</v>
      </c>
      <c r="F61" s="373"/>
      <c r="G61" s="365"/>
      <c r="H61" s="372"/>
      <c r="I61" s="372"/>
      <c r="J61" s="363"/>
      <c r="M61" s="1363"/>
      <c r="N61" s="843" t="s">
        <v>57</v>
      </c>
      <c r="O61" s="372">
        <f t="shared" si="7"/>
        <v>0</v>
      </c>
      <c r="P61" s="373"/>
      <c r="Q61" s="365"/>
      <c r="R61" s="372"/>
      <c r="S61" s="372"/>
      <c r="T61" s="363"/>
      <c r="W61" s="1363"/>
      <c r="X61" s="843" t="s">
        <v>57</v>
      </c>
      <c r="Y61" s="372">
        <f t="shared" si="8"/>
        <v>0</v>
      </c>
      <c r="Z61" s="373"/>
      <c r="AA61" s="365"/>
      <c r="AB61" s="372"/>
      <c r="AC61" s="372"/>
      <c r="AD61" s="363"/>
      <c r="AG61" s="1363"/>
      <c r="AH61" s="843" t="s">
        <v>57</v>
      </c>
      <c r="AI61" s="372">
        <f t="shared" si="9"/>
        <v>0</v>
      </c>
      <c r="AJ61" s="373"/>
      <c r="AK61" s="365"/>
      <c r="AL61" s="372"/>
      <c r="AM61" s="372"/>
      <c r="AN61" s="363"/>
    </row>
    <row r="62" spans="3:40" ht="25.5">
      <c r="C62" s="1363"/>
      <c r="D62" s="843" t="s">
        <v>57</v>
      </c>
      <c r="E62" s="372">
        <f>SILABUS!E25</f>
        <v>0</v>
      </c>
      <c r="F62" s="364"/>
      <c r="G62" s="365" t="s">
        <v>462</v>
      </c>
      <c r="H62" s="372"/>
      <c r="I62" s="372"/>
      <c r="J62" s="363"/>
      <c r="M62" s="1363"/>
      <c r="N62" s="843" t="s">
        <v>57</v>
      </c>
      <c r="O62" s="372">
        <f t="shared" si="7"/>
        <v>0</v>
      </c>
      <c r="P62" s="364"/>
      <c r="Q62" s="365" t="s">
        <v>462</v>
      </c>
      <c r="R62" s="372"/>
      <c r="S62" s="372"/>
      <c r="T62" s="363"/>
      <c r="W62" s="1363"/>
      <c r="X62" s="843" t="s">
        <v>57</v>
      </c>
      <c r="Y62" s="372">
        <f t="shared" si="8"/>
        <v>0</v>
      </c>
      <c r="Z62" s="364"/>
      <c r="AA62" s="365" t="s">
        <v>462</v>
      </c>
      <c r="AB62" s="372"/>
      <c r="AC62" s="372"/>
      <c r="AD62" s="363"/>
      <c r="AG62" s="1363"/>
      <c r="AH62" s="843" t="s">
        <v>57</v>
      </c>
      <c r="AI62" s="372">
        <f t="shared" si="9"/>
        <v>0</v>
      </c>
      <c r="AJ62" s="364"/>
      <c r="AK62" s="365" t="s">
        <v>462</v>
      </c>
      <c r="AL62" s="372"/>
      <c r="AM62" s="372"/>
      <c r="AN62" s="363"/>
    </row>
    <row r="63" spans="3:40" ht="30.75" customHeight="1">
      <c r="C63" s="1363"/>
      <c r="D63" s="843" t="s">
        <v>57</v>
      </c>
      <c r="E63" s="1332"/>
      <c r="F63" s="364"/>
      <c r="G63" s="365" t="s">
        <v>464</v>
      </c>
      <c r="H63" s="372"/>
      <c r="I63" s="372"/>
      <c r="J63" s="363"/>
      <c r="M63" s="1363"/>
      <c r="N63" s="843" t="s">
        <v>57</v>
      </c>
      <c r="O63" s="372">
        <f t="shared" si="7"/>
        <v>0</v>
      </c>
      <c r="P63" s="364"/>
      <c r="Q63" s="365" t="s">
        <v>464</v>
      </c>
      <c r="R63" s="372"/>
      <c r="S63" s="372"/>
      <c r="T63" s="363"/>
      <c r="W63" s="1363"/>
      <c r="X63" s="843" t="s">
        <v>57</v>
      </c>
      <c r="Y63" s="372">
        <f t="shared" si="8"/>
        <v>0</v>
      </c>
      <c r="Z63" s="364"/>
      <c r="AA63" s="365" t="s">
        <v>464</v>
      </c>
      <c r="AB63" s="372"/>
      <c r="AC63" s="372"/>
      <c r="AD63" s="363"/>
      <c r="AG63" s="1363"/>
      <c r="AH63" s="843" t="s">
        <v>57</v>
      </c>
      <c r="AI63" s="372">
        <f t="shared" si="9"/>
        <v>0</v>
      </c>
      <c r="AJ63" s="364"/>
      <c r="AK63" s="365" t="s">
        <v>464</v>
      </c>
      <c r="AL63" s="372"/>
      <c r="AM63" s="372"/>
      <c r="AN63" s="363"/>
    </row>
    <row r="64" spans="3:40" ht="62.25" customHeight="1">
      <c r="C64" s="1363"/>
      <c r="D64" s="843" t="s">
        <v>57</v>
      </c>
      <c r="E64" s="1332"/>
      <c r="F64" s="374"/>
      <c r="G64" s="365" t="s">
        <v>465</v>
      </c>
      <c r="H64" s="372"/>
      <c r="I64" s="372"/>
      <c r="J64" s="363"/>
      <c r="M64" s="1363"/>
      <c r="N64" s="843" t="s">
        <v>57</v>
      </c>
      <c r="O64" s="372">
        <f t="shared" si="7"/>
        <v>0</v>
      </c>
      <c r="P64" s="374"/>
      <c r="Q64" s="365" t="s">
        <v>465</v>
      </c>
      <c r="R64" s="372"/>
      <c r="S64" s="372"/>
      <c r="T64" s="363"/>
      <c r="W64" s="1363"/>
      <c r="X64" s="843" t="s">
        <v>57</v>
      </c>
      <c r="Y64" s="372">
        <f t="shared" si="8"/>
        <v>0</v>
      </c>
      <c r="Z64" s="374"/>
      <c r="AA64" s="365" t="s">
        <v>465</v>
      </c>
      <c r="AB64" s="372"/>
      <c r="AC64" s="372"/>
      <c r="AD64" s="363"/>
      <c r="AG64" s="1363"/>
      <c r="AH64" s="843" t="s">
        <v>57</v>
      </c>
      <c r="AI64" s="372">
        <f t="shared" si="9"/>
        <v>0</v>
      </c>
      <c r="AJ64" s="374"/>
      <c r="AK64" s="365" t="s">
        <v>465</v>
      </c>
      <c r="AL64" s="372"/>
      <c r="AM64" s="372"/>
      <c r="AN64" s="363"/>
    </row>
    <row r="65" spans="1:40">
      <c r="C65" s="1364"/>
      <c r="D65" s="378"/>
      <c r="E65" s="375"/>
      <c r="F65" s="374"/>
      <c r="G65" s="376"/>
      <c r="H65" s="375"/>
      <c r="I65" s="372"/>
      <c r="J65" s="363"/>
      <c r="M65" s="1364"/>
      <c r="N65" s="378"/>
      <c r="O65" s="375"/>
      <c r="P65" s="374"/>
      <c r="Q65" s="376"/>
      <c r="R65" s="375"/>
      <c r="S65" s="372"/>
      <c r="T65" s="363"/>
      <c r="W65" s="1364"/>
      <c r="X65" s="378"/>
      <c r="Y65" s="375"/>
      <c r="Z65" s="374"/>
      <c r="AA65" s="376"/>
      <c r="AB65" s="375"/>
      <c r="AC65" s="372"/>
      <c r="AD65" s="363"/>
      <c r="AG65" s="1364"/>
      <c r="AH65" s="378"/>
      <c r="AI65" s="375"/>
      <c r="AJ65" s="374"/>
      <c r="AK65" s="376"/>
      <c r="AL65" s="375"/>
      <c r="AM65" s="372"/>
      <c r="AN65" s="363"/>
    </row>
    <row r="66" spans="1:40" ht="38.25">
      <c r="C66" s="1362" t="s">
        <v>445</v>
      </c>
      <c r="D66" s="839"/>
      <c r="E66" s="377" t="s">
        <v>481</v>
      </c>
      <c r="F66" s="361"/>
      <c r="G66" s="362" t="s">
        <v>482</v>
      </c>
      <c r="H66" s="361"/>
      <c r="I66" s="362" t="s">
        <v>483</v>
      </c>
      <c r="J66" s="360" t="s">
        <v>440</v>
      </c>
      <c r="M66" s="1362" t="s">
        <v>445</v>
      </c>
      <c r="N66" s="839"/>
      <c r="O66" s="377" t="s">
        <v>481</v>
      </c>
      <c r="P66" s="361"/>
      <c r="Q66" s="362" t="s">
        <v>482</v>
      </c>
      <c r="R66" s="361"/>
      <c r="S66" s="362" t="s">
        <v>483</v>
      </c>
      <c r="T66" s="360" t="s">
        <v>440</v>
      </c>
      <c r="W66" s="1362" t="s">
        <v>445</v>
      </c>
      <c r="X66" s="839"/>
      <c r="Y66" s="377" t="s">
        <v>481</v>
      </c>
      <c r="Z66" s="361"/>
      <c r="AA66" s="362" t="s">
        <v>482</v>
      </c>
      <c r="AB66" s="361"/>
      <c r="AC66" s="362" t="s">
        <v>483</v>
      </c>
      <c r="AD66" s="360" t="s">
        <v>440</v>
      </c>
      <c r="AG66" s="1362" t="s">
        <v>445</v>
      </c>
      <c r="AH66" s="839"/>
      <c r="AI66" s="377" t="s">
        <v>481</v>
      </c>
      <c r="AJ66" s="361"/>
      <c r="AK66" s="362" t="s">
        <v>482</v>
      </c>
      <c r="AL66" s="361"/>
      <c r="AM66" s="362" t="s">
        <v>483</v>
      </c>
      <c r="AN66" s="360" t="s">
        <v>440</v>
      </c>
    </row>
    <row r="67" spans="1:40" ht="38.25">
      <c r="C67" s="1363"/>
      <c r="D67" s="378"/>
      <c r="E67" s="372" t="s">
        <v>542</v>
      </c>
      <c r="F67" s="364"/>
      <c r="G67" s="365"/>
      <c r="H67" s="364"/>
      <c r="I67" s="365"/>
      <c r="J67" s="363"/>
      <c r="M67" s="1363"/>
      <c r="N67" s="378"/>
      <c r="O67" s="372" t="s">
        <v>543</v>
      </c>
      <c r="P67" s="364"/>
      <c r="Q67" s="365"/>
      <c r="R67" s="364"/>
      <c r="S67" s="365"/>
      <c r="T67" s="363"/>
      <c r="W67" s="1363"/>
      <c r="X67" s="378"/>
      <c r="Y67" s="372" t="s">
        <v>543</v>
      </c>
      <c r="Z67" s="364"/>
      <c r="AA67" s="365"/>
      <c r="AB67" s="364"/>
      <c r="AC67" s="365"/>
      <c r="AD67" s="363"/>
      <c r="AG67" s="1363"/>
      <c r="AH67" s="378"/>
      <c r="AI67" s="372" t="s">
        <v>484</v>
      </c>
      <c r="AJ67" s="364"/>
      <c r="AK67" s="365"/>
      <c r="AL67" s="364"/>
      <c r="AM67" s="365"/>
      <c r="AN67" s="363"/>
    </row>
    <row r="68" spans="1:40">
      <c r="C68" s="1363"/>
      <c r="D68" s="378"/>
      <c r="E68" s="372" t="s">
        <v>466</v>
      </c>
      <c r="F68" s="364"/>
      <c r="G68" s="365" t="s">
        <v>485</v>
      </c>
      <c r="H68" s="364"/>
      <c r="I68" s="365" t="s">
        <v>486</v>
      </c>
      <c r="J68" s="363"/>
      <c r="M68" s="1363"/>
      <c r="N68" s="378"/>
      <c r="O68" s="372" t="s">
        <v>466</v>
      </c>
      <c r="P68" s="364"/>
      <c r="Q68" s="365" t="s">
        <v>485</v>
      </c>
      <c r="R68" s="364"/>
      <c r="S68" s="365" t="s">
        <v>486</v>
      </c>
      <c r="T68" s="363"/>
      <c r="W68" s="1363"/>
      <c r="X68" s="378"/>
      <c r="Y68" s="372" t="s">
        <v>466</v>
      </c>
      <c r="Z68" s="364"/>
      <c r="AA68" s="365" t="s">
        <v>485</v>
      </c>
      <c r="AB68" s="364"/>
      <c r="AC68" s="365" t="s">
        <v>486</v>
      </c>
      <c r="AD68" s="363"/>
      <c r="AG68" s="1363"/>
      <c r="AH68" s="378"/>
      <c r="AI68" s="372" t="s">
        <v>466</v>
      </c>
      <c r="AJ68" s="364"/>
      <c r="AK68" s="365" t="s">
        <v>485</v>
      </c>
      <c r="AL68" s="364"/>
      <c r="AM68" s="365" t="s">
        <v>486</v>
      </c>
      <c r="AN68" s="363"/>
    </row>
    <row r="69" spans="1:40">
      <c r="C69" s="1363"/>
      <c r="D69" s="378"/>
      <c r="E69" s="375"/>
      <c r="F69" s="374"/>
      <c r="G69" s="365"/>
      <c r="H69" s="364"/>
      <c r="I69" s="376"/>
      <c r="J69" s="363"/>
      <c r="M69" s="1363"/>
      <c r="N69" s="378"/>
      <c r="O69" s="375"/>
      <c r="P69" s="374"/>
      <c r="Q69" s="365"/>
      <c r="R69" s="364"/>
      <c r="S69" s="376"/>
      <c r="T69" s="363"/>
      <c r="W69" s="1363"/>
      <c r="X69" s="378"/>
      <c r="Y69" s="375"/>
      <c r="Z69" s="374"/>
      <c r="AA69" s="365"/>
      <c r="AB69" s="364"/>
      <c r="AC69" s="376"/>
      <c r="AD69" s="363"/>
      <c r="AG69" s="1363"/>
      <c r="AH69" s="378"/>
      <c r="AI69" s="375"/>
      <c r="AJ69" s="374"/>
      <c r="AK69" s="365"/>
      <c r="AL69" s="364"/>
      <c r="AM69" s="376"/>
      <c r="AN69" s="363"/>
    </row>
    <row r="70" spans="1:40">
      <c r="C70" s="1364"/>
      <c r="D70" s="379"/>
      <c r="E70" s="380"/>
      <c r="F70" s="369"/>
      <c r="G70" s="370"/>
      <c r="H70" s="367"/>
      <c r="I70" s="368"/>
      <c r="J70" s="366"/>
      <c r="M70" s="1364"/>
      <c r="N70" s="379"/>
      <c r="O70" s="380"/>
      <c r="P70" s="369"/>
      <c r="Q70" s="370"/>
      <c r="R70" s="367"/>
      <c r="S70" s="368"/>
      <c r="T70" s="366"/>
      <c r="W70" s="1364"/>
      <c r="X70" s="379"/>
      <c r="Y70" s="380"/>
      <c r="Z70" s="369"/>
      <c r="AA70" s="370"/>
      <c r="AB70" s="367"/>
      <c r="AC70" s="368"/>
      <c r="AD70" s="366"/>
      <c r="AG70" s="1364"/>
      <c r="AH70" s="379"/>
      <c r="AI70" s="380"/>
      <c r="AJ70" s="369"/>
      <c r="AK70" s="370"/>
      <c r="AL70" s="367"/>
      <c r="AM70" s="368"/>
      <c r="AN70" s="366"/>
    </row>
    <row r="71" spans="1:40" ht="15.75">
      <c r="C71" s="381"/>
      <c r="D71" s="381"/>
      <c r="M71" s="381"/>
      <c r="N71" s="381"/>
      <c r="W71" s="381"/>
      <c r="X71" s="381"/>
      <c r="AG71" s="381"/>
      <c r="AH71" s="381"/>
    </row>
    <row r="72" spans="1:40" ht="15.75">
      <c r="C72" s="381"/>
      <c r="D72" s="381"/>
      <c r="M72" s="381"/>
      <c r="N72" s="381"/>
      <c r="W72" s="381"/>
      <c r="X72" s="381"/>
      <c r="AG72" s="381"/>
      <c r="AH72" s="381"/>
    </row>
    <row r="73" spans="1:40" ht="15">
      <c r="A73" s="357" t="s">
        <v>487</v>
      </c>
      <c r="B73" s="357"/>
      <c r="C73" s="357"/>
      <c r="D73" s="357"/>
      <c r="K73" s="357" t="s">
        <v>487</v>
      </c>
      <c r="L73" s="357"/>
      <c r="M73" s="357"/>
      <c r="N73" s="357"/>
      <c r="U73" s="357" t="s">
        <v>487</v>
      </c>
      <c r="V73" s="357"/>
      <c r="W73" s="357"/>
      <c r="X73" s="357"/>
      <c r="AE73" s="357" t="s">
        <v>487</v>
      </c>
      <c r="AF73" s="357"/>
      <c r="AG73" s="357"/>
      <c r="AH73" s="357"/>
    </row>
    <row r="74" spans="1:40">
      <c r="C74" s="1328">
        <f>SILABUS!K17</f>
        <v>0</v>
      </c>
      <c r="D74" s="1328"/>
      <c r="E74" s="1328"/>
      <c r="F74" s="1328"/>
      <c r="G74" s="1328"/>
      <c r="H74" s="1328"/>
      <c r="I74" s="1328"/>
      <c r="J74" s="1328"/>
      <c r="M74" s="1328">
        <f>C74</f>
        <v>0</v>
      </c>
      <c r="N74" s="1328"/>
      <c r="O74" s="1328"/>
      <c r="P74" s="1328"/>
      <c r="Q74" s="1328"/>
      <c r="R74" s="1328"/>
      <c r="S74" s="1328"/>
      <c r="T74" s="1328"/>
      <c r="W74" s="1328">
        <f>M74</f>
        <v>0</v>
      </c>
      <c r="X74" s="1328"/>
      <c r="Y74" s="1328"/>
      <c r="Z74" s="1328"/>
      <c r="AA74" s="1328"/>
      <c r="AB74" s="1328"/>
      <c r="AC74" s="1328"/>
      <c r="AD74" s="1328"/>
      <c r="AG74" s="1328">
        <f>W74</f>
        <v>0</v>
      </c>
      <c r="AH74" s="1328"/>
      <c r="AI74" s="1328"/>
      <c r="AJ74" s="1328"/>
      <c r="AK74" s="1328"/>
      <c r="AL74" s="1328"/>
      <c r="AM74" s="1328"/>
      <c r="AN74" s="1328"/>
    </row>
    <row r="75" spans="1:40">
      <c r="C75" s="1328">
        <f>SILABUS!K18</f>
        <v>0</v>
      </c>
      <c r="D75" s="1328"/>
      <c r="E75" s="1328"/>
      <c r="F75" s="1328"/>
      <c r="G75" s="1328"/>
      <c r="H75" s="1328"/>
      <c r="I75" s="1328"/>
      <c r="J75" s="1328"/>
      <c r="M75" s="1328">
        <f>C75</f>
        <v>0</v>
      </c>
      <c r="N75" s="1328"/>
      <c r="O75" s="1328"/>
      <c r="P75" s="1328"/>
      <c r="Q75" s="1328"/>
      <c r="R75" s="1328"/>
      <c r="S75" s="1328"/>
      <c r="T75" s="1328"/>
      <c r="W75" s="1328">
        <f>M75</f>
        <v>0</v>
      </c>
      <c r="X75" s="1328"/>
      <c r="Y75" s="1328"/>
      <c r="Z75" s="1328"/>
      <c r="AA75" s="1328"/>
      <c r="AB75" s="1328"/>
      <c r="AC75" s="1328"/>
      <c r="AD75" s="1328"/>
      <c r="AG75" s="1328">
        <f>W75</f>
        <v>0</v>
      </c>
      <c r="AH75" s="1328"/>
      <c r="AI75" s="1328"/>
      <c r="AJ75" s="1328"/>
      <c r="AK75" s="1328"/>
      <c r="AL75" s="1328"/>
      <c r="AM75" s="1328"/>
      <c r="AN75" s="1328"/>
    </row>
    <row r="76" spans="1:40">
      <c r="C76" s="1328">
        <f>SILABUS!K19</f>
        <v>0</v>
      </c>
      <c r="D76" s="1328"/>
      <c r="E76" s="1328"/>
      <c r="F76" s="1328"/>
      <c r="G76" s="1328"/>
      <c r="H76" s="1328"/>
      <c r="I76" s="1328"/>
      <c r="J76" s="1328"/>
      <c r="M76" s="1328">
        <f>C76</f>
        <v>0</v>
      </c>
      <c r="N76" s="1328"/>
      <c r="O76" s="1328"/>
      <c r="P76" s="1328"/>
      <c r="Q76" s="1328"/>
      <c r="R76" s="1328"/>
      <c r="S76" s="1328"/>
      <c r="T76" s="1328"/>
      <c r="W76" s="1328">
        <f>M76</f>
        <v>0</v>
      </c>
      <c r="X76" s="1328"/>
      <c r="Y76" s="1328"/>
      <c r="Z76" s="1328"/>
      <c r="AA76" s="1328"/>
      <c r="AB76" s="1328"/>
      <c r="AC76" s="1328"/>
      <c r="AD76" s="1328"/>
      <c r="AG76" s="1328">
        <f>W76</f>
        <v>0</v>
      </c>
      <c r="AH76" s="1328"/>
      <c r="AI76" s="1328"/>
      <c r="AJ76" s="1328"/>
      <c r="AK76" s="1328"/>
      <c r="AL76" s="1328"/>
      <c r="AM76" s="1328"/>
      <c r="AN76" s="1328"/>
    </row>
    <row r="77" spans="1:40">
      <c r="C77" s="1328">
        <f>SILABUS!K20</f>
        <v>0</v>
      </c>
      <c r="D77" s="1328"/>
      <c r="E77" s="1328"/>
      <c r="F77" s="1328"/>
      <c r="G77" s="1328"/>
      <c r="H77" s="1328"/>
      <c r="I77" s="1328"/>
      <c r="J77" s="1328"/>
      <c r="M77" s="1328">
        <f>C77</f>
        <v>0</v>
      </c>
      <c r="N77" s="1328"/>
      <c r="O77" s="1328"/>
      <c r="P77" s="1328"/>
      <c r="Q77" s="1328"/>
      <c r="R77" s="1328"/>
      <c r="S77" s="1328"/>
      <c r="T77" s="1328"/>
      <c r="W77" s="1328">
        <f>M77</f>
        <v>0</v>
      </c>
      <c r="X77" s="1328"/>
      <c r="Y77" s="1328"/>
      <c r="Z77" s="1328"/>
      <c r="AA77" s="1328"/>
      <c r="AB77" s="1328"/>
      <c r="AC77" s="1328"/>
      <c r="AD77" s="1328"/>
      <c r="AG77" s="1328">
        <f>W77</f>
        <v>0</v>
      </c>
      <c r="AH77" s="1328"/>
      <c r="AI77" s="1328"/>
      <c r="AJ77" s="1328"/>
      <c r="AK77" s="1328"/>
      <c r="AL77" s="1328"/>
      <c r="AM77" s="1328"/>
      <c r="AN77" s="1328"/>
    </row>
    <row r="78" spans="1:40">
      <c r="C78" s="1328">
        <f>SILABUS!K21</f>
        <v>0</v>
      </c>
      <c r="D78" s="1328"/>
      <c r="E78" s="1328"/>
      <c r="F78" s="1328"/>
      <c r="G78" s="1328"/>
      <c r="H78" s="1328"/>
      <c r="I78" s="1328"/>
      <c r="J78" s="1328"/>
      <c r="M78" s="1328">
        <f>C78</f>
        <v>0</v>
      </c>
      <c r="N78" s="1328"/>
      <c r="O78" s="1328"/>
      <c r="P78" s="1328"/>
      <c r="Q78" s="1328"/>
      <c r="R78" s="1328"/>
      <c r="S78" s="1328"/>
      <c r="T78" s="1328"/>
      <c r="W78" s="1328">
        <f>M78</f>
        <v>0</v>
      </c>
      <c r="X78" s="1328"/>
      <c r="Y78" s="1328"/>
      <c r="Z78" s="1328"/>
      <c r="AA78" s="1328"/>
      <c r="AB78" s="1328"/>
      <c r="AC78" s="1328"/>
      <c r="AD78" s="1328"/>
      <c r="AG78" s="1328">
        <f>W78</f>
        <v>0</v>
      </c>
      <c r="AH78" s="1328"/>
      <c r="AI78" s="1328"/>
      <c r="AJ78" s="1328"/>
      <c r="AK78" s="1328"/>
      <c r="AL78" s="1328"/>
      <c r="AM78" s="1328"/>
      <c r="AN78" s="1328"/>
    </row>
    <row r="80" spans="1:40" ht="15">
      <c r="A80" s="357" t="s">
        <v>488</v>
      </c>
      <c r="B80" s="357"/>
      <c r="C80" s="357"/>
      <c r="D80" s="357"/>
      <c r="K80" s="357" t="s">
        <v>488</v>
      </c>
      <c r="L80" s="357"/>
      <c r="M80" s="357"/>
      <c r="N80" s="357"/>
      <c r="U80" s="357" t="s">
        <v>488</v>
      </c>
      <c r="V80" s="357"/>
      <c r="W80" s="357"/>
      <c r="X80" s="357"/>
      <c r="AE80" s="357" t="s">
        <v>488</v>
      </c>
      <c r="AF80" s="357"/>
      <c r="AG80" s="357"/>
      <c r="AH80" s="357"/>
    </row>
    <row r="81" spans="3:40">
      <c r="C81" s="353" t="s">
        <v>446</v>
      </c>
      <c r="D81" s="354" t="s">
        <v>3</v>
      </c>
      <c r="E81" s="826" t="s">
        <v>489</v>
      </c>
      <c r="M81" s="353" t="s">
        <v>446</v>
      </c>
      <c r="N81" s="354" t="s">
        <v>3</v>
      </c>
      <c r="O81" s="826" t="s">
        <v>489</v>
      </c>
      <c r="W81" s="353" t="s">
        <v>446</v>
      </c>
      <c r="X81" s="354" t="s">
        <v>3</v>
      </c>
      <c r="Y81" s="826" t="s">
        <v>489</v>
      </c>
      <c r="AG81" s="353" t="s">
        <v>446</v>
      </c>
      <c r="AH81" s="354" t="s">
        <v>3</v>
      </c>
      <c r="AI81" s="826" t="s">
        <v>489</v>
      </c>
    </row>
    <row r="82" spans="3:40">
      <c r="C82" s="353" t="s">
        <v>447</v>
      </c>
      <c r="D82" s="354" t="s">
        <v>3</v>
      </c>
      <c r="E82" s="826" t="s">
        <v>490</v>
      </c>
      <c r="M82" s="353" t="s">
        <v>447</v>
      </c>
      <c r="N82" s="354" t="s">
        <v>3</v>
      </c>
      <c r="O82" s="826" t="s">
        <v>490</v>
      </c>
      <c r="W82" s="353" t="s">
        <v>447</v>
      </c>
      <c r="X82" s="354" t="s">
        <v>3</v>
      </c>
      <c r="Y82" s="826" t="s">
        <v>490</v>
      </c>
      <c r="AG82" s="353" t="s">
        <v>447</v>
      </c>
      <c r="AH82" s="354" t="s">
        <v>3</v>
      </c>
      <c r="AI82" s="826" t="s">
        <v>490</v>
      </c>
    </row>
    <row r="83" spans="3:40">
      <c r="C83" s="353" t="s">
        <v>448</v>
      </c>
      <c r="M83" s="353" t="s">
        <v>448</v>
      </c>
      <c r="W83" s="353" t="s">
        <v>448</v>
      </c>
      <c r="AG83" s="353" t="s">
        <v>448</v>
      </c>
    </row>
    <row r="84" spans="3:40" ht="4.5" customHeight="1"/>
    <row r="85" spans="3:40">
      <c r="C85" s="353" t="s">
        <v>491</v>
      </c>
      <c r="M85" s="353" t="s">
        <v>491</v>
      </c>
      <c r="W85" s="353" t="s">
        <v>491</v>
      </c>
      <c r="AG85" s="353" t="s">
        <v>491</v>
      </c>
    </row>
    <row r="86" spans="3:40">
      <c r="C86" s="353" t="s">
        <v>492</v>
      </c>
      <c r="M86" s="353" t="s">
        <v>492</v>
      </c>
      <c r="W86" s="353" t="s">
        <v>492</v>
      </c>
      <c r="AG86" s="353" t="s">
        <v>492</v>
      </c>
    </row>
    <row r="87" spans="3:40">
      <c r="C87" s="353" t="s">
        <v>493</v>
      </c>
      <c r="M87" s="353" t="s">
        <v>493</v>
      </c>
      <c r="W87" s="353" t="s">
        <v>493</v>
      </c>
      <c r="AG87" s="353" t="s">
        <v>493</v>
      </c>
    </row>
    <row r="88" spans="3:40">
      <c r="C88" s="353" t="s">
        <v>494</v>
      </c>
      <c r="M88" s="353" t="s">
        <v>494</v>
      </c>
      <c r="W88" s="353" t="s">
        <v>494</v>
      </c>
      <c r="AG88" s="353" t="s">
        <v>494</v>
      </c>
    </row>
    <row r="89" spans="3:40" ht="3.75" customHeight="1">
      <c r="C89" s="355"/>
      <c r="D89" s="355"/>
      <c r="M89" s="355"/>
      <c r="N89" s="355"/>
      <c r="W89" s="355"/>
      <c r="X89" s="355"/>
      <c r="AG89" s="355"/>
      <c r="AH89" s="355"/>
    </row>
    <row r="90" spans="3:40" ht="15">
      <c r="C90" s="382" t="s">
        <v>530</v>
      </c>
      <c r="D90" s="382"/>
      <c r="M90" s="382" t="s">
        <v>530</v>
      </c>
      <c r="N90" s="382"/>
      <c r="W90" s="382" t="s">
        <v>530</v>
      </c>
      <c r="X90" s="382"/>
      <c r="AG90" s="382" t="s">
        <v>530</v>
      </c>
      <c r="AH90" s="382"/>
    </row>
    <row r="91" spans="3:40" ht="31.5" customHeight="1" thickBot="1">
      <c r="C91" s="840" t="s">
        <v>6</v>
      </c>
      <c r="D91" s="1333" t="s">
        <v>449</v>
      </c>
      <c r="E91" s="1333"/>
      <c r="F91" s="1334" t="s">
        <v>450</v>
      </c>
      <c r="G91" s="1334"/>
      <c r="H91" s="1334" t="s">
        <v>451</v>
      </c>
      <c r="I91" s="1334"/>
      <c r="J91" s="383" t="s">
        <v>452</v>
      </c>
      <c r="M91" s="840" t="s">
        <v>6</v>
      </c>
      <c r="N91" s="1333" t="s">
        <v>449</v>
      </c>
      <c r="O91" s="1333"/>
      <c r="P91" s="1334" t="s">
        <v>450</v>
      </c>
      <c r="Q91" s="1334"/>
      <c r="R91" s="1334" t="s">
        <v>451</v>
      </c>
      <c r="S91" s="1334"/>
      <c r="T91" s="383" t="s">
        <v>452</v>
      </c>
      <c r="W91" s="840" t="s">
        <v>6</v>
      </c>
      <c r="X91" s="1333" t="s">
        <v>449</v>
      </c>
      <c r="Y91" s="1333"/>
      <c r="Z91" s="1334" t="s">
        <v>450</v>
      </c>
      <c r="AA91" s="1334"/>
      <c r="AB91" s="1334" t="s">
        <v>451</v>
      </c>
      <c r="AC91" s="1334"/>
      <c r="AD91" s="383" t="s">
        <v>452</v>
      </c>
      <c r="AG91" s="840" t="s">
        <v>6</v>
      </c>
      <c r="AH91" s="1333" t="s">
        <v>449</v>
      </c>
      <c r="AI91" s="1333"/>
      <c r="AJ91" s="1334" t="s">
        <v>450</v>
      </c>
      <c r="AK91" s="1334"/>
      <c r="AL91" s="1334" t="s">
        <v>451</v>
      </c>
      <c r="AM91" s="1334"/>
      <c r="AN91" s="383" t="s">
        <v>452</v>
      </c>
    </row>
    <row r="92" spans="3:40" ht="15.75" thickTop="1">
      <c r="C92" s="384">
        <v>1</v>
      </c>
      <c r="D92" s="1335"/>
      <c r="E92" s="1335"/>
      <c r="F92" s="1336"/>
      <c r="G92" s="1336"/>
      <c r="H92" s="1337" t="s">
        <v>495</v>
      </c>
      <c r="I92" s="1337"/>
      <c r="J92" s="828"/>
      <c r="M92" s="384">
        <v>1</v>
      </c>
      <c r="N92" s="1335"/>
      <c r="O92" s="1335"/>
      <c r="P92" s="1336"/>
      <c r="Q92" s="1336"/>
      <c r="R92" s="1337" t="s">
        <v>495</v>
      </c>
      <c r="S92" s="1337"/>
      <c r="T92" s="828"/>
      <c r="W92" s="384">
        <v>1</v>
      </c>
      <c r="X92" s="1335"/>
      <c r="Y92" s="1335"/>
      <c r="Z92" s="1336"/>
      <c r="AA92" s="1336"/>
      <c r="AB92" s="1337" t="s">
        <v>495</v>
      </c>
      <c r="AC92" s="1337"/>
      <c r="AD92" s="828"/>
      <c r="AG92" s="384">
        <v>1</v>
      </c>
      <c r="AH92" s="1335"/>
      <c r="AI92" s="1335"/>
      <c r="AJ92" s="1336"/>
      <c r="AK92" s="1336"/>
      <c r="AL92" s="1337" t="s">
        <v>495</v>
      </c>
      <c r="AM92" s="1337"/>
      <c r="AN92" s="828"/>
    </row>
    <row r="93" spans="3:40" ht="15">
      <c r="C93" s="385">
        <v>2</v>
      </c>
      <c r="D93" s="1329"/>
      <c r="E93" s="1329"/>
      <c r="F93" s="1330"/>
      <c r="G93" s="1330"/>
      <c r="H93" s="1331" t="s">
        <v>495</v>
      </c>
      <c r="I93" s="1331"/>
      <c r="J93" s="829"/>
      <c r="M93" s="385">
        <v>2</v>
      </c>
      <c r="N93" s="1329"/>
      <c r="O93" s="1329"/>
      <c r="P93" s="1330"/>
      <c r="Q93" s="1330"/>
      <c r="R93" s="1331" t="s">
        <v>495</v>
      </c>
      <c r="S93" s="1331"/>
      <c r="T93" s="829"/>
      <c r="W93" s="385">
        <v>2</v>
      </c>
      <c r="X93" s="1329"/>
      <c r="Y93" s="1329"/>
      <c r="Z93" s="1330"/>
      <c r="AA93" s="1330"/>
      <c r="AB93" s="1331" t="s">
        <v>495</v>
      </c>
      <c r="AC93" s="1331"/>
      <c r="AD93" s="829"/>
      <c r="AG93" s="385">
        <v>2</v>
      </c>
      <c r="AH93" s="1329"/>
      <c r="AI93" s="1329"/>
      <c r="AJ93" s="1330"/>
      <c r="AK93" s="1330"/>
      <c r="AL93" s="1331" t="s">
        <v>495</v>
      </c>
      <c r="AM93" s="1331"/>
      <c r="AN93" s="829"/>
    </row>
    <row r="94" spans="3:40" ht="15">
      <c r="C94" s="385">
        <v>3</v>
      </c>
      <c r="D94" s="1329"/>
      <c r="E94" s="1329"/>
      <c r="F94" s="1330"/>
      <c r="G94" s="1330"/>
      <c r="H94" s="1331" t="s">
        <v>495</v>
      </c>
      <c r="I94" s="1331"/>
      <c r="J94" s="829"/>
      <c r="M94" s="385">
        <v>3</v>
      </c>
      <c r="N94" s="1329"/>
      <c r="O94" s="1329"/>
      <c r="P94" s="1330"/>
      <c r="Q94" s="1330"/>
      <c r="R94" s="1331" t="s">
        <v>495</v>
      </c>
      <c r="S94" s="1331"/>
      <c r="T94" s="829"/>
      <c r="W94" s="385">
        <v>3</v>
      </c>
      <c r="X94" s="1329"/>
      <c r="Y94" s="1329"/>
      <c r="Z94" s="1330"/>
      <c r="AA94" s="1330"/>
      <c r="AB94" s="1331" t="s">
        <v>495</v>
      </c>
      <c r="AC94" s="1331"/>
      <c r="AD94" s="829"/>
      <c r="AG94" s="385">
        <v>3</v>
      </c>
      <c r="AH94" s="1329"/>
      <c r="AI94" s="1329"/>
      <c r="AJ94" s="1330"/>
      <c r="AK94" s="1330"/>
      <c r="AL94" s="1331" t="s">
        <v>495</v>
      </c>
      <c r="AM94" s="1331"/>
      <c r="AN94" s="829"/>
    </row>
    <row r="95" spans="3:40" ht="15.75" thickBot="1">
      <c r="C95" s="386">
        <v>4</v>
      </c>
      <c r="D95" s="1338"/>
      <c r="E95" s="1338"/>
      <c r="F95" s="1339"/>
      <c r="G95" s="1339"/>
      <c r="H95" s="1340" t="s">
        <v>495</v>
      </c>
      <c r="I95" s="1340"/>
      <c r="J95" s="830"/>
      <c r="M95" s="386">
        <v>4</v>
      </c>
      <c r="N95" s="1338"/>
      <c r="O95" s="1338"/>
      <c r="P95" s="1339"/>
      <c r="Q95" s="1339"/>
      <c r="R95" s="1340" t="s">
        <v>495</v>
      </c>
      <c r="S95" s="1340"/>
      <c r="T95" s="830"/>
      <c r="W95" s="386">
        <v>4</v>
      </c>
      <c r="X95" s="1338"/>
      <c r="Y95" s="1338"/>
      <c r="Z95" s="1339"/>
      <c r="AA95" s="1339"/>
      <c r="AB95" s="1340" t="s">
        <v>495</v>
      </c>
      <c r="AC95" s="1340"/>
      <c r="AD95" s="830"/>
      <c r="AG95" s="386">
        <v>4</v>
      </c>
      <c r="AH95" s="1338"/>
      <c r="AI95" s="1338"/>
      <c r="AJ95" s="1339"/>
      <c r="AK95" s="1339"/>
      <c r="AL95" s="1340" t="s">
        <v>495</v>
      </c>
      <c r="AM95" s="1340"/>
      <c r="AN95" s="830"/>
    </row>
    <row r="96" spans="3:40" ht="15.75" customHeight="1" thickTop="1">
      <c r="C96" s="1341" t="s">
        <v>453</v>
      </c>
      <c r="D96" s="1342"/>
      <c r="E96" s="1342"/>
      <c r="F96" s="1342"/>
      <c r="G96" s="1343"/>
      <c r="H96" s="1337">
        <v>100</v>
      </c>
      <c r="I96" s="1337"/>
      <c r="J96" s="1344"/>
      <c r="M96" s="1341" t="s">
        <v>453</v>
      </c>
      <c r="N96" s="1342"/>
      <c r="O96" s="1342"/>
      <c r="P96" s="1342"/>
      <c r="Q96" s="1343"/>
      <c r="R96" s="1337">
        <v>100</v>
      </c>
      <c r="S96" s="1337"/>
      <c r="T96" s="1344"/>
      <c r="W96" s="1341" t="s">
        <v>453</v>
      </c>
      <c r="X96" s="1342"/>
      <c r="Y96" s="1342"/>
      <c r="Z96" s="1342"/>
      <c r="AA96" s="1343"/>
      <c r="AB96" s="1337">
        <v>100</v>
      </c>
      <c r="AC96" s="1337"/>
      <c r="AD96" s="1344"/>
      <c r="AG96" s="1341" t="s">
        <v>453</v>
      </c>
      <c r="AH96" s="1342"/>
      <c r="AI96" s="1342"/>
      <c r="AJ96" s="1342"/>
      <c r="AK96" s="1343"/>
      <c r="AL96" s="1337">
        <v>100</v>
      </c>
      <c r="AM96" s="1337"/>
      <c r="AN96" s="1344"/>
    </row>
    <row r="97" spans="1:40" ht="15.75" customHeight="1">
      <c r="C97" s="387" t="s">
        <v>454</v>
      </c>
      <c r="D97" s="388"/>
      <c r="E97" s="831"/>
      <c r="F97" s="831"/>
      <c r="G97" s="832"/>
      <c r="H97" s="1331">
        <v>75</v>
      </c>
      <c r="I97" s="1331"/>
      <c r="J97" s="1345"/>
      <c r="M97" s="387" t="s">
        <v>454</v>
      </c>
      <c r="N97" s="388"/>
      <c r="O97" s="831"/>
      <c r="P97" s="831"/>
      <c r="Q97" s="832"/>
      <c r="R97" s="1331">
        <v>75</v>
      </c>
      <c r="S97" s="1331"/>
      <c r="T97" s="1345"/>
      <c r="W97" s="387" t="s">
        <v>454</v>
      </c>
      <c r="X97" s="388"/>
      <c r="Y97" s="831"/>
      <c r="Z97" s="831"/>
      <c r="AA97" s="832"/>
      <c r="AB97" s="1331">
        <v>75</v>
      </c>
      <c r="AC97" s="1331"/>
      <c r="AD97" s="1345"/>
      <c r="AG97" s="387" t="s">
        <v>454</v>
      </c>
      <c r="AH97" s="388"/>
      <c r="AI97" s="831"/>
      <c r="AJ97" s="831"/>
      <c r="AK97" s="832"/>
      <c r="AL97" s="1331">
        <v>75</v>
      </c>
      <c r="AM97" s="1331"/>
      <c r="AN97" s="1345"/>
    </row>
    <row r="98" spans="1:40" ht="15.75" customHeight="1">
      <c r="C98" s="387" t="s">
        <v>455</v>
      </c>
      <c r="D98" s="388"/>
      <c r="E98" s="831"/>
      <c r="F98" s="831"/>
      <c r="G98" s="831"/>
      <c r="H98" s="831"/>
      <c r="I98" s="832"/>
      <c r="J98" s="1346"/>
      <c r="M98" s="387" t="s">
        <v>455</v>
      </c>
      <c r="N98" s="388"/>
      <c r="O98" s="831"/>
      <c r="P98" s="831"/>
      <c r="Q98" s="831"/>
      <c r="R98" s="831"/>
      <c r="S98" s="832"/>
      <c r="T98" s="1346"/>
      <c r="W98" s="387" t="s">
        <v>455</v>
      </c>
      <c r="X98" s="388"/>
      <c r="Y98" s="831"/>
      <c r="Z98" s="831"/>
      <c r="AA98" s="831"/>
      <c r="AB98" s="831"/>
      <c r="AC98" s="832"/>
      <c r="AD98" s="1346"/>
      <c r="AG98" s="387" t="s">
        <v>455</v>
      </c>
      <c r="AH98" s="388"/>
      <c r="AI98" s="831"/>
      <c r="AJ98" s="831"/>
      <c r="AK98" s="831"/>
      <c r="AL98" s="831"/>
      <c r="AM98" s="832"/>
      <c r="AN98" s="1346"/>
    </row>
    <row r="99" spans="1:40">
      <c r="C99" s="389" t="s">
        <v>456</v>
      </c>
      <c r="D99" s="390"/>
      <c r="E99" s="833"/>
      <c r="F99" s="833"/>
      <c r="G99" s="834"/>
      <c r="H99" s="1347" t="s">
        <v>457</v>
      </c>
      <c r="I99" s="1348"/>
      <c r="J99" s="1349"/>
      <c r="M99" s="389" t="s">
        <v>456</v>
      </c>
      <c r="N99" s="390"/>
      <c r="O99" s="833"/>
      <c r="P99" s="833"/>
      <c r="Q99" s="834"/>
      <c r="R99" s="1347" t="s">
        <v>457</v>
      </c>
      <c r="S99" s="1348"/>
      <c r="T99" s="1349"/>
      <c r="W99" s="389" t="s">
        <v>456</v>
      </c>
      <c r="X99" s="390"/>
      <c r="Y99" s="833"/>
      <c r="Z99" s="833"/>
      <c r="AA99" s="834"/>
      <c r="AB99" s="1347" t="s">
        <v>457</v>
      </c>
      <c r="AC99" s="1348"/>
      <c r="AD99" s="1349"/>
      <c r="AG99" s="389" t="s">
        <v>456</v>
      </c>
      <c r="AH99" s="390"/>
      <c r="AI99" s="833"/>
      <c r="AJ99" s="833"/>
      <c r="AK99" s="834"/>
      <c r="AL99" s="1347" t="s">
        <v>457</v>
      </c>
      <c r="AM99" s="1348"/>
      <c r="AN99" s="1349"/>
    </row>
    <row r="100" spans="1:40" ht="15">
      <c r="C100" s="355"/>
      <c r="D100" s="355"/>
      <c r="M100" s="355"/>
      <c r="N100" s="355"/>
      <c r="W100" s="355"/>
      <c r="X100" s="355"/>
      <c r="AG100" s="355"/>
      <c r="AH100" s="355"/>
    </row>
    <row r="101" spans="1:40" s="844" customFormat="1">
      <c r="E101" s="845"/>
      <c r="F101" s="845"/>
      <c r="G101" s="1352" t="s">
        <v>508</v>
      </c>
      <c r="H101" s="1352"/>
      <c r="I101" s="1352"/>
      <c r="J101" s="1352"/>
      <c r="O101" s="845"/>
      <c r="P101" s="845"/>
      <c r="Q101" s="1352" t="s">
        <v>508</v>
      </c>
      <c r="R101" s="1352"/>
      <c r="S101" s="1352"/>
      <c r="T101" s="1352"/>
      <c r="Y101" s="845"/>
      <c r="Z101" s="845"/>
      <c r="AA101" s="1352" t="s">
        <v>508</v>
      </c>
      <c r="AB101" s="1352"/>
      <c r="AC101" s="1352"/>
      <c r="AD101" s="1352"/>
      <c r="AI101" s="845"/>
      <c r="AJ101" s="845"/>
      <c r="AK101" s="1352" t="s">
        <v>508</v>
      </c>
      <c r="AL101" s="1352"/>
      <c r="AM101" s="1352"/>
      <c r="AN101" s="1352"/>
    </row>
    <row r="102" spans="1:40">
      <c r="C102" s="1350" t="s">
        <v>19</v>
      </c>
      <c r="D102" s="1350"/>
      <c r="E102" s="1350"/>
      <c r="F102" s="358"/>
      <c r="M102" s="1350" t="s">
        <v>19</v>
      </c>
      <c r="N102" s="1350"/>
      <c r="O102" s="1350"/>
      <c r="P102" s="358"/>
      <c r="W102" s="1350" t="s">
        <v>19</v>
      </c>
      <c r="X102" s="1350"/>
      <c r="Y102" s="1350"/>
      <c r="Z102" s="358"/>
      <c r="AG102" s="1350" t="s">
        <v>19</v>
      </c>
      <c r="AH102" s="1350"/>
      <c r="AI102" s="1350"/>
      <c r="AJ102" s="358"/>
    </row>
    <row r="103" spans="1:40">
      <c r="C103" s="1350" t="s">
        <v>496</v>
      </c>
      <c r="D103" s="1350"/>
      <c r="E103" s="1350"/>
      <c r="G103" s="1353" t="s">
        <v>458</v>
      </c>
      <c r="H103" s="1353"/>
      <c r="I103" s="1353"/>
      <c r="J103" s="1353"/>
      <c r="M103" s="1350" t="s">
        <v>496</v>
      </c>
      <c r="N103" s="1350"/>
      <c r="O103" s="1350"/>
      <c r="Q103" s="1353" t="s">
        <v>458</v>
      </c>
      <c r="R103" s="1353"/>
      <c r="S103" s="1353"/>
      <c r="T103" s="1353"/>
      <c r="W103" s="1350" t="s">
        <v>496</v>
      </c>
      <c r="X103" s="1350"/>
      <c r="Y103" s="1350"/>
      <c r="AA103" s="1353" t="s">
        <v>458</v>
      </c>
      <c r="AB103" s="1353"/>
      <c r="AC103" s="1353"/>
      <c r="AD103" s="1353"/>
      <c r="AG103" s="1350" t="s">
        <v>496</v>
      </c>
      <c r="AH103" s="1350"/>
      <c r="AI103" s="1350"/>
      <c r="AK103" s="1353" t="s">
        <v>458</v>
      </c>
      <c r="AL103" s="1353"/>
      <c r="AM103" s="1353"/>
      <c r="AN103" s="1353"/>
    </row>
    <row r="104" spans="1:40">
      <c r="G104" s="1353" t="str">
        <f>G3</f>
        <v>PRAKARYA</v>
      </c>
      <c r="H104" s="1353"/>
      <c r="I104" s="1353"/>
      <c r="J104" s="1353"/>
      <c r="Q104" s="1353" t="str">
        <f>Q3</f>
        <v>PRAKARYA</v>
      </c>
      <c r="R104" s="1353"/>
      <c r="S104" s="1353"/>
      <c r="T104" s="1353"/>
      <c r="AA104" s="1353" t="str">
        <f>AA3</f>
        <v>PRAKARYA</v>
      </c>
      <c r="AB104" s="1353"/>
      <c r="AC104" s="1353"/>
      <c r="AD104" s="1353"/>
      <c r="AK104" s="1353" t="str">
        <f>AK3</f>
        <v>PRAKARYA</v>
      </c>
      <c r="AL104" s="1353"/>
      <c r="AM104" s="1353"/>
      <c r="AN104" s="1353"/>
    </row>
    <row r="105" spans="1:40">
      <c r="I105" s="358"/>
      <c r="S105" s="358"/>
      <c r="AC105" s="358"/>
      <c r="AM105" s="358"/>
    </row>
    <row r="106" spans="1:40">
      <c r="I106" s="358"/>
      <c r="S106" s="358"/>
      <c r="AC106" s="358"/>
      <c r="AM106" s="358"/>
    </row>
    <row r="107" spans="1:40">
      <c r="I107" s="358"/>
      <c r="S107" s="358"/>
      <c r="AC107" s="358"/>
      <c r="AM107" s="358"/>
    </row>
    <row r="108" spans="1:40" ht="15">
      <c r="C108" s="1351" t="str">
        <f>PROSEM!C31</f>
        <v>ARIS SUATRYANTO, S.Pd.</v>
      </c>
      <c r="D108" s="1351"/>
      <c r="E108" s="1351"/>
      <c r="G108" s="1354" t="str">
        <f>PROSEM!Y31</f>
        <v>ACHMAD MUFTI, S.Kom.</v>
      </c>
      <c r="H108" s="1354"/>
      <c r="I108" s="1354"/>
      <c r="J108" s="1354"/>
      <c r="M108" s="1351" t="str">
        <f>C108</f>
        <v>ARIS SUATRYANTO, S.Pd.</v>
      </c>
      <c r="N108" s="1351"/>
      <c r="O108" s="1351"/>
      <c r="Q108" s="1354" t="str">
        <f>G108</f>
        <v>ACHMAD MUFTI, S.Kom.</v>
      </c>
      <c r="R108" s="1354"/>
      <c r="S108" s="1354"/>
      <c r="T108" s="1354"/>
      <c r="W108" s="1351" t="str">
        <f>M108</f>
        <v>ARIS SUATRYANTO, S.Pd.</v>
      </c>
      <c r="X108" s="1351"/>
      <c r="Y108" s="1351"/>
      <c r="AA108" s="1354" t="str">
        <f>Q108</f>
        <v>ACHMAD MUFTI, S.Kom.</v>
      </c>
      <c r="AB108" s="1354"/>
      <c r="AC108" s="1354"/>
      <c r="AD108" s="1354"/>
      <c r="AG108" s="1351" t="str">
        <f>W108</f>
        <v>ARIS SUATRYANTO, S.Pd.</v>
      </c>
      <c r="AH108" s="1351"/>
      <c r="AI108" s="1351"/>
      <c r="AK108" s="1354" t="str">
        <f>AA108</f>
        <v>ACHMAD MUFTI, S.Kom.</v>
      </c>
      <c r="AL108" s="1354"/>
      <c r="AM108" s="1354"/>
      <c r="AN108" s="1354"/>
    </row>
    <row r="109" spans="1:40" s="391" customFormat="1" ht="12">
      <c r="C109" s="1172" t="e">
        <f>PROSEM!C32</f>
        <v>#REF!</v>
      </c>
      <c r="D109" s="1172"/>
      <c r="E109" s="1172"/>
      <c r="F109" s="835"/>
      <c r="G109" s="1355" t="str">
        <f>PROSEM!Y32</f>
        <v>NIP. -</v>
      </c>
      <c r="H109" s="1355"/>
      <c r="I109" s="1355"/>
      <c r="J109" s="1355"/>
      <c r="M109" s="1172" t="e">
        <f>C109</f>
        <v>#REF!</v>
      </c>
      <c r="N109" s="1172"/>
      <c r="O109" s="1172"/>
      <c r="P109" s="835"/>
      <c r="Q109" s="1355" t="str">
        <f>G109</f>
        <v>NIP. -</v>
      </c>
      <c r="R109" s="1355"/>
      <c r="S109" s="1355"/>
      <c r="T109" s="1355"/>
      <c r="W109" s="1172" t="e">
        <f>M109</f>
        <v>#REF!</v>
      </c>
      <c r="X109" s="1172"/>
      <c r="Y109" s="1172"/>
      <c r="Z109" s="835"/>
      <c r="AA109" s="1355" t="str">
        <f>Q109</f>
        <v>NIP. -</v>
      </c>
      <c r="AB109" s="1355"/>
      <c r="AC109" s="1355"/>
      <c r="AD109" s="1355"/>
      <c r="AG109" s="1172" t="e">
        <f>W109</f>
        <v>#REF!</v>
      </c>
      <c r="AH109" s="1172"/>
      <c r="AI109" s="1172"/>
      <c r="AJ109" s="835"/>
      <c r="AK109" s="1355" t="str">
        <f>AA109</f>
        <v>NIP. -</v>
      </c>
      <c r="AL109" s="1355"/>
      <c r="AM109" s="1355"/>
      <c r="AN109" s="1355"/>
    </row>
    <row r="111" spans="1:40" ht="20.25">
      <c r="A111" s="1322" t="s">
        <v>422</v>
      </c>
      <c r="B111" s="1322"/>
      <c r="C111" s="1322"/>
      <c r="D111" s="1322"/>
      <c r="E111" s="1322"/>
      <c r="F111" s="1322"/>
      <c r="G111" s="1322"/>
      <c r="H111" s="1322"/>
      <c r="I111" s="1322"/>
      <c r="J111" s="1322"/>
      <c r="K111" s="1322" t="s">
        <v>422</v>
      </c>
      <c r="L111" s="1322"/>
      <c r="M111" s="1322"/>
      <c r="N111" s="1322"/>
      <c r="O111" s="1322"/>
      <c r="P111" s="1322"/>
      <c r="Q111" s="1322"/>
      <c r="R111" s="1322"/>
      <c r="S111" s="1322"/>
      <c r="T111" s="1322"/>
      <c r="U111" s="1322" t="s">
        <v>422</v>
      </c>
      <c r="V111" s="1322"/>
      <c r="W111" s="1322"/>
      <c r="X111" s="1322"/>
      <c r="Y111" s="1322"/>
      <c r="Z111" s="1322"/>
      <c r="AA111" s="1322"/>
      <c r="AB111" s="1322"/>
      <c r="AC111" s="1322"/>
      <c r="AD111" s="1322"/>
      <c r="AE111" s="1322" t="s">
        <v>422</v>
      </c>
      <c r="AF111" s="1322"/>
      <c r="AG111" s="1322"/>
      <c r="AH111" s="1322"/>
      <c r="AI111" s="1322"/>
      <c r="AJ111" s="1322"/>
      <c r="AK111" s="1322"/>
      <c r="AL111" s="1322"/>
      <c r="AM111" s="1322"/>
      <c r="AN111" s="1322"/>
    </row>
    <row r="112" spans="1:40" ht="15">
      <c r="A112" s="884">
        <v>2</v>
      </c>
      <c r="B112" s="885"/>
      <c r="C112" s="355"/>
      <c r="D112" s="355"/>
      <c r="K112" s="354">
        <v>2</v>
      </c>
      <c r="M112" s="355"/>
      <c r="N112" s="355"/>
      <c r="U112" s="354">
        <v>2</v>
      </c>
      <c r="W112" s="355"/>
      <c r="X112" s="355"/>
      <c r="AE112" s="354">
        <v>2</v>
      </c>
      <c r="AG112" s="355"/>
      <c r="AH112" s="355"/>
    </row>
    <row r="113" spans="1:40">
      <c r="D113" s="356"/>
      <c r="E113" s="358" t="s">
        <v>2</v>
      </c>
      <c r="F113" s="358" t="s">
        <v>3</v>
      </c>
      <c r="G113" s="1366" t="str">
        <f>G3</f>
        <v>PRAKARYA</v>
      </c>
      <c r="H113" s="1366"/>
      <c r="I113" s="1366"/>
      <c r="J113" s="1366"/>
      <c r="N113" s="356"/>
      <c r="O113" s="358" t="s">
        <v>2</v>
      </c>
      <c r="P113" s="358" t="s">
        <v>3</v>
      </c>
      <c r="Q113" s="1366" t="str">
        <f>Q3</f>
        <v>PRAKARYA</v>
      </c>
      <c r="R113" s="1366"/>
      <c r="S113" s="1366"/>
      <c r="T113" s="1366"/>
      <c r="X113" s="356"/>
      <c r="Y113" s="358" t="s">
        <v>2</v>
      </c>
      <c r="Z113" s="358" t="s">
        <v>3</v>
      </c>
      <c r="AA113" s="1366" t="str">
        <f>AA3</f>
        <v>PRAKARYA</v>
      </c>
      <c r="AB113" s="1366"/>
      <c r="AC113" s="1366"/>
      <c r="AD113" s="1366"/>
      <c r="AH113" s="356"/>
      <c r="AI113" s="358" t="s">
        <v>2</v>
      </c>
      <c r="AJ113" s="358" t="s">
        <v>3</v>
      </c>
      <c r="AK113" s="1366" t="str">
        <f>AK3</f>
        <v>PRAKARYA</v>
      </c>
      <c r="AL113" s="1366"/>
      <c r="AM113" s="1366"/>
      <c r="AN113" s="1366"/>
    </row>
    <row r="114" spans="1:40">
      <c r="D114" s="356"/>
      <c r="E114" s="358" t="s">
        <v>423</v>
      </c>
      <c r="F114" s="358" t="s">
        <v>3</v>
      </c>
      <c r="G114" s="1366" t="str">
        <f>G4</f>
        <v>X (Sepuluh) / 2 (Dua)</v>
      </c>
      <c r="H114" s="1366"/>
      <c r="I114" s="1366"/>
      <c r="J114" s="1366"/>
      <c r="N114" s="356"/>
      <c r="O114" s="358" t="s">
        <v>423</v>
      </c>
      <c r="P114" s="358" t="s">
        <v>3</v>
      </c>
      <c r="Q114" s="1366" t="str">
        <f>Q4</f>
        <v>X (Sepuluh) / 2 (Dua)</v>
      </c>
      <c r="R114" s="1366"/>
      <c r="S114" s="1366"/>
      <c r="T114" s="1366"/>
      <c r="X114" s="356"/>
      <c r="Y114" s="358" t="s">
        <v>423</v>
      </c>
      <c r="Z114" s="358" t="s">
        <v>3</v>
      </c>
      <c r="AA114" s="1366" t="str">
        <f>AA4</f>
        <v>X (Sepuluh) / 2 (Dua)</v>
      </c>
      <c r="AB114" s="1366"/>
      <c r="AC114" s="1366"/>
      <c r="AD114" s="1366"/>
      <c r="AH114" s="356"/>
      <c r="AI114" s="358" t="s">
        <v>423</v>
      </c>
      <c r="AJ114" s="358" t="s">
        <v>3</v>
      </c>
      <c r="AK114" s="1366" t="str">
        <f>AK4</f>
        <v>X (Sepuluh) / 2 (Dua)</v>
      </c>
      <c r="AL114" s="1366"/>
      <c r="AM114" s="1366"/>
      <c r="AN114" s="1366"/>
    </row>
    <row r="115" spans="1:40" ht="30.75" customHeight="1">
      <c r="D115" s="356"/>
      <c r="E115" s="358" t="s">
        <v>424</v>
      </c>
      <c r="F115" s="358" t="s">
        <v>3</v>
      </c>
      <c r="G115" s="1366" t="s">
        <v>544</v>
      </c>
      <c r="H115" s="1366"/>
      <c r="I115" s="1366"/>
      <c r="J115" s="1366"/>
      <c r="N115" s="356"/>
      <c r="O115" s="358" t="s">
        <v>424</v>
      </c>
      <c r="P115" s="358" t="s">
        <v>3</v>
      </c>
      <c r="Q115" s="1366" t="str">
        <f>Q5</f>
        <v>Menerapkan konsep suhu dan kalor</v>
      </c>
      <c r="R115" s="1366"/>
      <c r="S115" s="1366"/>
      <c r="T115" s="1366"/>
      <c r="X115" s="356"/>
      <c r="Y115" s="358" t="s">
        <v>424</v>
      </c>
      <c r="Z115" s="358" t="s">
        <v>3</v>
      </c>
      <c r="AA115" s="1366" t="str">
        <f>AA5</f>
        <v>Menerapkan konsep suhu dan kalor</v>
      </c>
      <c r="AB115" s="1366"/>
      <c r="AC115" s="1366"/>
      <c r="AD115" s="1366"/>
      <c r="AH115" s="356"/>
      <c r="AI115" s="358" t="s">
        <v>424</v>
      </c>
      <c r="AJ115" s="358" t="s">
        <v>3</v>
      </c>
      <c r="AK115" s="1366" t="str">
        <f>AK5</f>
        <v>Menerapkan konsep suhu dan kalor</v>
      </c>
      <c r="AL115" s="1366"/>
      <c r="AM115" s="1366"/>
      <c r="AN115" s="1366"/>
    </row>
    <row r="116" spans="1:40">
      <c r="D116" s="356"/>
      <c r="E116" s="358" t="s">
        <v>425</v>
      </c>
      <c r="F116" s="358" t="s">
        <v>3</v>
      </c>
      <c r="G116" s="1366" t="str">
        <f>VLOOKUP(G5,SILABUS!$B$7:$I$11,5,0)</f>
        <v>FIS – 2301</v>
      </c>
      <c r="H116" s="1366"/>
      <c r="I116" s="1366"/>
      <c r="J116" s="1366"/>
      <c r="N116" s="356"/>
      <c r="O116" s="358" t="s">
        <v>425</v>
      </c>
      <c r="P116" s="358" t="s">
        <v>3</v>
      </c>
      <c r="Q116" s="1366" t="str">
        <f>Q6</f>
        <v>FIS – 2301</v>
      </c>
      <c r="R116" s="1366"/>
      <c r="S116" s="1366"/>
      <c r="T116" s="1366"/>
      <c r="X116" s="356"/>
      <c r="Y116" s="358" t="s">
        <v>425</v>
      </c>
      <c r="Z116" s="358" t="s">
        <v>3</v>
      </c>
      <c r="AA116" s="1366" t="str">
        <f>AA6</f>
        <v>FIS – 2301</v>
      </c>
      <c r="AB116" s="1366"/>
      <c r="AC116" s="1366"/>
      <c r="AD116" s="1366"/>
      <c r="AH116" s="356"/>
      <c r="AI116" s="358" t="s">
        <v>425</v>
      </c>
      <c r="AJ116" s="358" t="s">
        <v>3</v>
      </c>
      <c r="AK116" s="1366" t="str">
        <f>AK6</f>
        <v>FIS – 2301</v>
      </c>
      <c r="AL116" s="1366"/>
      <c r="AM116" s="1366"/>
      <c r="AN116" s="1366"/>
    </row>
    <row r="117" spans="1:40">
      <c r="D117" s="356"/>
      <c r="E117" s="358" t="s">
        <v>426</v>
      </c>
      <c r="F117" s="358" t="s">
        <v>3</v>
      </c>
      <c r="G117" s="1366" t="str">
        <f>VLOOKUP(G5,SILABUS!$B$7:$I$11,6,0)</f>
        <v>16 x 45 menit</v>
      </c>
      <c r="H117" s="1366"/>
      <c r="I117" s="1366"/>
      <c r="J117" s="1366"/>
      <c r="N117" s="356"/>
      <c r="O117" s="358" t="s">
        <v>426</v>
      </c>
      <c r="P117" s="358" t="s">
        <v>3</v>
      </c>
      <c r="Q117" s="1366" t="str">
        <f>CONCATENATE(SILABUS!Q34," x 45 menit")</f>
        <v xml:space="preserve"> x 45 menit</v>
      </c>
      <c r="R117" s="1366"/>
      <c r="S117" s="1366"/>
      <c r="T117" s="1366"/>
      <c r="X117" s="356"/>
      <c r="Y117" s="358" t="s">
        <v>426</v>
      </c>
      <c r="Z117" s="358" t="s">
        <v>3</v>
      </c>
      <c r="AA117" s="1366" t="str">
        <f>CONCATENATE(SILABUS!AA34," x 45 menit")</f>
        <v xml:space="preserve"> x 45 menit</v>
      </c>
      <c r="AB117" s="1366"/>
      <c r="AC117" s="1366"/>
      <c r="AD117" s="1366"/>
      <c r="AH117" s="356"/>
      <c r="AI117" s="358" t="s">
        <v>426</v>
      </c>
      <c r="AJ117" s="358" t="s">
        <v>3</v>
      </c>
      <c r="AK117" s="1366" t="str">
        <f>CONCATENATE(SILABUS!AK34," x 45 menit")</f>
        <v xml:space="preserve"> x 45 menit</v>
      </c>
      <c r="AL117" s="1366"/>
      <c r="AM117" s="1366"/>
      <c r="AN117" s="1366"/>
    </row>
    <row r="118" spans="1:40">
      <c r="D118" s="356"/>
      <c r="E118" s="358" t="s">
        <v>532</v>
      </c>
      <c r="F118" s="358" t="s">
        <v>3</v>
      </c>
      <c r="G118" s="392">
        <v>1</v>
      </c>
      <c r="H118" s="392"/>
      <c r="I118" s="392"/>
      <c r="J118" s="392"/>
      <c r="N118" s="356"/>
      <c r="O118" s="358" t="s">
        <v>532</v>
      </c>
      <c r="P118" s="358" t="s">
        <v>3</v>
      </c>
      <c r="Q118" s="392">
        <v>2</v>
      </c>
      <c r="R118" s="392"/>
      <c r="S118" s="392"/>
      <c r="T118" s="392"/>
      <c r="X118" s="356"/>
      <c r="Y118" s="358" t="s">
        <v>532</v>
      </c>
      <c r="Z118" s="358" t="s">
        <v>3</v>
      </c>
      <c r="AA118" s="392">
        <v>3</v>
      </c>
      <c r="AB118" s="392"/>
      <c r="AC118" s="392"/>
      <c r="AD118" s="392"/>
      <c r="AH118" s="356"/>
      <c r="AI118" s="358" t="s">
        <v>532</v>
      </c>
      <c r="AJ118" s="358" t="s">
        <v>3</v>
      </c>
      <c r="AK118" s="392">
        <v>4</v>
      </c>
      <c r="AL118" s="392"/>
      <c r="AM118" s="392"/>
      <c r="AN118" s="392"/>
    </row>
    <row r="119" spans="1:40">
      <c r="C119" s="356"/>
      <c r="D119" s="356"/>
      <c r="E119" s="358"/>
      <c r="F119" s="358"/>
      <c r="G119" s="358"/>
      <c r="H119" s="358"/>
      <c r="M119" s="356"/>
      <c r="N119" s="356"/>
      <c r="O119" s="358"/>
      <c r="P119" s="358"/>
      <c r="Q119" s="358"/>
      <c r="R119" s="358"/>
      <c r="W119" s="356"/>
      <c r="X119" s="356"/>
      <c r="Y119" s="358"/>
      <c r="Z119" s="358"/>
      <c r="AA119" s="358"/>
      <c r="AB119" s="358"/>
      <c r="AG119" s="356"/>
      <c r="AH119" s="356"/>
      <c r="AI119" s="358"/>
      <c r="AJ119" s="358"/>
      <c r="AK119" s="358"/>
      <c r="AL119" s="358"/>
    </row>
    <row r="120" spans="1:40" ht="15">
      <c r="A120" s="357" t="s">
        <v>525</v>
      </c>
      <c r="B120" s="357"/>
      <c r="C120" s="357"/>
      <c r="D120" s="357"/>
      <c r="K120" s="357" t="s">
        <v>525</v>
      </c>
      <c r="L120" s="357"/>
      <c r="M120" s="357"/>
      <c r="N120" s="357"/>
      <c r="U120" s="357" t="s">
        <v>525</v>
      </c>
      <c r="V120" s="357"/>
      <c r="W120" s="357"/>
      <c r="X120" s="357"/>
      <c r="AE120" s="357" t="s">
        <v>525</v>
      </c>
      <c r="AF120" s="357"/>
      <c r="AG120" s="357"/>
      <c r="AH120" s="357"/>
    </row>
    <row r="121" spans="1:40">
      <c r="B121" s="1328">
        <f>SILABUS!B34</f>
        <v>0</v>
      </c>
      <c r="C121" s="1328"/>
      <c r="D121" s="1328"/>
      <c r="E121" s="1328"/>
      <c r="F121" s="1328"/>
      <c r="G121" s="1328"/>
      <c r="H121" s="1328"/>
      <c r="I121" s="1328"/>
      <c r="J121" s="1328"/>
      <c r="L121" s="1328">
        <f>B121</f>
        <v>0</v>
      </c>
      <c r="M121" s="1328"/>
      <c r="N121" s="1328"/>
      <c r="O121" s="1328"/>
      <c r="P121" s="1328"/>
      <c r="Q121" s="1328"/>
      <c r="R121" s="1328"/>
      <c r="S121" s="1328"/>
      <c r="T121" s="1328"/>
      <c r="V121" s="1328">
        <f>L121</f>
        <v>0</v>
      </c>
      <c r="W121" s="1328"/>
      <c r="X121" s="1328"/>
      <c r="Y121" s="1328"/>
      <c r="Z121" s="1328"/>
      <c r="AA121" s="1328"/>
      <c r="AB121" s="1328"/>
      <c r="AC121" s="1328"/>
      <c r="AD121" s="1328"/>
      <c r="AF121" s="1328">
        <f>V121</f>
        <v>0</v>
      </c>
      <c r="AG121" s="1328"/>
      <c r="AH121" s="1328"/>
      <c r="AI121" s="1328"/>
      <c r="AJ121" s="1328"/>
      <c r="AK121" s="1328"/>
      <c r="AL121" s="1328"/>
      <c r="AM121" s="1328"/>
      <c r="AN121" s="1328"/>
    </row>
    <row r="122" spans="1:40">
      <c r="L122" s="1328">
        <f>B122</f>
        <v>0</v>
      </c>
      <c r="M122" s="1328"/>
      <c r="N122" s="1328"/>
      <c r="O122" s="1328"/>
      <c r="P122" s="1328"/>
      <c r="Q122" s="1328"/>
      <c r="R122" s="1328"/>
      <c r="S122" s="1328"/>
      <c r="T122" s="1328"/>
      <c r="V122" s="1328">
        <f>L122</f>
        <v>0</v>
      </c>
      <c r="W122" s="1328"/>
      <c r="X122" s="1328"/>
      <c r="Y122" s="1328"/>
      <c r="Z122" s="1328"/>
      <c r="AA122" s="1328"/>
      <c r="AB122" s="1328"/>
      <c r="AC122" s="1328"/>
      <c r="AD122" s="1328"/>
      <c r="AF122" s="1328">
        <f>V122</f>
        <v>0</v>
      </c>
      <c r="AG122" s="1328"/>
      <c r="AH122" s="1328"/>
      <c r="AI122" s="1328"/>
      <c r="AJ122" s="1328"/>
      <c r="AK122" s="1328"/>
      <c r="AL122" s="1328"/>
      <c r="AM122" s="1328"/>
      <c r="AN122" s="1328"/>
    </row>
    <row r="123" spans="1:40" ht="15">
      <c r="A123" s="357" t="s">
        <v>526</v>
      </c>
      <c r="B123" s="357"/>
      <c r="C123" s="357"/>
      <c r="D123" s="357"/>
      <c r="K123" s="357" t="s">
        <v>526</v>
      </c>
      <c r="L123" s="357"/>
      <c r="M123" s="357"/>
      <c r="N123" s="357"/>
      <c r="U123" s="357" t="s">
        <v>526</v>
      </c>
      <c r="V123" s="357"/>
      <c r="W123" s="357"/>
      <c r="X123" s="357"/>
      <c r="AE123" s="357" t="s">
        <v>526</v>
      </c>
      <c r="AF123" s="357"/>
      <c r="AG123" s="357"/>
      <c r="AH123" s="357"/>
    </row>
    <row r="124" spans="1:40">
      <c r="A124" s="356"/>
      <c r="B124" s="356"/>
      <c r="C124" s="1327">
        <f>SILABUS!C34</f>
        <v>0</v>
      </c>
      <c r="D124" s="1327"/>
      <c r="E124" s="1327"/>
      <c r="F124" s="1327"/>
      <c r="G124" s="1327"/>
      <c r="H124" s="1327"/>
      <c r="I124" s="1327"/>
      <c r="J124" s="1327"/>
      <c r="K124" s="356"/>
      <c r="L124" s="356"/>
      <c r="M124" s="1327">
        <f t="shared" ref="M124:M129" si="10">C124</f>
        <v>0</v>
      </c>
      <c r="N124" s="1327"/>
      <c r="O124" s="1327"/>
      <c r="P124" s="1327"/>
      <c r="Q124" s="1327"/>
      <c r="R124" s="1327"/>
      <c r="S124" s="1327"/>
      <c r="T124" s="1327"/>
      <c r="U124" s="356"/>
      <c r="V124" s="356"/>
      <c r="W124" s="1327">
        <f t="shared" ref="W124:W129" si="11">M124</f>
        <v>0</v>
      </c>
      <c r="X124" s="1327"/>
      <c r="Y124" s="1327"/>
      <c r="Z124" s="1327"/>
      <c r="AA124" s="1327"/>
      <c r="AB124" s="1327"/>
      <c r="AC124" s="1327"/>
      <c r="AD124" s="1327"/>
      <c r="AE124" s="356"/>
      <c r="AF124" s="356"/>
      <c r="AG124" s="1327">
        <f t="shared" ref="AG124:AG129" si="12">W124</f>
        <v>0</v>
      </c>
      <c r="AH124" s="1327"/>
      <c r="AI124" s="1327"/>
      <c r="AJ124" s="1327"/>
      <c r="AK124" s="1327"/>
      <c r="AL124" s="1327"/>
      <c r="AM124" s="1327"/>
      <c r="AN124" s="1327"/>
    </row>
    <row r="125" spans="1:40">
      <c r="A125" s="356"/>
      <c r="B125" s="356"/>
      <c r="C125" s="1327">
        <f>SILABUS!C35</f>
        <v>0</v>
      </c>
      <c r="D125" s="1327"/>
      <c r="E125" s="1327"/>
      <c r="F125" s="1327"/>
      <c r="G125" s="1327"/>
      <c r="H125" s="1327"/>
      <c r="I125" s="1327"/>
      <c r="J125" s="1327"/>
      <c r="K125" s="356"/>
      <c r="L125" s="356"/>
      <c r="M125" s="1327">
        <f t="shared" si="10"/>
        <v>0</v>
      </c>
      <c r="N125" s="1327"/>
      <c r="O125" s="1327"/>
      <c r="P125" s="1327"/>
      <c r="Q125" s="1327"/>
      <c r="R125" s="1327"/>
      <c r="S125" s="1327"/>
      <c r="T125" s="1327"/>
      <c r="U125" s="356"/>
      <c r="V125" s="356"/>
      <c r="W125" s="1327">
        <f t="shared" si="11"/>
        <v>0</v>
      </c>
      <c r="X125" s="1327"/>
      <c r="Y125" s="1327"/>
      <c r="Z125" s="1327"/>
      <c r="AA125" s="1327"/>
      <c r="AB125" s="1327"/>
      <c r="AC125" s="1327"/>
      <c r="AD125" s="1327"/>
      <c r="AE125" s="356"/>
      <c r="AF125" s="356"/>
      <c r="AG125" s="1327">
        <f t="shared" si="12"/>
        <v>0</v>
      </c>
      <c r="AH125" s="1327"/>
      <c r="AI125" s="1327"/>
      <c r="AJ125" s="1327"/>
      <c r="AK125" s="1327"/>
      <c r="AL125" s="1327"/>
      <c r="AM125" s="1327"/>
      <c r="AN125" s="1327"/>
    </row>
    <row r="126" spans="1:40">
      <c r="A126" s="356"/>
      <c r="B126" s="356"/>
      <c r="C126" s="1327">
        <f>SILABUS!C36</f>
        <v>0</v>
      </c>
      <c r="D126" s="1327"/>
      <c r="E126" s="1327"/>
      <c r="F126" s="1327"/>
      <c r="G126" s="1327"/>
      <c r="H126" s="1327"/>
      <c r="I126" s="1327"/>
      <c r="J126" s="1327"/>
      <c r="K126" s="356"/>
      <c r="L126" s="356"/>
      <c r="M126" s="1327">
        <f t="shared" si="10"/>
        <v>0</v>
      </c>
      <c r="N126" s="1327"/>
      <c r="O126" s="1327"/>
      <c r="P126" s="1327"/>
      <c r="Q126" s="1327"/>
      <c r="R126" s="1327"/>
      <c r="S126" s="1327"/>
      <c r="T126" s="1327"/>
      <c r="U126" s="356"/>
      <c r="V126" s="356"/>
      <c r="W126" s="1327">
        <f t="shared" si="11"/>
        <v>0</v>
      </c>
      <c r="X126" s="1327"/>
      <c r="Y126" s="1327"/>
      <c r="Z126" s="1327"/>
      <c r="AA126" s="1327"/>
      <c r="AB126" s="1327"/>
      <c r="AC126" s="1327"/>
      <c r="AD126" s="1327"/>
      <c r="AE126" s="356"/>
      <c r="AF126" s="356"/>
      <c r="AG126" s="1327">
        <f t="shared" si="12"/>
        <v>0</v>
      </c>
      <c r="AH126" s="1327"/>
      <c r="AI126" s="1327"/>
      <c r="AJ126" s="1327"/>
      <c r="AK126" s="1327"/>
      <c r="AL126" s="1327"/>
      <c r="AM126" s="1327"/>
      <c r="AN126" s="1327"/>
    </row>
    <row r="127" spans="1:40">
      <c r="A127" s="356"/>
      <c r="B127" s="356"/>
      <c r="C127" s="1327">
        <f>SILABUS!C37</f>
        <v>0</v>
      </c>
      <c r="D127" s="1327"/>
      <c r="E127" s="1327"/>
      <c r="F127" s="1327"/>
      <c r="G127" s="1327"/>
      <c r="H127" s="1327"/>
      <c r="I127" s="1327"/>
      <c r="J127" s="1327"/>
      <c r="K127" s="356"/>
      <c r="L127" s="356"/>
      <c r="M127" s="1327">
        <f t="shared" si="10"/>
        <v>0</v>
      </c>
      <c r="N127" s="1327"/>
      <c r="O127" s="1327"/>
      <c r="P127" s="1327"/>
      <c r="Q127" s="1327"/>
      <c r="R127" s="1327"/>
      <c r="S127" s="1327"/>
      <c r="T127" s="1327"/>
      <c r="U127" s="356"/>
      <c r="V127" s="356"/>
      <c r="W127" s="1327">
        <f t="shared" si="11"/>
        <v>0</v>
      </c>
      <c r="X127" s="1327"/>
      <c r="Y127" s="1327"/>
      <c r="Z127" s="1327"/>
      <c r="AA127" s="1327"/>
      <c r="AB127" s="1327"/>
      <c r="AC127" s="1327"/>
      <c r="AD127" s="1327"/>
      <c r="AE127" s="356"/>
      <c r="AF127" s="356"/>
      <c r="AG127" s="1327">
        <f t="shared" si="12"/>
        <v>0</v>
      </c>
      <c r="AH127" s="1327"/>
      <c r="AI127" s="1327"/>
      <c r="AJ127" s="1327"/>
      <c r="AK127" s="1327"/>
      <c r="AL127" s="1327"/>
      <c r="AM127" s="1327"/>
      <c r="AN127" s="1327"/>
    </row>
    <row r="128" spans="1:40">
      <c r="A128" s="356"/>
      <c r="B128" s="356"/>
      <c r="C128" s="1327">
        <f>SILABUS!C38</f>
        <v>0</v>
      </c>
      <c r="D128" s="1327"/>
      <c r="E128" s="1327"/>
      <c r="F128" s="1327"/>
      <c r="G128" s="1327"/>
      <c r="H128" s="1327"/>
      <c r="I128" s="1327"/>
      <c r="J128" s="1327"/>
      <c r="K128" s="356"/>
      <c r="L128" s="356"/>
      <c r="M128" s="1327">
        <f t="shared" si="10"/>
        <v>0</v>
      </c>
      <c r="N128" s="1327"/>
      <c r="O128" s="1327"/>
      <c r="P128" s="1327"/>
      <c r="Q128" s="1327"/>
      <c r="R128" s="1327"/>
      <c r="S128" s="1327"/>
      <c r="T128" s="1327"/>
      <c r="U128" s="356"/>
      <c r="V128" s="356"/>
      <c r="W128" s="1327">
        <f t="shared" si="11"/>
        <v>0</v>
      </c>
      <c r="X128" s="1327"/>
      <c r="Y128" s="1327"/>
      <c r="Z128" s="1327"/>
      <c r="AA128" s="1327"/>
      <c r="AB128" s="1327"/>
      <c r="AC128" s="1327"/>
      <c r="AD128" s="1327"/>
      <c r="AE128" s="356"/>
      <c r="AF128" s="356"/>
      <c r="AG128" s="1327">
        <f t="shared" si="12"/>
        <v>0</v>
      </c>
      <c r="AH128" s="1327"/>
      <c r="AI128" s="1327"/>
      <c r="AJ128" s="1327"/>
      <c r="AK128" s="1327"/>
      <c r="AL128" s="1327"/>
      <c r="AM128" s="1327"/>
      <c r="AN128" s="1327"/>
    </row>
    <row r="129" spans="1:40">
      <c r="C129" s="1327">
        <f>SILABUS!C39</f>
        <v>0</v>
      </c>
      <c r="D129" s="1327"/>
      <c r="E129" s="1327"/>
      <c r="F129" s="1327"/>
      <c r="G129" s="1327"/>
      <c r="H129" s="1327"/>
      <c r="I129" s="1327"/>
      <c r="J129" s="1327"/>
      <c r="M129" s="1327">
        <f t="shared" si="10"/>
        <v>0</v>
      </c>
      <c r="N129" s="1327"/>
      <c r="O129" s="1327"/>
      <c r="P129" s="1327"/>
      <c r="Q129" s="1327"/>
      <c r="R129" s="1327"/>
      <c r="S129" s="1327"/>
      <c r="T129" s="1327"/>
      <c r="W129" s="1327">
        <f t="shared" si="11"/>
        <v>0</v>
      </c>
      <c r="X129" s="1327"/>
      <c r="Y129" s="1327"/>
      <c r="Z129" s="1327"/>
      <c r="AA129" s="1327"/>
      <c r="AB129" s="1327"/>
      <c r="AC129" s="1327"/>
      <c r="AD129" s="1327"/>
      <c r="AG129" s="1327">
        <f t="shared" si="12"/>
        <v>0</v>
      </c>
      <c r="AH129" s="1327"/>
      <c r="AI129" s="1327"/>
      <c r="AJ129" s="1327"/>
      <c r="AK129" s="1327"/>
      <c r="AL129" s="1327"/>
      <c r="AM129" s="1327"/>
      <c r="AN129" s="1327"/>
    </row>
    <row r="130" spans="1:40" ht="15">
      <c r="A130" s="357" t="s">
        <v>527</v>
      </c>
      <c r="B130" s="357"/>
      <c r="C130" s="357"/>
      <c r="D130" s="357"/>
      <c r="E130" s="827"/>
      <c r="F130" s="827"/>
      <c r="K130" s="357" t="s">
        <v>527</v>
      </c>
      <c r="L130" s="357"/>
      <c r="M130" s="357"/>
      <c r="N130" s="357"/>
      <c r="O130" s="827"/>
      <c r="P130" s="827"/>
      <c r="U130" s="357" t="s">
        <v>527</v>
      </c>
      <c r="V130" s="357"/>
      <c r="W130" s="357"/>
      <c r="X130" s="357"/>
      <c r="Y130" s="827"/>
      <c r="Z130" s="827"/>
      <c r="AE130" s="357" t="s">
        <v>527</v>
      </c>
      <c r="AF130" s="357"/>
      <c r="AG130" s="357"/>
      <c r="AH130" s="357"/>
      <c r="AI130" s="827"/>
      <c r="AJ130" s="827"/>
    </row>
    <row r="131" spans="1:40">
      <c r="C131" s="353" t="s">
        <v>427</v>
      </c>
      <c r="M131" s="353" t="s">
        <v>427</v>
      </c>
      <c r="W131" s="353" t="s">
        <v>427</v>
      </c>
      <c r="AG131" s="353" t="s">
        <v>427</v>
      </c>
    </row>
    <row r="132" spans="1:40">
      <c r="A132" s="356"/>
      <c r="B132" s="356">
        <v>1</v>
      </c>
      <c r="C132" s="1327">
        <f>C124</f>
        <v>0</v>
      </c>
      <c r="D132" s="1327"/>
      <c r="E132" s="1327"/>
      <c r="F132" s="1327"/>
      <c r="G132" s="1327"/>
      <c r="H132" s="1327"/>
      <c r="I132" s="1327"/>
      <c r="J132" s="1327"/>
      <c r="K132" s="356"/>
      <c r="L132" s="356">
        <v>1</v>
      </c>
      <c r="M132" s="1327">
        <f>C132</f>
        <v>0</v>
      </c>
      <c r="N132" s="1327"/>
      <c r="O132" s="1327"/>
      <c r="P132" s="1327"/>
      <c r="Q132" s="1327"/>
      <c r="R132" s="1327"/>
      <c r="S132" s="1327"/>
      <c r="T132" s="1327"/>
      <c r="U132" s="356"/>
      <c r="V132" s="356">
        <v>1</v>
      </c>
      <c r="W132" s="1327">
        <f>M132</f>
        <v>0</v>
      </c>
      <c r="X132" s="1327"/>
      <c r="Y132" s="1327"/>
      <c r="Z132" s="1327"/>
      <c r="AA132" s="1327"/>
      <c r="AB132" s="1327"/>
      <c r="AC132" s="1327"/>
      <c r="AD132" s="1327"/>
      <c r="AE132" s="356"/>
      <c r="AF132" s="356">
        <v>1</v>
      </c>
      <c r="AG132" s="1327">
        <f>W132</f>
        <v>0</v>
      </c>
      <c r="AH132" s="1327"/>
      <c r="AI132" s="1327"/>
      <c r="AJ132" s="1327"/>
      <c r="AK132" s="1327"/>
      <c r="AL132" s="1327"/>
      <c r="AM132" s="1327"/>
      <c r="AN132" s="1327"/>
    </row>
    <row r="133" spans="1:40">
      <c r="A133" s="356"/>
      <c r="B133" s="356">
        <v>2</v>
      </c>
      <c r="C133" s="1327">
        <f>C125</f>
        <v>0</v>
      </c>
      <c r="D133" s="1327"/>
      <c r="E133" s="1327"/>
      <c r="F133" s="1327"/>
      <c r="G133" s="1327"/>
      <c r="H133" s="1327"/>
      <c r="I133" s="1327"/>
      <c r="J133" s="1327"/>
      <c r="K133" s="356"/>
      <c r="L133" s="356">
        <v>2</v>
      </c>
      <c r="M133" s="1327">
        <f>C133</f>
        <v>0</v>
      </c>
      <c r="N133" s="1327"/>
      <c r="O133" s="1327"/>
      <c r="P133" s="1327"/>
      <c r="Q133" s="1327"/>
      <c r="R133" s="1327"/>
      <c r="S133" s="1327"/>
      <c r="T133" s="1327"/>
      <c r="U133" s="356"/>
      <c r="V133" s="356">
        <v>2</v>
      </c>
      <c r="W133" s="1327">
        <f>M133</f>
        <v>0</v>
      </c>
      <c r="X133" s="1327"/>
      <c r="Y133" s="1327"/>
      <c r="Z133" s="1327"/>
      <c r="AA133" s="1327"/>
      <c r="AB133" s="1327"/>
      <c r="AC133" s="1327"/>
      <c r="AD133" s="1327"/>
      <c r="AE133" s="356"/>
      <c r="AF133" s="356">
        <v>2</v>
      </c>
      <c r="AG133" s="1327">
        <f>W133</f>
        <v>0</v>
      </c>
      <c r="AH133" s="1327"/>
      <c r="AI133" s="1327"/>
      <c r="AJ133" s="1327"/>
      <c r="AK133" s="1327"/>
      <c r="AL133" s="1327"/>
      <c r="AM133" s="1327"/>
      <c r="AN133" s="1327"/>
    </row>
    <row r="134" spans="1:40">
      <c r="A134" s="356"/>
      <c r="B134" s="356">
        <v>3</v>
      </c>
      <c r="C134" s="1327">
        <f>C126</f>
        <v>0</v>
      </c>
      <c r="D134" s="1327"/>
      <c r="E134" s="1327"/>
      <c r="F134" s="1327"/>
      <c r="G134" s="1327"/>
      <c r="H134" s="1327"/>
      <c r="I134" s="1327"/>
      <c r="J134" s="1327"/>
      <c r="K134" s="356"/>
      <c r="L134" s="356">
        <v>3</v>
      </c>
      <c r="M134" s="1327">
        <f>C134</f>
        <v>0</v>
      </c>
      <c r="N134" s="1327"/>
      <c r="O134" s="1327"/>
      <c r="P134" s="1327"/>
      <c r="Q134" s="1327"/>
      <c r="R134" s="1327"/>
      <c r="S134" s="1327"/>
      <c r="T134" s="1327"/>
      <c r="U134" s="356"/>
      <c r="V134" s="356">
        <v>3</v>
      </c>
      <c r="W134" s="1327">
        <f>M134</f>
        <v>0</v>
      </c>
      <c r="X134" s="1327"/>
      <c r="Y134" s="1327"/>
      <c r="Z134" s="1327"/>
      <c r="AA134" s="1327"/>
      <c r="AB134" s="1327"/>
      <c r="AC134" s="1327"/>
      <c r="AD134" s="1327"/>
      <c r="AE134" s="356"/>
      <c r="AF134" s="356">
        <v>3</v>
      </c>
      <c r="AG134" s="1327">
        <f>W134</f>
        <v>0</v>
      </c>
      <c r="AH134" s="1327"/>
      <c r="AI134" s="1327"/>
      <c r="AJ134" s="1327"/>
      <c r="AK134" s="1327"/>
      <c r="AL134" s="1327"/>
      <c r="AM134" s="1327"/>
      <c r="AN134" s="1327"/>
    </row>
    <row r="135" spans="1:40">
      <c r="A135" s="356"/>
      <c r="B135" s="356"/>
      <c r="C135" s="1327">
        <f>C127</f>
        <v>0</v>
      </c>
      <c r="D135" s="1327"/>
      <c r="E135" s="1327"/>
      <c r="F135" s="1327"/>
      <c r="G135" s="1327"/>
      <c r="H135" s="1327"/>
      <c r="I135" s="1327"/>
      <c r="J135" s="1327"/>
      <c r="K135" s="356"/>
      <c r="L135" s="356"/>
      <c r="M135" s="1327">
        <f>C135</f>
        <v>0</v>
      </c>
      <c r="N135" s="1327"/>
      <c r="O135" s="1327"/>
      <c r="P135" s="1327"/>
      <c r="Q135" s="1327"/>
      <c r="R135" s="1327"/>
      <c r="S135" s="1327"/>
      <c r="T135" s="1327"/>
      <c r="U135" s="356"/>
      <c r="V135" s="356"/>
      <c r="W135" s="1327">
        <f>M135</f>
        <v>0</v>
      </c>
      <c r="X135" s="1327"/>
      <c r="Y135" s="1327"/>
      <c r="Z135" s="1327"/>
      <c r="AA135" s="1327"/>
      <c r="AB135" s="1327"/>
      <c r="AC135" s="1327"/>
      <c r="AD135" s="1327"/>
      <c r="AE135" s="356"/>
      <c r="AF135" s="356"/>
      <c r="AG135" s="1327">
        <f>W135</f>
        <v>0</v>
      </c>
      <c r="AH135" s="1327"/>
      <c r="AI135" s="1327"/>
      <c r="AJ135" s="1327"/>
      <c r="AK135" s="1327"/>
      <c r="AL135" s="1327"/>
      <c r="AM135" s="1327"/>
      <c r="AN135" s="1327"/>
    </row>
    <row r="136" spans="1:40">
      <c r="A136" s="356"/>
      <c r="B136" s="356"/>
      <c r="C136" s="1327">
        <f>C128</f>
        <v>0</v>
      </c>
      <c r="D136" s="1327"/>
      <c r="E136" s="1327"/>
      <c r="F136" s="1327"/>
      <c r="G136" s="1327"/>
      <c r="H136" s="1327"/>
      <c r="I136" s="1327"/>
      <c r="J136" s="1327"/>
      <c r="K136" s="356"/>
      <c r="L136" s="356"/>
      <c r="M136" s="1327">
        <f>C136</f>
        <v>0</v>
      </c>
      <c r="N136" s="1327"/>
      <c r="O136" s="1327"/>
      <c r="P136" s="1327"/>
      <c r="Q136" s="1327"/>
      <c r="R136" s="1327"/>
      <c r="S136" s="1327"/>
      <c r="T136" s="1327"/>
      <c r="U136" s="356"/>
      <c r="V136" s="356"/>
      <c r="W136" s="1327">
        <f>M136</f>
        <v>0</v>
      </c>
      <c r="X136" s="1327"/>
      <c r="Y136" s="1327"/>
      <c r="Z136" s="1327"/>
      <c r="AA136" s="1327"/>
      <c r="AB136" s="1327"/>
      <c r="AC136" s="1327"/>
      <c r="AD136" s="1327"/>
      <c r="AE136" s="356"/>
      <c r="AF136" s="356"/>
      <c r="AG136" s="1327">
        <f>W136</f>
        <v>0</v>
      </c>
      <c r="AH136" s="1327"/>
      <c r="AI136" s="1327"/>
      <c r="AJ136" s="1327"/>
      <c r="AK136" s="1327"/>
      <c r="AL136" s="1327"/>
      <c r="AM136" s="1327"/>
      <c r="AN136" s="1327"/>
    </row>
    <row r="138" spans="1:40" ht="15">
      <c r="A138" s="357" t="s">
        <v>528</v>
      </c>
      <c r="B138" s="357"/>
      <c r="C138" s="357"/>
      <c r="D138" s="357"/>
      <c r="E138" s="827"/>
      <c r="F138" s="827"/>
      <c r="K138" s="357" t="s">
        <v>528</v>
      </c>
      <c r="L138" s="357"/>
      <c r="M138" s="357"/>
      <c r="N138" s="357"/>
      <c r="O138" s="827"/>
      <c r="P138" s="827"/>
      <c r="U138" s="357" t="s">
        <v>528</v>
      </c>
      <c r="V138" s="357"/>
      <c r="W138" s="357"/>
      <c r="X138" s="357"/>
      <c r="Y138" s="827"/>
      <c r="Z138" s="827"/>
      <c r="AE138" s="357" t="s">
        <v>528</v>
      </c>
      <c r="AF138" s="357"/>
      <c r="AG138" s="357"/>
      <c r="AH138" s="357"/>
      <c r="AI138" s="827"/>
      <c r="AJ138" s="827"/>
    </row>
    <row r="139" spans="1:40">
      <c r="A139" s="356"/>
      <c r="B139" s="356"/>
      <c r="C139" s="1327">
        <f>SILABUS!D34</f>
        <v>0</v>
      </c>
      <c r="D139" s="1327"/>
      <c r="E139" s="1327"/>
      <c r="F139" s="1327"/>
      <c r="G139" s="1327"/>
      <c r="H139" s="1327"/>
      <c r="I139" s="1327"/>
      <c r="J139" s="1327"/>
      <c r="K139" s="356"/>
      <c r="L139" s="356"/>
      <c r="M139" s="1327">
        <f>C139</f>
        <v>0</v>
      </c>
      <c r="N139" s="1327"/>
      <c r="O139" s="1327"/>
      <c r="P139" s="1327"/>
      <c r="Q139" s="1327"/>
      <c r="R139" s="1327"/>
      <c r="S139" s="1327"/>
      <c r="T139" s="1327"/>
      <c r="U139" s="356"/>
      <c r="V139" s="356"/>
      <c r="W139" s="1327">
        <f>M139</f>
        <v>0</v>
      </c>
      <c r="X139" s="1327"/>
      <c r="Y139" s="1327"/>
      <c r="Z139" s="1327"/>
      <c r="AA139" s="1327"/>
      <c r="AB139" s="1327"/>
      <c r="AC139" s="1327"/>
      <c r="AD139" s="1327"/>
      <c r="AE139" s="356"/>
      <c r="AF139" s="356"/>
      <c r="AG139" s="1327">
        <f>W139</f>
        <v>0</v>
      </c>
      <c r="AH139" s="1327"/>
      <c r="AI139" s="1327"/>
      <c r="AJ139" s="1327"/>
      <c r="AK139" s="1327"/>
      <c r="AL139" s="1327"/>
      <c r="AM139" s="1327"/>
      <c r="AN139" s="1327"/>
    </row>
    <row r="140" spans="1:40">
      <c r="A140" s="356"/>
      <c r="B140" s="356"/>
      <c r="C140" s="1327">
        <f>SILABUS!D35</f>
        <v>0</v>
      </c>
      <c r="D140" s="1327"/>
      <c r="E140" s="1327"/>
      <c r="F140" s="1327"/>
      <c r="G140" s="1327"/>
      <c r="H140" s="1327"/>
      <c r="I140" s="1327"/>
      <c r="J140" s="1327"/>
      <c r="K140" s="356"/>
      <c r="L140" s="356"/>
      <c r="M140" s="1327">
        <f>C140</f>
        <v>0</v>
      </c>
      <c r="N140" s="1327"/>
      <c r="O140" s="1327"/>
      <c r="P140" s="1327"/>
      <c r="Q140" s="1327"/>
      <c r="R140" s="1327"/>
      <c r="S140" s="1327"/>
      <c r="T140" s="1327"/>
      <c r="U140" s="356"/>
      <c r="V140" s="356"/>
      <c r="W140" s="1327">
        <f>M140</f>
        <v>0</v>
      </c>
      <c r="X140" s="1327"/>
      <c r="Y140" s="1327"/>
      <c r="Z140" s="1327"/>
      <c r="AA140" s="1327"/>
      <c r="AB140" s="1327"/>
      <c r="AC140" s="1327"/>
      <c r="AD140" s="1327"/>
      <c r="AE140" s="356"/>
      <c r="AF140" s="356"/>
      <c r="AG140" s="1327">
        <f>W140</f>
        <v>0</v>
      </c>
      <c r="AH140" s="1327"/>
      <c r="AI140" s="1327"/>
      <c r="AJ140" s="1327"/>
      <c r="AK140" s="1327"/>
      <c r="AL140" s="1327"/>
      <c r="AM140" s="1327"/>
      <c r="AN140" s="1327"/>
    </row>
    <row r="141" spans="1:40">
      <c r="A141" s="356"/>
      <c r="B141" s="356"/>
      <c r="C141" s="1327">
        <f>SILABUS!D36</f>
        <v>0</v>
      </c>
      <c r="D141" s="1327"/>
      <c r="E141" s="1327"/>
      <c r="F141" s="1327"/>
      <c r="G141" s="1327"/>
      <c r="H141" s="1327"/>
      <c r="I141" s="1327"/>
      <c r="J141" s="1327"/>
      <c r="K141" s="356"/>
      <c r="L141" s="356"/>
      <c r="M141" s="1327">
        <f>C141</f>
        <v>0</v>
      </c>
      <c r="N141" s="1327"/>
      <c r="O141" s="1327"/>
      <c r="P141" s="1327"/>
      <c r="Q141" s="1327"/>
      <c r="R141" s="1327"/>
      <c r="S141" s="1327"/>
      <c r="T141" s="1327"/>
      <c r="U141" s="356"/>
      <c r="V141" s="356"/>
      <c r="W141" s="1327">
        <f>M141</f>
        <v>0</v>
      </c>
      <c r="X141" s="1327"/>
      <c r="Y141" s="1327"/>
      <c r="Z141" s="1327"/>
      <c r="AA141" s="1327"/>
      <c r="AB141" s="1327"/>
      <c r="AC141" s="1327"/>
      <c r="AD141" s="1327"/>
      <c r="AE141" s="356"/>
      <c r="AF141" s="356"/>
      <c r="AG141" s="1327">
        <f>W141</f>
        <v>0</v>
      </c>
      <c r="AH141" s="1327"/>
      <c r="AI141" s="1327"/>
      <c r="AJ141" s="1327"/>
      <c r="AK141" s="1327"/>
      <c r="AL141" s="1327"/>
      <c r="AM141" s="1327"/>
      <c r="AN141" s="1327"/>
    </row>
    <row r="142" spans="1:40">
      <c r="C142" s="1328">
        <f>SILABUS!D37</f>
        <v>0</v>
      </c>
      <c r="D142" s="1328"/>
      <c r="E142" s="1328"/>
      <c r="F142" s="1328"/>
      <c r="G142" s="1328"/>
      <c r="H142" s="1328"/>
      <c r="I142" s="1328"/>
      <c r="J142" s="1328"/>
      <c r="M142" s="1327">
        <f>C142</f>
        <v>0</v>
      </c>
      <c r="N142" s="1327"/>
      <c r="O142" s="1327"/>
      <c r="P142" s="1327"/>
      <c r="Q142" s="1327"/>
      <c r="R142" s="1327"/>
      <c r="S142" s="1327"/>
      <c r="T142" s="1327"/>
      <c r="W142" s="1327">
        <f>M142</f>
        <v>0</v>
      </c>
      <c r="X142" s="1327"/>
      <c r="Y142" s="1327"/>
      <c r="Z142" s="1327"/>
      <c r="AA142" s="1327"/>
      <c r="AB142" s="1327"/>
      <c r="AC142" s="1327"/>
      <c r="AD142" s="1327"/>
      <c r="AG142" s="1327">
        <f>W142</f>
        <v>0</v>
      </c>
      <c r="AH142" s="1327"/>
      <c r="AI142" s="1327"/>
      <c r="AJ142" s="1327"/>
      <c r="AK142" s="1327"/>
      <c r="AL142" s="1327"/>
      <c r="AM142" s="1327"/>
      <c r="AN142" s="1327"/>
    </row>
    <row r="143" spans="1:40">
      <c r="M143" s="1327">
        <f>C143</f>
        <v>0</v>
      </c>
      <c r="N143" s="1327"/>
      <c r="O143" s="1327"/>
      <c r="P143" s="1327"/>
      <c r="Q143" s="1327"/>
      <c r="R143" s="1327"/>
      <c r="S143" s="1327"/>
      <c r="T143" s="1327"/>
      <c r="W143" s="1327">
        <f>M143</f>
        <v>0</v>
      </c>
      <c r="X143" s="1327"/>
      <c r="Y143" s="1327"/>
      <c r="Z143" s="1327"/>
      <c r="AA143" s="1327"/>
      <c r="AB143" s="1327"/>
      <c r="AC143" s="1327"/>
      <c r="AD143" s="1327"/>
      <c r="AG143" s="1327">
        <f>W143</f>
        <v>0</v>
      </c>
      <c r="AH143" s="1327"/>
      <c r="AI143" s="1327"/>
      <c r="AJ143" s="1327"/>
      <c r="AK143" s="1327"/>
      <c r="AL143" s="1327"/>
      <c r="AM143" s="1327"/>
      <c r="AN143" s="1327"/>
    </row>
    <row r="144" spans="1:40" ht="15">
      <c r="A144" s="357" t="s">
        <v>529</v>
      </c>
      <c r="B144" s="357"/>
      <c r="C144" s="357"/>
      <c r="D144" s="357"/>
      <c r="K144" s="357" t="s">
        <v>529</v>
      </c>
      <c r="L144" s="357"/>
      <c r="M144" s="357"/>
      <c r="N144" s="357"/>
      <c r="U144" s="357" t="s">
        <v>529</v>
      </c>
      <c r="V144" s="357"/>
      <c r="W144" s="357"/>
      <c r="X144" s="357"/>
      <c r="AE144" s="357" t="s">
        <v>529</v>
      </c>
      <c r="AF144" s="357"/>
      <c r="AG144" s="357"/>
      <c r="AH144" s="357"/>
    </row>
    <row r="145" spans="3:40">
      <c r="C145" s="353" t="s">
        <v>428</v>
      </c>
      <c r="M145" s="353" t="s">
        <v>428</v>
      </c>
      <c r="W145" s="353" t="s">
        <v>428</v>
      </c>
      <c r="AG145" s="353" t="s">
        <v>428</v>
      </c>
    </row>
    <row r="146" spans="3:40">
      <c r="C146" s="353" t="s">
        <v>429</v>
      </c>
      <c r="M146" s="353" t="s">
        <v>429</v>
      </c>
      <c r="W146" s="353" t="s">
        <v>429</v>
      </c>
      <c r="AG146" s="353" t="s">
        <v>429</v>
      </c>
    </row>
    <row r="147" spans="3:40">
      <c r="C147" s="353" t="s">
        <v>430</v>
      </c>
      <c r="M147" s="353" t="s">
        <v>430</v>
      </c>
      <c r="W147" s="353" t="s">
        <v>430</v>
      </c>
      <c r="AG147" s="353" t="s">
        <v>430</v>
      </c>
    </row>
    <row r="148" spans="3:40">
      <c r="C148" s="353" t="s">
        <v>431</v>
      </c>
      <c r="M148" s="353" t="s">
        <v>431</v>
      </c>
      <c r="W148" s="353" t="s">
        <v>431</v>
      </c>
      <c r="AG148" s="353" t="s">
        <v>431</v>
      </c>
    </row>
    <row r="149" spans="3:40">
      <c r="C149" s="353" t="s">
        <v>432</v>
      </c>
      <c r="M149" s="353" t="s">
        <v>432</v>
      </c>
      <c r="W149" s="353" t="s">
        <v>432</v>
      </c>
      <c r="AG149" s="353" t="s">
        <v>432</v>
      </c>
    </row>
    <row r="151" spans="3:40" ht="15">
      <c r="C151" s="357" t="s">
        <v>470</v>
      </c>
      <c r="D151" s="357"/>
      <c r="M151" s="357" t="s">
        <v>470</v>
      </c>
      <c r="N151" s="357"/>
      <c r="W151" s="357" t="s">
        <v>470</v>
      </c>
      <c r="X151" s="357"/>
      <c r="AG151" s="357" t="s">
        <v>470</v>
      </c>
      <c r="AH151" s="357"/>
    </row>
    <row r="152" spans="3:40" ht="15">
      <c r="C152" s="357"/>
      <c r="D152" s="357"/>
      <c r="M152" s="357"/>
      <c r="N152" s="357"/>
      <c r="W152" s="357"/>
      <c r="X152" s="357"/>
      <c r="AG152" s="357"/>
      <c r="AH152" s="357"/>
    </row>
    <row r="153" spans="3:40" ht="15.75" customHeight="1">
      <c r="C153" s="1356" t="s">
        <v>433</v>
      </c>
      <c r="D153" s="1358" t="s">
        <v>434</v>
      </c>
      <c r="E153" s="1358"/>
      <c r="F153" s="1358"/>
      <c r="G153" s="1358"/>
      <c r="H153" s="1359" t="s">
        <v>435</v>
      </c>
      <c r="I153" s="1359"/>
      <c r="J153" s="1359" t="s">
        <v>436</v>
      </c>
      <c r="M153" s="1356" t="s">
        <v>433</v>
      </c>
      <c r="N153" s="1358" t="s">
        <v>434</v>
      </c>
      <c r="O153" s="1358"/>
      <c r="P153" s="1358"/>
      <c r="Q153" s="1358"/>
      <c r="R153" s="1359" t="s">
        <v>435</v>
      </c>
      <c r="S153" s="1359"/>
      <c r="T153" s="1359" t="s">
        <v>436</v>
      </c>
      <c r="W153" s="1356" t="s">
        <v>433</v>
      </c>
      <c r="X153" s="1358" t="s">
        <v>434</v>
      </c>
      <c r="Y153" s="1358"/>
      <c r="Z153" s="1358"/>
      <c r="AA153" s="1358"/>
      <c r="AB153" s="1359" t="s">
        <v>435</v>
      </c>
      <c r="AC153" s="1359"/>
      <c r="AD153" s="1359" t="s">
        <v>436</v>
      </c>
      <c r="AG153" s="1356" t="s">
        <v>433</v>
      </c>
      <c r="AH153" s="1358" t="s">
        <v>434</v>
      </c>
      <c r="AI153" s="1358"/>
      <c r="AJ153" s="1358"/>
      <c r="AK153" s="1358"/>
      <c r="AL153" s="1359" t="s">
        <v>435</v>
      </c>
      <c r="AM153" s="1359"/>
      <c r="AN153" s="1359" t="s">
        <v>436</v>
      </c>
    </row>
    <row r="154" spans="3:40" ht="15.75">
      <c r="C154" s="1357"/>
      <c r="D154" s="1358" t="s">
        <v>437</v>
      </c>
      <c r="E154" s="1358"/>
      <c r="F154" s="1359" t="s">
        <v>438</v>
      </c>
      <c r="G154" s="1359"/>
      <c r="H154" s="1359"/>
      <c r="I154" s="1359"/>
      <c r="J154" s="1359"/>
      <c r="M154" s="1357"/>
      <c r="N154" s="1358" t="s">
        <v>437</v>
      </c>
      <c r="O154" s="1358"/>
      <c r="P154" s="1359" t="s">
        <v>438</v>
      </c>
      <c r="Q154" s="1359"/>
      <c r="R154" s="1359"/>
      <c r="S154" s="1359"/>
      <c r="T154" s="1359"/>
      <c r="W154" s="1357"/>
      <c r="X154" s="1358" t="s">
        <v>437</v>
      </c>
      <c r="Y154" s="1358"/>
      <c r="Z154" s="1359" t="s">
        <v>438</v>
      </c>
      <c r="AA154" s="1359"/>
      <c r="AB154" s="1359"/>
      <c r="AC154" s="1359"/>
      <c r="AD154" s="1359"/>
      <c r="AG154" s="1357"/>
      <c r="AH154" s="1358" t="s">
        <v>437</v>
      </c>
      <c r="AI154" s="1358"/>
      <c r="AJ154" s="1359" t="s">
        <v>438</v>
      </c>
      <c r="AK154" s="1359"/>
      <c r="AL154" s="1359"/>
      <c r="AM154" s="1359"/>
      <c r="AN154" s="1359"/>
    </row>
    <row r="155" spans="3:40" ht="25.5" customHeight="1">
      <c r="C155" s="1362" t="s">
        <v>439</v>
      </c>
      <c r="D155" s="836"/>
      <c r="E155" s="362" t="s">
        <v>471</v>
      </c>
      <c r="F155" s="361"/>
      <c r="G155" s="362" t="s">
        <v>459</v>
      </c>
      <c r="H155" s="361"/>
      <c r="I155" s="362" t="s">
        <v>472</v>
      </c>
      <c r="J155" s="360" t="s">
        <v>440</v>
      </c>
      <c r="M155" s="1362" t="s">
        <v>439</v>
      </c>
      <c r="N155" s="836"/>
      <c r="O155" s="362" t="s">
        <v>471</v>
      </c>
      <c r="P155" s="361"/>
      <c r="Q155" s="362" t="s">
        <v>459</v>
      </c>
      <c r="R155" s="361"/>
      <c r="S155" s="362" t="s">
        <v>472</v>
      </c>
      <c r="T155" s="360" t="s">
        <v>440</v>
      </c>
      <c r="W155" s="1362" t="s">
        <v>439</v>
      </c>
      <c r="X155" s="836"/>
      <c r="Y155" s="362" t="s">
        <v>471</v>
      </c>
      <c r="Z155" s="361"/>
      <c r="AA155" s="362" t="s">
        <v>459</v>
      </c>
      <c r="AB155" s="361"/>
      <c r="AC155" s="362" t="s">
        <v>472</v>
      </c>
      <c r="AD155" s="360" t="s">
        <v>440</v>
      </c>
      <c r="AG155" s="1362" t="s">
        <v>439</v>
      </c>
      <c r="AH155" s="836"/>
      <c r="AI155" s="362" t="s">
        <v>471</v>
      </c>
      <c r="AJ155" s="361"/>
      <c r="AK155" s="362" t="s">
        <v>459</v>
      </c>
      <c r="AL155" s="361"/>
      <c r="AM155" s="362" t="s">
        <v>472</v>
      </c>
      <c r="AN155" s="360" t="s">
        <v>440</v>
      </c>
    </row>
    <row r="156" spans="3:40">
      <c r="C156" s="1363"/>
      <c r="D156" s="837"/>
      <c r="E156" s="365" t="s">
        <v>466</v>
      </c>
      <c r="F156" s="364"/>
      <c r="G156" s="365" t="s">
        <v>460</v>
      </c>
      <c r="H156" s="364"/>
      <c r="I156" s="365" t="s">
        <v>473</v>
      </c>
      <c r="J156" s="363"/>
      <c r="M156" s="1363"/>
      <c r="N156" s="837"/>
      <c r="O156" s="365" t="s">
        <v>466</v>
      </c>
      <c r="P156" s="364"/>
      <c r="Q156" s="365" t="s">
        <v>460</v>
      </c>
      <c r="R156" s="364"/>
      <c r="S156" s="365" t="s">
        <v>473</v>
      </c>
      <c r="T156" s="363"/>
      <c r="W156" s="1363"/>
      <c r="X156" s="837"/>
      <c r="Y156" s="365" t="s">
        <v>466</v>
      </c>
      <c r="Z156" s="364"/>
      <c r="AA156" s="365" t="s">
        <v>460</v>
      </c>
      <c r="AB156" s="364"/>
      <c r="AC156" s="365" t="s">
        <v>473</v>
      </c>
      <c r="AD156" s="363"/>
      <c r="AG156" s="1363"/>
      <c r="AH156" s="837"/>
      <c r="AI156" s="365" t="s">
        <v>466</v>
      </c>
      <c r="AJ156" s="364"/>
      <c r="AK156" s="365" t="s">
        <v>460</v>
      </c>
      <c r="AL156" s="364"/>
      <c r="AM156" s="365" t="s">
        <v>473</v>
      </c>
      <c r="AN156" s="363"/>
    </row>
    <row r="157" spans="3:40">
      <c r="C157" s="1363"/>
      <c r="D157" s="837"/>
      <c r="E157" s="365" t="s">
        <v>467</v>
      </c>
      <c r="F157" s="364"/>
      <c r="G157" s="365" t="s">
        <v>461</v>
      </c>
      <c r="H157" s="364"/>
      <c r="I157" s="365" t="s">
        <v>474</v>
      </c>
      <c r="J157" s="363"/>
      <c r="M157" s="1363"/>
      <c r="N157" s="837"/>
      <c r="O157" s="365" t="s">
        <v>467</v>
      </c>
      <c r="P157" s="364"/>
      <c r="Q157" s="365" t="s">
        <v>461</v>
      </c>
      <c r="R157" s="364"/>
      <c r="S157" s="365" t="s">
        <v>474</v>
      </c>
      <c r="T157" s="363"/>
      <c r="W157" s="1363"/>
      <c r="X157" s="837"/>
      <c r="Y157" s="365" t="s">
        <v>467</v>
      </c>
      <c r="Z157" s="364"/>
      <c r="AA157" s="365" t="s">
        <v>461</v>
      </c>
      <c r="AB157" s="364"/>
      <c r="AC157" s="365" t="s">
        <v>474</v>
      </c>
      <c r="AD157" s="363"/>
      <c r="AG157" s="1363"/>
      <c r="AH157" s="837"/>
      <c r="AI157" s="365" t="s">
        <v>467</v>
      </c>
      <c r="AJ157" s="364"/>
      <c r="AK157" s="365" t="s">
        <v>461</v>
      </c>
      <c r="AL157" s="364"/>
      <c r="AM157" s="365" t="s">
        <v>474</v>
      </c>
      <c r="AN157" s="363"/>
    </row>
    <row r="158" spans="3:40" ht="25.5">
      <c r="C158" s="1363"/>
      <c r="D158" s="837"/>
      <c r="E158" s="365" t="s">
        <v>468</v>
      </c>
      <c r="F158" s="364"/>
      <c r="G158" s="365" t="s">
        <v>462</v>
      </c>
      <c r="H158" s="364"/>
      <c r="I158" s="365" t="s">
        <v>475</v>
      </c>
      <c r="J158" s="363"/>
      <c r="M158" s="1363"/>
      <c r="N158" s="837"/>
      <c r="O158" s="365" t="s">
        <v>468</v>
      </c>
      <c r="P158" s="364"/>
      <c r="Q158" s="365" t="s">
        <v>462</v>
      </c>
      <c r="R158" s="364"/>
      <c r="S158" s="365" t="s">
        <v>475</v>
      </c>
      <c r="T158" s="363"/>
      <c r="W158" s="1363"/>
      <c r="X158" s="837"/>
      <c r="Y158" s="365" t="s">
        <v>468</v>
      </c>
      <c r="Z158" s="364"/>
      <c r="AA158" s="365" t="s">
        <v>462</v>
      </c>
      <c r="AB158" s="364"/>
      <c r="AC158" s="365" t="s">
        <v>475</v>
      </c>
      <c r="AD158" s="363"/>
      <c r="AG158" s="1363"/>
      <c r="AH158" s="837"/>
      <c r="AI158" s="365" t="s">
        <v>468</v>
      </c>
      <c r="AJ158" s="364"/>
      <c r="AK158" s="365" t="s">
        <v>462</v>
      </c>
      <c r="AL158" s="364"/>
      <c r="AM158" s="365" t="s">
        <v>475</v>
      </c>
      <c r="AN158" s="363"/>
    </row>
    <row r="159" spans="3:40">
      <c r="C159" s="1363"/>
      <c r="D159" s="837"/>
      <c r="E159" s="365" t="s">
        <v>469</v>
      </c>
      <c r="F159" s="364"/>
      <c r="G159" s="365"/>
      <c r="H159" s="364"/>
      <c r="I159" s="365"/>
      <c r="J159" s="363"/>
      <c r="M159" s="1363"/>
      <c r="N159" s="837"/>
      <c r="O159" s="365" t="s">
        <v>469</v>
      </c>
      <c r="P159" s="364"/>
      <c r="Q159" s="365"/>
      <c r="R159" s="364"/>
      <c r="S159" s="365"/>
      <c r="T159" s="363"/>
      <c r="W159" s="1363"/>
      <c r="X159" s="837"/>
      <c r="Y159" s="365" t="s">
        <v>469</v>
      </c>
      <c r="Z159" s="364"/>
      <c r="AA159" s="365"/>
      <c r="AB159" s="364"/>
      <c r="AC159" s="365"/>
      <c r="AD159" s="363"/>
      <c r="AG159" s="1363"/>
      <c r="AH159" s="837"/>
      <c r="AI159" s="365" t="s">
        <v>469</v>
      </c>
      <c r="AJ159" s="364"/>
      <c r="AK159" s="365"/>
      <c r="AL159" s="364"/>
      <c r="AM159" s="365"/>
      <c r="AN159" s="363"/>
    </row>
    <row r="160" spans="3:40">
      <c r="C160" s="1364"/>
      <c r="D160" s="838"/>
      <c r="E160" s="368"/>
      <c r="F160" s="369"/>
      <c r="G160" s="368"/>
      <c r="H160" s="369"/>
      <c r="I160" s="370"/>
      <c r="J160" s="366"/>
      <c r="M160" s="1364"/>
      <c r="N160" s="838"/>
      <c r="O160" s="368"/>
      <c r="P160" s="369"/>
      <c r="Q160" s="368"/>
      <c r="R160" s="369"/>
      <c r="S160" s="370"/>
      <c r="T160" s="366"/>
      <c r="W160" s="1364"/>
      <c r="X160" s="838"/>
      <c r="Y160" s="368"/>
      <c r="Z160" s="369"/>
      <c r="AA160" s="368"/>
      <c r="AB160" s="369"/>
      <c r="AC160" s="370"/>
      <c r="AD160" s="366"/>
      <c r="AG160" s="1364"/>
      <c r="AH160" s="838"/>
      <c r="AI160" s="368"/>
      <c r="AJ160" s="369"/>
      <c r="AK160" s="368"/>
      <c r="AL160" s="369"/>
      <c r="AM160" s="370"/>
      <c r="AN160" s="366"/>
    </row>
    <row r="161" spans="3:40" ht="14.25" customHeight="1">
      <c r="C161" s="1362" t="s">
        <v>441</v>
      </c>
      <c r="D161" s="1367" t="s">
        <v>476</v>
      </c>
      <c r="E161" s="1368"/>
      <c r="F161" s="371"/>
      <c r="G161" s="362"/>
      <c r="H161" s="372"/>
      <c r="I161" s="372"/>
      <c r="J161" s="360" t="s">
        <v>444</v>
      </c>
      <c r="M161" s="1362" t="s">
        <v>441</v>
      </c>
      <c r="N161" s="1367" t="s">
        <v>476</v>
      </c>
      <c r="O161" s="1368"/>
      <c r="P161" s="371"/>
      <c r="Q161" s="362"/>
      <c r="R161" s="372"/>
      <c r="S161" s="372"/>
      <c r="T161" s="360" t="s">
        <v>444</v>
      </c>
      <c r="W161" s="1362" t="s">
        <v>441</v>
      </c>
      <c r="X161" s="1367" t="s">
        <v>476</v>
      </c>
      <c r="Y161" s="1368"/>
      <c r="Z161" s="371"/>
      <c r="AA161" s="362"/>
      <c r="AB161" s="372"/>
      <c r="AC161" s="372"/>
      <c r="AD161" s="360" t="s">
        <v>444</v>
      </c>
      <c r="AG161" s="1362" t="s">
        <v>441</v>
      </c>
      <c r="AH161" s="1367" t="s">
        <v>476</v>
      </c>
      <c r="AI161" s="1368"/>
      <c r="AJ161" s="371"/>
      <c r="AK161" s="362"/>
      <c r="AL161" s="372"/>
      <c r="AM161" s="372"/>
      <c r="AN161" s="360" t="s">
        <v>444</v>
      </c>
    </row>
    <row r="162" spans="3:40" ht="38.25">
      <c r="C162" s="1363"/>
      <c r="D162" s="1360" t="s">
        <v>442</v>
      </c>
      <c r="E162" s="1361"/>
      <c r="F162" s="364"/>
      <c r="G162" s="365" t="s">
        <v>463</v>
      </c>
      <c r="H162" s="372"/>
      <c r="I162" s="372" t="s">
        <v>477</v>
      </c>
      <c r="J162" s="363"/>
      <c r="M162" s="1363"/>
      <c r="N162" s="1360" t="s">
        <v>442</v>
      </c>
      <c r="O162" s="1361"/>
      <c r="P162" s="364"/>
      <c r="Q162" s="365" t="s">
        <v>463</v>
      </c>
      <c r="R162" s="372"/>
      <c r="S162" s="372" t="s">
        <v>477</v>
      </c>
      <c r="T162" s="363"/>
      <c r="W162" s="1363"/>
      <c r="X162" s="1360" t="s">
        <v>442</v>
      </c>
      <c r="Y162" s="1361"/>
      <c r="Z162" s="364"/>
      <c r="AA162" s="365" t="s">
        <v>463</v>
      </c>
      <c r="AB162" s="372"/>
      <c r="AC162" s="372" t="s">
        <v>477</v>
      </c>
      <c r="AD162" s="363"/>
      <c r="AG162" s="1363"/>
      <c r="AH162" s="1360" t="s">
        <v>442</v>
      </c>
      <c r="AI162" s="1361"/>
      <c r="AJ162" s="364"/>
      <c r="AK162" s="365" t="s">
        <v>463</v>
      </c>
      <c r="AL162" s="372"/>
      <c r="AM162" s="372" t="s">
        <v>477</v>
      </c>
      <c r="AN162" s="363"/>
    </row>
    <row r="163" spans="3:40">
      <c r="C163" s="1363"/>
      <c r="D163" s="1360" t="s">
        <v>443</v>
      </c>
      <c r="E163" s="1361"/>
      <c r="F163" s="364"/>
      <c r="G163" s="365"/>
      <c r="H163" s="372"/>
      <c r="I163" s="372"/>
      <c r="J163" s="363"/>
      <c r="M163" s="1363"/>
      <c r="N163" s="1360" t="s">
        <v>443</v>
      </c>
      <c r="O163" s="1361"/>
      <c r="P163" s="364"/>
      <c r="Q163" s="365"/>
      <c r="R163" s="372"/>
      <c r="S163" s="372"/>
      <c r="T163" s="363"/>
      <c r="W163" s="1363"/>
      <c r="X163" s="1360" t="s">
        <v>443</v>
      </c>
      <c r="Y163" s="1361"/>
      <c r="Z163" s="364"/>
      <c r="AA163" s="365"/>
      <c r="AB163" s="372"/>
      <c r="AC163" s="372"/>
      <c r="AD163" s="363"/>
      <c r="AG163" s="1363"/>
      <c r="AH163" s="1360" t="s">
        <v>443</v>
      </c>
      <c r="AI163" s="1361"/>
      <c r="AJ163" s="364"/>
      <c r="AK163" s="365"/>
      <c r="AL163" s="372"/>
      <c r="AM163" s="372"/>
      <c r="AN163" s="363"/>
    </row>
    <row r="164" spans="3:40">
      <c r="C164" s="1363"/>
      <c r="D164" s="378"/>
      <c r="E164" s="372">
        <f>SILABUS!E34</f>
        <v>0</v>
      </c>
      <c r="F164" s="373"/>
      <c r="G164" s="365"/>
      <c r="H164" s="372"/>
      <c r="I164" s="372"/>
      <c r="J164" s="363"/>
      <c r="M164" s="1363"/>
      <c r="N164" s="378"/>
      <c r="O164" s="372">
        <f>E164</f>
        <v>0</v>
      </c>
      <c r="P164" s="373"/>
      <c r="Q164" s="365"/>
      <c r="R164" s="372"/>
      <c r="S164" s="372"/>
      <c r="T164" s="363"/>
      <c r="W164" s="1363"/>
      <c r="X164" s="378"/>
      <c r="Y164" s="372">
        <f>O164</f>
        <v>0</v>
      </c>
      <c r="Z164" s="373"/>
      <c r="AA164" s="365"/>
      <c r="AB164" s="372"/>
      <c r="AC164" s="372"/>
      <c r="AD164" s="363"/>
      <c r="AG164" s="1363"/>
      <c r="AH164" s="378"/>
      <c r="AI164" s="372">
        <f>Y164</f>
        <v>0</v>
      </c>
      <c r="AJ164" s="373"/>
      <c r="AK164" s="365"/>
      <c r="AL164" s="372"/>
      <c r="AM164" s="372"/>
      <c r="AN164" s="363"/>
    </row>
    <row r="165" spans="3:40">
      <c r="C165" s="1363"/>
      <c r="D165" s="378"/>
      <c r="E165" s="372">
        <f>SILABUS!E35</f>
        <v>0</v>
      </c>
      <c r="F165" s="364"/>
      <c r="G165" s="365"/>
      <c r="H165" s="372"/>
      <c r="I165" s="372"/>
      <c r="J165" s="363"/>
      <c r="M165" s="1363"/>
      <c r="N165" s="378"/>
      <c r="O165" s="372">
        <f t="shared" ref="O165:O172" si="13">E165</f>
        <v>0</v>
      </c>
      <c r="P165" s="364"/>
      <c r="Q165" s="365"/>
      <c r="R165" s="372"/>
      <c r="S165" s="372"/>
      <c r="T165" s="363"/>
      <c r="W165" s="1363"/>
      <c r="X165" s="378"/>
      <c r="Y165" s="372">
        <f t="shared" ref="Y165:Y172" si="14">O165</f>
        <v>0</v>
      </c>
      <c r="Z165" s="364"/>
      <c r="AA165" s="365"/>
      <c r="AB165" s="372"/>
      <c r="AC165" s="372"/>
      <c r="AD165" s="363"/>
      <c r="AG165" s="1363"/>
      <c r="AH165" s="378"/>
      <c r="AI165" s="372">
        <f t="shared" ref="AI165:AI172" si="15">Y165</f>
        <v>0</v>
      </c>
      <c r="AJ165" s="364"/>
      <c r="AK165" s="365"/>
      <c r="AL165" s="372"/>
      <c r="AM165" s="372"/>
      <c r="AN165" s="363"/>
    </row>
    <row r="166" spans="3:40" ht="38.25">
      <c r="C166" s="1363"/>
      <c r="D166" s="378"/>
      <c r="E166" s="372">
        <f>SILABUS!E36</f>
        <v>0</v>
      </c>
      <c r="F166" s="364"/>
      <c r="G166" s="365" t="s">
        <v>462</v>
      </c>
      <c r="H166" s="372"/>
      <c r="I166" s="372" t="s">
        <v>478</v>
      </c>
      <c r="J166" s="363"/>
      <c r="M166" s="1363"/>
      <c r="N166" s="378"/>
      <c r="O166" s="372">
        <f t="shared" si="13"/>
        <v>0</v>
      </c>
      <c r="P166" s="364"/>
      <c r="Q166" s="365" t="s">
        <v>462</v>
      </c>
      <c r="R166" s="372"/>
      <c r="S166" s="372" t="s">
        <v>478</v>
      </c>
      <c r="T166" s="363"/>
      <c r="W166" s="1363"/>
      <c r="X166" s="378"/>
      <c r="Y166" s="372">
        <f t="shared" si="14"/>
        <v>0</v>
      </c>
      <c r="Z166" s="364"/>
      <c r="AA166" s="365" t="s">
        <v>462</v>
      </c>
      <c r="AB166" s="372"/>
      <c r="AC166" s="372" t="s">
        <v>478</v>
      </c>
      <c r="AD166" s="363"/>
      <c r="AG166" s="1363"/>
      <c r="AH166" s="378"/>
      <c r="AI166" s="372">
        <f t="shared" si="15"/>
        <v>0</v>
      </c>
      <c r="AJ166" s="364"/>
      <c r="AK166" s="365" t="s">
        <v>462</v>
      </c>
      <c r="AL166" s="372"/>
      <c r="AM166" s="372" t="s">
        <v>478</v>
      </c>
      <c r="AN166" s="363"/>
    </row>
    <row r="167" spans="3:40" ht="25.5" customHeight="1">
      <c r="C167" s="1363"/>
      <c r="D167" s="378"/>
      <c r="E167" s="372">
        <f>SILABUS!E37</f>
        <v>0</v>
      </c>
      <c r="F167" s="364"/>
      <c r="G167" s="365" t="s">
        <v>479</v>
      </c>
      <c r="H167" s="372"/>
      <c r="I167" s="372" t="s">
        <v>480</v>
      </c>
      <c r="J167" s="363"/>
      <c r="M167" s="1363"/>
      <c r="N167" s="378"/>
      <c r="O167" s="372">
        <f t="shared" si="13"/>
        <v>0</v>
      </c>
      <c r="P167" s="364"/>
      <c r="Q167" s="365" t="s">
        <v>479</v>
      </c>
      <c r="R167" s="372"/>
      <c r="S167" s="372" t="s">
        <v>480</v>
      </c>
      <c r="T167" s="363"/>
      <c r="W167" s="1363"/>
      <c r="X167" s="378"/>
      <c r="Y167" s="372">
        <f t="shared" si="14"/>
        <v>0</v>
      </c>
      <c r="Z167" s="364"/>
      <c r="AA167" s="365" t="s">
        <v>479</v>
      </c>
      <c r="AB167" s="372"/>
      <c r="AC167" s="372" t="s">
        <v>480</v>
      </c>
      <c r="AD167" s="363"/>
      <c r="AG167" s="1363"/>
      <c r="AH167" s="378"/>
      <c r="AI167" s="372">
        <f t="shared" si="15"/>
        <v>0</v>
      </c>
      <c r="AJ167" s="364"/>
      <c r="AK167" s="365" t="s">
        <v>479</v>
      </c>
      <c r="AL167" s="372"/>
      <c r="AM167" s="372" t="s">
        <v>480</v>
      </c>
      <c r="AN167" s="363"/>
    </row>
    <row r="168" spans="3:40">
      <c r="C168" s="1363"/>
      <c r="D168" s="378"/>
      <c r="E168" s="372">
        <f>SILABUS!E38</f>
        <v>0</v>
      </c>
      <c r="F168" s="364"/>
      <c r="G168" s="365"/>
      <c r="H168" s="372"/>
      <c r="I168" s="372"/>
      <c r="J168" s="363"/>
      <c r="M168" s="1363"/>
      <c r="N168" s="378"/>
      <c r="O168" s="372">
        <f t="shared" si="13"/>
        <v>0</v>
      </c>
      <c r="P168" s="364"/>
      <c r="Q168" s="365"/>
      <c r="R168" s="372"/>
      <c r="S168" s="372"/>
      <c r="T168" s="363"/>
      <c r="W168" s="1363"/>
      <c r="X168" s="378"/>
      <c r="Y168" s="372">
        <f t="shared" si="14"/>
        <v>0</v>
      </c>
      <c r="Z168" s="364"/>
      <c r="AA168" s="365"/>
      <c r="AB168" s="372"/>
      <c r="AC168" s="372"/>
      <c r="AD168" s="363"/>
      <c r="AG168" s="1363"/>
      <c r="AH168" s="378"/>
      <c r="AI168" s="372">
        <f t="shared" si="15"/>
        <v>0</v>
      </c>
      <c r="AJ168" s="364"/>
      <c r="AK168" s="365"/>
      <c r="AL168" s="372"/>
      <c r="AM168" s="372"/>
      <c r="AN168" s="363"/>
    </row>
    <row r="169" spans="3:40">
      <c r="C169" s="1363"/>
      <c r="D169" s="378"/>
      <c r="E169" s="372">
        <f>SILABUS!E39</f>
        <v>0</v>
      </c>
      <c r="F169" s="373"/>
      <c r="G169" s="365"/>
      <c r="H169" s="372"/>
      <c r="I169" s="372"/>
      <c r="J169" s="363"/>
      <c r="M169" s="1363"/>
      <c r="N169" s="378"/>
      <c r="O169" s="372">
        <f t="shared" si="13"/>
        <v>0</v>
      </c>
      <c r="P169" s="373"/>
      <c r="Q169" s="365"/>
      <c r="R169" s="372"/>
      <c r="S169" s="372"/>
      <c r="T169" s="363"/>
      <c r="W169" s="1363"/>
      <c r="X169" s="378"/>
      <c r="Y169" s="372">
        <f t="shared" si="14"/>
        <v>0</v>
      </c>
      <c r="Z169" s="373"/>
      <c r="AA169" s="365"/>
      <c r="AB169" s="372"/>
      <c r="AC169" s="372"/>
      <c r="AD169" s="363"/>
      <c r="AG169" s="1363"/>
      <c r="AH169" s="378"/>
      <c r="AI169" s="372">
        <f t="shared" si="15"/>
        <v>0</v>
      </c>
      <c r="AJ169" s="373"/>
      <c r="AK169" s="365"/>
      <c r="AL169" s="372"/>
      <c r="AM169" s="372"/>
      <c r="AN169" s="363"/>
    </row>
    <row r="170" spans="3:40" ht="25.5">
      <c r="C170" s="1363"/>
      <c r="D170" s="378"/>
      <c r="E170" s="372">
        <f>SILABUS!E40</f>
        <v>0</v>
      </c>
      <c r="F170" s="364"/>
      <c r="G170" s="365" t="s">
        <v>462</v>
      </c>
      <c r="H170" s="372"/>
      <c r="I170" s="372"/>
      <c r="J170" s="363"/>
      <c r="M170" s="1363"/>
      <c r="N170" s="378"/>
      <c r="O170" s="372">
        <f t="shared" si="13"/>
        <v>0</v>
      </c>
      <c r="P170" s="364"/>
      <c r="Q170" s="365" t="s">
        <v>462</v>
      </c>
      <c r="R170" s="372"/>
      <c r="S170" s="372"/>
      <c r="T170" s="363"/>
      <c r="W170" s="1363"/>
      <c r="X170" s="378"/>
      <c r="Y170" s="372">
        <f t="shared" si="14"/>
        <v>0</v>
      </c>
      <c r="Z170" s="364"/>
      <c r="AA170" s="365" t="s">
        <v>462</v>
      </c>
      <c r="AB170" s="372"/>
      <c r="AC170" s="372"/>
      <c r="AD170" s="363"/>
      <c r="AG170" s="1363"/>
      <c r="AH170" s="378"/>
      <c r="AI170" s="372">
        <f t="shared" si="15"/>
        <v>0</v>
      </c>
      <c r="AJ170" s="364"/>
      <c r="AK170" s="365" t="s">
        <v>462</v>
      </c>
      <c r="AL170" s="372"/>
      <c r="AM170" s="372"/>
      <c r="AN170" s="363"/>
    </row>
    <row r="171" spans="3:40" ht="25.5" customHeight="1">
      <c r="C171" s="1363"/>
      <c r="D171" s="378"/>
      <c r="E171" s="372">
        <f>SILABUS!E41</f>
        <v>0</v>
      </c>
      <c r="F171" s="364"/>
      <c r="G171" s="365" t="s">
        <v>464</v>
      </c>
      <c r="H171" s="372"/>
      <c r="I171" s="372"/>
      <c r="J171" s="363"/>
      <c r="M171" s="1363"/>
      <c r="N171" s="378"/>
      <c r="O171" s="372">
        <f t="shared" si="13"/>
        <v>0</v>
      </c>
      <c r="P171" s="364"/>
      <c r="Q171" s="365" t="s">
        <v>464</v>
      </c>
      <c r="R171" s="372"/>
      <c r="S171" s="372"/>
      <c r="T171" s="363"/>
      <c r="W171" s="1363"/>
      <c r="X171" s="378"/>
      <c r="Y171" s="372">
        <f t="shared" si="14"/>
        <v>0</v>
      </c>
      <c r="Z171" s="364"/>
      <c r="AA171" s="365" t="s">
        <v>464</v>
      </c>
      <c r="AB171" s="372"/>
      <c r="AC171" s="372"/>
      <c r="AD171" s="363"/>
      <c r="AG171" s="1363"/>
      <c r="AH171" s="378"/>
      <c r="AI171" s="372">
        <f t="shared" si="15"/>
        <v>0</v>
      </c>
      <c r="AJ171" s="364"/>
      <c r="AK171" s="365" t="s">
        <v>464</v>
      </c>
      <c r="AL171" s="372"/>
      <c r="AM171" s="372"/>
      <c r="AN171" s="363"/>
    </row>
    <row r="172" spans="3:40" ht="51" customHeight="1">
      <c r="C172" s="1363"/>
      <c r="D172" s="378"/>
      <c r="E172" s="372">
        <f>SILABUS!E42</f>
        <v>0</v>
      </c>
      <c r="F172" s="374"/>
      <c r="G172" s="365" t="s">
        <v>465</v>
      </c>
      <c r="H172" s="372"/>
      <c r="I172" s="372"/>
      <c r="J172" s="363"/>
      <c r="M172" s="1363"/>
      <c r="N172" s="378"/>
      <c r="O172" s="372">
        <f t="shared" si="13"/>
        <v>0</v>
      </c>
      <c r="P172" s="374"/>
      <c r="Q172" s="365" t="s">
        <v>465</v>
      </c>
      <c r="R172" s="372"/>
      <c r="S172" s="372"/>
      <c r="T172" s="363"/>
      <c r="W172" s="1363"/>
      <c r="X172" s="378"/>
      <c r="Y172" s="372">
        <f t="shared" si="14"/>
        <v>0</v>
      </c>
      <c r="Z172" s="374"/>
      <c r="AA172" s="365" t="s">
        <v>465</v>
      </c>
      <c r="AB172" s="372"/>
      <c r="AC172" s="372"/>
      <c r="AD172" s="363"/>
      <c r="AG172" s="1363"/>
      <c r="AH172" s="378"/>
      <c r="AI172" s="372">
        <f t="shared" si="15"/>
        <v>0</v>
      </c>
      <c r="AJ172" s="374"/>
      <c r="AK172" s="365" t="s">
        <v>465</v>
      </c>
      <c r="AL172" s="372"/>
      <c r="AM172" s="372"/>
      <c r="AN172" s="363"/>
    </row>
    <row r="173" spans="3:40">
      <c r="C173" s="1364"/>
      <c r="D173" s="378"/>
      <c r="E173" s="375"/>
      <c r="F173" s="374"/>
      <c r="G173" s="376"/>
      <c r="H173" s="375"/>
      <c r="I173" s="372"/>
      <c r="J173" s="363"/>
      <c r="M173" s="1364"/>
      <c r="N173" s="378"/>
      <c r="O173" s="375"/>
      <c r="P173" s="374"/>
      <c r="Q173" s="376"/>
      <c r="R173" s="375"/>
      <c r="S173" s="372"/>
      <c r="T173" s="363"/>
      <c r="W173" s="1364"/>
      <c r="X173" s="378"/>
      <c r="Y173" s="375"/>
      <c r="Z173" s="374"/>
      <c r="AA173" s="376"/>
      <c r="AB173" s="375"/>
      <c r="AC173" s="372"/>
      <c r="AD173" s="363"/>
      <c r="AG173" s="1364"/>
      <c r="AH173" s="378"/>
      <c r="AI173" s="375"/>
      <c r="AJ173" s="374"/>
      <c r="AK173" s="376"/>
      <c r="AL173" s="375"/>
      <c r="AM173" s="372"/>
      <c r="AN173" s="363"/>
    </row>
    <row r="174" spans="3:40" ht="38.25" customHeight="1">
      <c r="C174" s="1362" t="s">
        <v>445</v>
      </c>
      <c r="D174" s="839"/>
      <c r="E174" s="377" t="s">
        <v>481</v>
      </c>
      <c r="F174" s="361"/>
      <c r="G174" s="362" t="s">
        <v>482</v>
      </c>
      <c r="H174" s="361"/>
      <c r="I174" s="362" t="s">
        <v>483</v>
      </c>
      <c r="J174" s="360" t="s">
        <v>440</v>
      </c>
      <c r="M174" s="1362" t="s">
        <v>445</v>
      </c>
      <c r="N174" s="839"/>
      <c r="O174" s="377" t="s">
        <v>481</v>
      </c>
      <c r="P174" s="361"/>
      <c r="Q174" s="362" t="s">
        <v>482</v>
      </c>
      <c r="R174" s="361"/>
      <c r="S174" s="362" t="s">
        <v>483</v>
      </c>
      <c r="T174" s="360" t="s">
        <v>440</v>
      </c>
      <c r="W174" s="1362" t="s">
        <v>445</v>
      </c>
      <c r="X174" s="839"/>
      <c r="Y174" s="377" t="s">
        <v>481</v>
      </c>
      <c r="Z174" s="361"/>
      <c r="AA174" s="362" t="s">
        <v>482</v>
      </c>
      <c r="AB174" s="361"/>
      <c r="AC174" s="362" t="s">
        <v>483</v>
      </c>
      <c r="AD174" s="360" t="s">
        <v>440</v>
      </c>
      <c r="AG174" s="1362" t="s">
        <v>445</v>
      </c>
      <c r="AH174" s="839"/>
      <c r="AI174" s="377" t="s">
        <v>481</v>
      </c>
      <c r="AJ174" s="361"/>
      <c r="AK174" s="362" t="s">
        <v>482</v>
      </c>
      <c r="AL174" s="361"/>
      <c r="AM174" s="362" t="s">
        <v>483</v>
      </c>
      <c r="AN174" s="360" t="s">
        <v>440</v>
      </c>
    </row>
    <row r="175" spans="3:40" ht="51" customHeight="1">
      <c r="C175" s="1363"/>
      <c r="D175" s="378"/>
      <c r="E175" s="372" t="s">
        <v>484</v>
      </c>
      <c r="F175" s="364"/>
      <c r="G175" s="365"/>
      <c r="H175" s="364"/>
      <c r="I175" s="365"/>
      <c r="J175" s="363"/>
      <c r="M175" s="1363"/>
      <c r="N175" s="378"/>
      <c r="O175" s="372" t="s">
        <v>484</v>
      </c>
      <c r="P175" s="364"/>
      <c r="Q175" s="365"/>
      <c r="R175" s="364"/>
      <c r="S175" s="365"/>
      <c r="T175" s="363"/>
      <c r="W175" s="1363"/>
      <c r="X175" s="378"/>
      <c r="Y175" s="372" t="s">
        <v>484</v>
      </c>
      <c r="Z175" s="364"/>
      <c r="AA175" s="365"/>
      <c r="AB175" s="364"/>
      <c r="AC175" s="365"/>
      <c r="AD175" s="363"/>
      <c r="AG175" s="1363"/>
      <c r="AH175" s="378"/>
      <c r="AI175" s="372" t="s">
        <v>484</v>
      </c>
      <c r="AJ175" s="364"/>
      <c r="AK175" s="365"/>
      <c r="AL175" s="364"/>
      <c r="AM175" s="365"/>
      <c r="AN175" s="363"/>
    </row>
    <row r="176" spans="3:40" ht="14.25" customHeight="1">
      <c r="C176" s="1363"/>
      <c r="D176" s="378"/>
      <c r="E176" s="372" t="s">
        <v>466</v>
      </c>
      <c r="F176" s="364"/>
      <c r="G176" s="365" t="s">
        <v>485</v>
      </c>
      <c r="H176" s="364"/>
      <c r="I176" s="365" t="s">
        <v>486</v>
      </c>
      <c r="J176" s="363"/>
      <c r="M176" s="1363"/>
      <c r="N176" s="378"/>
      <c r="O176" s="372" t="s">
        <v>466</v>
      </c>
      <c r="P176" s="364"/>
      <c r="Q176" s="365" t="s">
        <v>485</v>
      </c>
      <c r="R176" s="364"/>
      <c r="S176" s="365" t="s">
        <v>486</v>
      </c>
      <c r="T176" s="363"/>
      <c r="W176" s="1363"/>
      <c r="X176" s="378"/>
      <c r="Y176" s="372" t="s">
        <v>466</v>
      </c>
      <c r="Z176" s="364"/>
      <c r="AA176" s="365" t="s">
        <v>485</v>
      </c>
      <c r="AB176" s="364"/>
      <c r="AC176" s="365" t="s">
        <v>486</v>
      </c>
      <c r="AD176" s="363"/>
      <c r="AG176" s="1363"/>
      <c r="AH176" s="378"/>
      <c r="AI176" s="372" t="s">
        <v>466</v>
      </c>
      <c r="AJ176" s="364"/>
      <c r="AK176" s="365" t="s">
        <v>485</v>
      </c>
      <c r="AL176" s="364"/>
      <c r="AM176" s="365" t="s">
        <v>486</v>
      </c>
      <c r="AN176" s="363"/>
    </row>
    <row r="177" spans="1:40">
      <c r="C177" s="1363"/>
      <c r="D177" s="378"/>
      <c r="E177" s="375"/>
      <c r="F177" s="374"/>
      <c r="G177" s="365"/>
      <c r="H177" s="364"/>
      <c r="I177" s="376"/>
      <c r="J177" s="363"/>
      <c r="M177" s="1363"/>
      <c r="N177" s="378"/>
      <c r="O177" s="375"/>
      <c r="P177" s="374"/>
      <c r="Q177" s="365"/>
      <c r="R177" s="364"/>
      <c r="S177" s="376"/>
      <c r="T177" s="363"/>
      <c r="W177" s="1363"/>
      <c r="X177" s="378"/>
      <c r="Y177" s="375"/>
      <c r="Z177" s="374"/>
      <c r="AA177" s="365"/>
      <c r="AB177" s="364"/>
      <c r="AC177" s="376"/>
      <c r="AD177" s="363"/>
      <c r="AG177" s="1363"/>
      <c r="AH177" s="378"/>
      <c r="AI177" s="375"/>
      <c r="AJ177" s="374"/>
      <c r="AK177" s="365"/>
      <c r="AL177" s="364"/>
      <c r="AM177" s="376"/>
      <c r="AN177" s="363"/>
    </row>
    <row r="178" spans="1:40">
      <c r="C178" s="1364"/>
      <c r="D178" s="379"/>
      <c r="E178" s="380"/>
      <c r="F178" s="369"/>
      <c r="G178" s="370"/>
      <c r="H178" s="367"/>
      <c r="I178" s="368"/>
      <c r="J178" s="366"/>
      <c r="M178" s="1364"/>
      <c r="N178" s="379"/>
      <c r="O178" s="380"/>
      <c r="P178" s="369"/>
      <c r="Q178" s="370"/>
      <c r="R178" s="367"/>
      <c r="S178" s="368"/>
      <c r="T178" s="366"/>
      <c r="W178" s="1364"/>
      <c r="X178" s="379"/>
      <c r="Y178" s="380"/>
      <c r="Z178" s="369"/>
      <c r="AA178" s="370"/>
      <c r="AB178" s="367"/>
      <c r="AC178" s="368"/>
      <c r="AD178" s="366"/>
      <c r="AG178" s="1364"/>
      <c r="AH178" s="379"/>
      <c r="AI178" s="380"/>
      <c r="AJ178" s="369"/>
      <c r="AK178" s="370"/>
      <c r="AL178" s="367"/>
      <c r="AM178" s="368"/>
      <c r="AN178" s="366"/>
    </row>
    <row r="179" spans="1:40" ht="15.75">
      <c r="C179" s="381"/>
      <c r="D179" s="381"/>
      <c r="M179" s="381"/>
      <c r="N179" s="381"/>
      <c r="W179" s="381"/>
      <c r="X179" s="381"/>
      <c r="AG179" s="381"/>
      <c r="AH179" s="381"/>
    </row>
    <row r="180" spans="1:40" ht="15.75">
      <c r="C180" s="381"/>
      <c r="D180" s="381"/>
      <c r="M180" s="381"/>
      <c r="N180" s="381"/>
      <c r="W180" s="381"/>
      <c r="X180" s="381"/>
      <c r="AG180" s="381"/>
      <c r="AH180" s="381"/>
    </row>
    <row r="181" spans="1:40" ht="15">
      <c r="A181" s="357" t="s">
        <v>487</v>
      </c>
      <c r="B181" s="357"/>
      <c r="C181" s="357"/>
      <c r="D181" s="357"/>
      <c r="K181" s="357" t="s">
        <v>487</v>
      </c>
      <c r="L181" s="357"/>
      <c r="M181" s="357"/>
      <c r="N181" s="357"/>
      <c r="U181" s="357" t="s">
        <v>487</v>
      </c>
      <c r="V181" s="357"/>
      <c r="W181" s="357"/>
      <c r="X181" s="357"/>
      <c r="AE181" s="357" t="s">
        <v>487</v>
      </c>
      <c r="AF181" s="357"/>
      <c r="AG181" s="357"/>
      <c r="AH181" s="357"/>
    </row>
    <row r="182" spans="1:40">
      <c r="C182" s="1328">
        <f>SILABUS!K34</f>
        <v>0</v>
      </c>
      <c r="D182" s="1328"/>
      <c r="E182" s="1328"/>
      <c r="F182" s="1328"/>
      <c r="G182" s="1328"/>
      <c r="H182" s="1328"/>
      <c r="I182" s="1328"/>
      <c r="J182" s="1328"/>
      <c r="M182" s="1328">
        <f>C182</f>
        <v>0</v>
      </c>
      <c r="N182" s="1328"/>
      <c r="O182" s="1328"/>
      <c r="P182" s="1328"/>
      <c r="Q182" s="1328"/>
      <c r="R182" s="1328"/>
      <c r="S182" s="1328"/>
      <c r="T182" s="1328"/>
      <c r="W182" s="1328">
        <f>M182</f>
        <v>0</v>
      </c>
      <c r="X182" s="1328"/>
      <c r="Y182" s="1328"/>
      <c r="Z182" s="1328"/>
      <c r="AA182" s="1328"/>
      <c r="AB182" s="1328"/>
      <c r="AC182" s="1328"/>
      <c r="AD182" s="1328"/>
      <c r="AG182" s="1328">
        <f>W182</f>
        <v>0</v>
      </c>
      <c r="AH182" s="1328"/>
      <c r="AI182" s="1328"/>
      <c r="AJ182" s="1328"/>
      <c r="AK182" s="1328"/>
      <c r="AL182" s="1328"/>
      <c r="AM182" s="1328"/>
      <c r="AN182" s="1328"/>
    </row>
    <row r="183" spans="1:40">
      <c r="C183" s="1328">
        <f>SILABUS!K35</f>
        <v>0</v>
      </c>
      <c r="D183" s="1328"/>
      <c r="E183" s="1328"/>
      <c r="F183" s="1328"/>
      <c r="G183" s="1328"/>
      <c r="H183" s="1328"/>
      <c r="I183" s="1328"/>
      <c r="J183" s="1328"/>
      <c r="M183" s="1328">
        <f>C183</f>
        <v>0</v>
      </c>
      <c r="N183" s="1328"/>
      <c r="O183" s="1328"/>
      <c r="P183" s="1328"/>
      <c r="Q183" s="1328"/>
      <c r="R183" s="1328"/>
      <c r="S183" s="1328"/>
      <c r="T183" s="1328"/>
      <c r="W183" s="1328">
        <f>M183</f>
        <v>0</v>
      </c>
      <c r="X183" s="1328"/>
      <c r="Y183" s="1328"/>
      <c r="Z183" s="1328"/>
      <c r="AA183" s="1328"/>
      <c r="AB183" s="1328"/>
      <c r="AC183" s="1328"/>
      <c r="AD183" s="1328"/>
      <c r="AG183" s="1328">
        <f>W183</f>
        <v>0</v>
      </c>
      <c r="AH183" s="1328"/>
      <c r="AI183" s="1328"/>
      <c r="AJ183" s="1328"/>
      <c r="AK183" s="1328"/>
      <c r="AL183" s="1328"/>
      <c r="AM183" s="1328"/>
      <c r="AN183" s="1328"/>
    </row>
    <row r="184" spans="1:40">
      <c r="C184" s="1328">
        <f>SILABUS!K36</f>
        <v>0</v>
      </c>
      <c r="D184" s="1328"/>
      <c r="E184" s="1328"/>
      <c r="F184" s="1328"/>
      <c r="G184" s="1328"/>
      <c r="H184" s="1328"/>
      <c r="I184" s="1328"/>
      <c r="J184" s="1328"/>
      <c r="M184" s="1328">
        <f>C184</f>
        <v>0</v>
      </c>
      <c r="N184" s="1328"/>
      <c r="O184" s="1328"/>
      <c r="P184" s="1328"/>
      <c r="Q184" s="1328"/>
      <c r="R184" s="1328"/>
      <c r="S184" s="1328"/>
      <c r="T184" s="1328"/>
      <c r="W184" s="1328">
        <f>M184</f>
        <v>0</v>
      </c>
      <c r="X184" s="1328"/>
      <c r="Y184" s="1328"/>
      <c r="Z184" s="1328"/>
      <c r="AA184" s="1328"/>
      <c r="AB184" s="1328"/>
      <c r="AC184" s="1328"/>
      <c r="AD184" s="1328"/>
      <c r="AG184" s="1328">
        <f>W184</f>
        <v>0</v>
      </c>
      <c r="AH184" s="1328"/>
      <c r="AI184" s="1328"/>
      <c r="AJ184" s="1328"/>
      <c r="AK184" s="1328"/>
      <c r="AL184" s="1328"/>
      <c r="AM184" s="1328"/>
      <c r="AN184" s="1328"/>
    </row>
    <row r="185" spans="1:40">
      <c r="C185" s="1328">
        <f>SILABUS!K37</f>
        <v>0</v>
      </c>
      <c r="D185" s="1328"/>
      <c r="E185" s="1328"/>
      <c r="F185" s="1328"/>
      <c r="G185" s="1328"/>
      <c r="H185" s="1328"/>
      <c r="I185" s="1328"/>
      <c r="J185" s="1328"/>
      <c r="M185" s="1328">
        <f>C185</f>
        <v>0</v>
      </c>
      <c r="N185" s="1328"/>
      <c r="O185" s="1328"/>
      <c r="P185" s="1328"/>
      <c r="Q185" s="1328"/>
      <c r="R185" s="1328"/>
      <c r="S185" s="1328"/>
      <c r="T185" s="1328"/>
      <c r="W185" s="1328">
        <f>M185</f>
        <v>0</v>
      </c>
      <c r="X185" s="1328"/>
      <c r="Y185" s="1328"/>
      <c r="Z185" s="1328"/>
      <c r="AA185" s="1328"/>
      <c r="AB185" s="1328"/>
      <c r="AC185" s="1328"/>
      <c r="AD185" s="1328"/>
      <c r="AG185" s="1328">
        <f>W185</f>
        <v>0</v>
      </c>
      <c r="AH185" s="1328"/>
      <c r="AI185" s="1328"/>
      <c r="AJ185" s="1328"/>
      <c r="AK185" s="1328"/>
      <c r="AL185" s="1328"/>
      <c r="AM185" s="1328"/>
      <c r="AN185" s="1328"/>
    </row>
    <row r="186" spans="1:40">
      <c r="C186" s="1328">
        <f>SILABUS!K38</f>
        <v>0</v>
      </c>
      <c r="D186" s="1328"/>
      <c r="E186" s="1328"/>
      <c r="F186" s="1328"/>
      <c r="G186" s="1328"/>
      <c r="H186" s="1328"/>
      <c r="I186" s="1328"/>
      <c r="J186" s="1328"/>
      <c r="M186" s="1328">
        <f>C186</f>
        <v>0</v>
      </c>
      <c r="N186" s="1328"/>
      <c r="O186" s="1328"/>
      <c r="P186" s="1328"/>
      <c r="Q186" s="1328"/>
      <c r="R186" s="1328"/>
      <c r="S186" s="1328"/>
      <c r="T186" s="1328"/>
      <c r="W186" s="1328">
        <f>M186</f>
        <v>0</v>
      </c>
      <c r="X186" s="1328"/>
      <c r="Y186" s="1328"/>
      <c r="Z186" s="1328"/>
      <c r="AA186" s="1328"/>
      <c r="AB186" s="1328"/>
      <c r="AC186" s="1328"/>
      <c r="AD186" s="1328"/>
      <c r="AG186" s="1328">
        <f>W186</f>
        <v>0</v>
      </c>
      <c r="AH186" s="1328"/>
      <c r="AI186" s="1328"/>
      <c r="AJ186" s="1328"/>
      <c r="AK186" s="1328"/>
      <c r="AL186" s="1328"/>
      <c r="AM186" s="1328"/>
      <c r="AN186" s="1328"/>
    </row>
    <row r="188" spans="1:40" ht="15">
      <c r="A188" s="357" t="s">
        <v>488</v>
      </c>
      <c r="B188" s="357"/>
      <c r="C188" s="357"/>
      <c r="D188" s="357"/>
      <c r="K188" s="357" t="s">
        <v>488</v>
      </c>
      <c r="L188" s="357"/>
      <c r="M188" s="357"/>
      <c r="N188" s="357"/>
      <c r="U188" s="357" t="s">
        <v>488</v>
      </c>
      <c r="V188" s="357"/>
      <c r="W188" s="357"/>
      <c r="X188" s="357"/>
      <c r="AE188" s="357" t="s">
        <v>488</v>
      </c>
      <c r="AF188" s="357"/>
      <c r="AG188" s="357"/>
      <c r="AH188" s="357"/>
    </row>
    <row r="189" spans="1:40">
      <c r="C189" s="353" t="s">
        <v>446</v>
      </c>
      <c r="D189" s="354" t="s">
        <v>3</v>
      </c>
      <c r="E189" s="826" t="s">
        <v>489</v>
      </c>
      <c r="M189" s="353" t="s">
        <v>446</v>
      </c>
      <c r="N189" s="354" t="s">
        <v>3</v>
      </c>
      <c r="O189" s="826" t="s">
        <v>489</v>
      </c>
      <c r="W189" s="353" t="s">
        <v>446</v>
      </c>
      <c r="X189" s="354" t="s">
        <v>3</v>
      </c>
      <c r="Y189" s="826" t="s">
        <v>489</v>
      </c>
      <c r="AG189" s="353" t="s">
        <v>446</v>
      </c>
      <c r="AH189" s="354" t="s">
        <v>3</v>
      </c>
      <c r="AI189" s="826" t="s">
        <v>489</v>
      </c>
    </row>
    <row r="190" spans="1:40">
      <c r="C190" s="353" t="s">
        <v>447</v>
      </c>
      <c r="D190" s="354" t="s">
        <v>3</v>
      </c>
      <c r="E190" s="826" t="s">
        <v>490</v>
      </c>
      <c r="M190" s="353" t="s">
        <v>447</v>
      </c>
      <c r="N190" s="354" t="s">
        <v>3</v>
      </c>
      <c r="O190" s="826" t="s">
        <v>490</v>
      </c>
      <c r="W190" s="353" t="s">
        <v>447</v>
      </c>
      <c r="X190" s="354" t="s">
        <v>3</v>
      </c>
      <c r="Y190" s="826" t="s">
        <v>490</v>
      </c>
      <c r="AG190" s="353" t="s">
        <v>447</v>
      </c>
      <c r="AH190" s="354" t="s">
        <v>3</v>
      </c>
      <c r="AI190" s="826" t="s">
        <v>490</v>
      </c>
    </row>
    <row r="191" spans="1:40">
      <c r="C191" s="353" t="s">
        <v>448</v>
      </c>
      <c r="M191" s="353" t="s">
        <v>448</v>
      </c>
      <c r="W191" s="353" t="s">
        <v>448</v>
      </c>
      <c r="AG191" s="353" t="s">
        <v>448</v>
      </c>
    </row>
    <row r="193" spans="3:40">
      <c r="C193" s="353" t="s">
        <v>491</v>
      </c>
      <c r="M193" s="353" t="s">
        <v>491</v>
      </c>
      <c r="W193" s="353" t="s">
        <v>491</v>
      </c>
      <c r="AG193" s="353" t="s">
        <v>491</v>
      </c>
    </row>
    <row r="194" spans="3:40">
      <c r="C194" s="353" t="s">
        <v>492</v>
      </c>
      <c r="M194" s="353" t="s">
        <v>492</v>
      </c>
      <c r="W194" s="353" t="s">
        <v>492</v>
      </c>
      <c r="AG194" s="353" t="s">
        <v>492</v>
      </c>
    </row>
    <row r="195" spans="3:40">
      <c r="C195" s="353" t="s">
        <v>493</v>
      </c>
      <c r="M195" s="353" t="s">
        <v>493</v>
      </c>
      <c r="W195" s="353" t="s">
        <v>493</v>
      </c>
      <c r="AG195" s="353" t="s">
        <v>493</v>
      </c>
    </row>
    <row r="196" spans="3:40">
      <c r="C196" s="353" t="s">
        <v>494</v>
      </c>
      <c r="M196" s="353" t="s">
        <v>494</v>
      </c>
      <c r="W196" s="353" t="s">
        <v>494</v>
      </c>
      <c r="AG196" s="353" t="s">
        <v>494</v>
      </c>
    </row>
    <row r="197" spans="3:40" ht="15">
      <c r="C197" s="355"/>
      <c r="D197" s="355"/>
      <c r="M197" s="355"/>
      <c r="N197" s="355"/>
      <c r="W197" s="355"/>
      <c r="X197" s="355"/>
      <c r="AG197" s="355"/>
      <c r="AH197" s="355"/>
    </row>
    <row r="198" spans="3:40" ht="15">
      <c r="C198" s="382" t="s">
        <v>530</v>
      </c>
      <c r="D198" s="382"/>
      <c r="M198" s="382" t="s">
        <v>530</v>
      </c>
      <c r="N198" s="382"/>
      <c r="W198" s="382" t="s">
        <v>530</v>
      </c>
      <c r="X198" s="382"/>
      <c r="AG198" s="382" t="s">
        <v>530</v>
      </c>
      <c r="AH198" s="382"/>
    </row>
    <row r="199" spans="3:40" ht="30.75" thickBot="1">
      <c r="C199" s="840" t="s">
        <v>6</v>
      </c>
      <c r="D199" s="1333" t="s">
        <v>449</v>
      </c>
      <c r="E199" s="1333"/>
      <c r="F199" s="1334" t="s">
        <v>450</v>
      </c>
      <c r="G199" s="1334"/>
      <c r="H199" s="1334" t="s">
        <v>451</v>
      </c>
      <c r="I199" s="1334"/>
      <c r="J199" s="383" t="s">
        <v>452</v>
      </c>
      <c r="M199" s="840" t="s">
        <v>6</v>
      </c>
      <c r="N199" s="1333" t="s">
        <v>449</v>
      </c>
      <c r="O199" s="1333"/>
      <c r="P199" s="1334" t="s">
        <v>450</v>
      </c>
      <c r="Q199" s="1334"/>
      <c r="R199" s="1334" t="s">
        <v>451</v>
      </c>
      <c r="S199" s="1334"/>
      <c r="T199" s="383" t="s">
        <v>452</v>
      </c>
      <c r="W199" s="840" t="s">
        <v>6</v>
      </c>
      <c r="X199" s="1333" t="s">
        <v>449</v>
      </c>
      <c r="Y199" s="1333"/>
      <c r="Z199" s="1334" t="s">
        <v>450</v>
      </c>
      <c r="AA199" s="1334"/>
      <c r="AB199" s="1334" t="s">
        <v>451</v>
      </c>
      <c r="AC199" s="1334"/>
      <c r="AD199" s="383" t="s">
        <v>452</v>
      </c>
      <c r="AG199" s="840" t="s">
        <v>6</v>
      </c>
      <c r="AH199" s="1333" t="s">
        <v>449</v>
      </c>
      <c r="AI199" s="1333"/>
      <c r="AJ199" s="1334" t="s">
        <v>450</v>
      </c>
      <c r="AK199" s="1334"/>
      <c r="AL199" s="1334" t="s">
        <v>451</v>
      </c>
      <c r="AM199" s="1334"/>
      <c r="AN199" s="383" t="s">
        <v>452</v>
      </c>
    </row>
    <row r="200" spans="3:40" ht="15.75" thickTop="1">
      <c r="C200" s="384">
        <v>1</v>
      </c>
      <c r="D200" s="1335"/>
      <c r="E200" s="1335"/>
      <c r="F200" s="1336"/>
      <c r="G200" s="1336"/>
      <c r="H200" s="1337" t="s">
        <v>495</v>
      </c>
      <c r="I200" s="1337"/>
      <c r="J200" s="828"/>
      <c r="M200" s="384">
        <v>1</v>
      </c>
      <c r="N200" s="1335"/>
      <c r="O200" s="1335"/>
      <c r="P200" s="1336"/>
      <c r="Q200" s="1336"/>
      <c r="R200" s="1337" t="s">
        <v>495</v>
      </c>
      <c r="S200" s="1337"/>
      <c r="T200" s="828"/>
      <c r="W200" s="384">
        <v>1</v>
      </c>
      <c r="X200" s="1335"/>
      <c r="Y200" s="1335"/>
      <c r="Z200" s="1336"/>
      <c r="AA200" s="1336"/>
      <c r="AB200" s="1337" t="s">
        <v>495</v>
      </c>
      <c r="AC200" s="1337"/>
      <c r="AD200" s="828"/>
      <c r="AG200" s="384">
        <v>1</v>
      </c>
      <c r="AH200" s="1335"/>
      <c r="AI200" s="1335"/>
      <c r="AJ200" s="1336"/>
      <c r="AK200" s="1336"/>
      <c r="AL200" s="1337" t="s">
        <v>495</v>
      </c>
      <c r="AM200" s="1337"/>
      <c r="AN200" s="828"/>
    </row>
    <row r="201" spans="3:40" ht="15">
      <c r="C201" s="385">
        <v>2</v>
      </c>
      <c r="D201" s="1329"/>
      <c r="E201" s="1329"/>
      <c r="F201" s="1330"/>
      <c r="G201" s="1330"/>
      <c r="H201" s="1331" t="s">
        <v>495</v>
      </c>
      <c r="I201" s="1331"/>
      <c r="J201" s="829"/>
      <c r="M201" s="385">
        <v>2</v>
      </c>
      <c r="N201" s="1329"/>
      <c r="O201" s="1329"/>
      <c r="P201" s="1330"/>
      <c r="Q201" s="1330"/>
      <c r="R201" s="1331" t="s">
        <v>495</v>
      </c>
      <c r="S201" s="1331"/>
      <c r="T201" s="829"/>
      <c r="W201" s="385">
        <v>2</v>
      </c>
      <c r="X201" s="1329"/>
      <c r="Y201" s="1329"/>
      <c r="Z201" s="1330"/>
      <c r="AA201" s="1330"/>
      <c r="AB201" s="1331" t="s">
        <v>495</v>
      </c>
      <c r="AC201" s="1331"/>
      <c r="AD201" s="829"/>
      <c r="AG201" s="385">
        <v>2</v>
      </c>
      <c r="AH201" s="1329"/>
      <c r="AI201" s="1329"/>
      <c r="AJ201" s="1330"/>
      <c r="AK201" s="1330"/>
      <c r="AL201" s="1331" t="s">
        <v>495</v>
      </c>
      <c r="AM201" s="1331"/>
      <c r="AN201" s="829"/>
    </row>
    <row r="202" spans="3:40" ht="15">
      <c r="C202" s="385">
        <v>3</v>
      </c>
      <c r="D202" s="1329"/>
      <c r="E202" s="1329"/>
      <c r="F202" s="1330"/>
      <c r="G202" s="1330"/>
      <c r="H202" s="1331" t="s">
        <v>495</v>
      </c>
      <c r="I202" s="1331"/>
      <c r="J202" s="829"/>
      <c r="M202" s="385">
        <v>3</v>
      </c>
      <c r="N202" s="1329"/>
      <c r="O202" s="1329"/>
      <c r="P202" s="1330"/>
      <c r="Q202" s="1330"/>
      <c r="R202" s="1331" t="s">
        <v>495</v>
      </c>
      <c r="S202" s="1331"/>
      <c r="T202" s="829"/>
      <c r="W202" s="385">
        <v>3</v>
      </c>
      <c r="X202" s="1329"/>
      <c r="Y202" s="1329"/>
      <c r="Z202" s="1330"/>
      <c r="AA202" s="1330"/>
      <c r="AB202" s="1331" t="s">
        <v>495</v>
      </c>
      <c r="AC202" s="1331"/>
      <c r="AD202" s="829"/>
      <c r="AG202" s="385">
        <v>3</v>
      </c>
      <c r="AH202" s="1329"/>
      <c r="AI202" s="1329"/>
      <c r="AJ202" s="1330"/>
      <c r="AK202" s="1330"/>
      <c r="AL202" s="1331" t="s">
        <v>495</v>
      </c>
      <c r="AM202" s="1331"/>
      <c r="AN202" s="829"/>
    </row>
    <row r="203" spans="3:40" ht="15.75" thickBot="1">
      <c r="C203" s="386">
        <v>4</v>
      </c>
      <c r="D203" s="1338"/>
      <c r="E203" s="1338"/>
      <c r="F203" s="1339"/>
      <c r="G203" s="1339"/>
      <c r="H203" s="1340" t="s">
        <v>495</v>
      </c>
      <c r="I203" s="1340"/>
      <c r="J203" s="830"/>
      <c r="M203" s="386">
        <v>4</v>
      </c>
      <c r="N203" s="1338"/>
      <c r="O203" s="1338"/>
      <c r="P203" s="1339"/>
      <c r="Q203" s="1339"/>
      <c r="R203" s="1340" t="s">
        <v>495</v>
      </c>
      <c r="S203" s="1340"/>
      <c r="T203" s="830"/>
      <c r="W203" s="386">
        <v>4</v>
      </c>
      <c r="X203" s="1338"/>
      <c r="Y203" s="1338"/>
      <c r="Z203" s="1339"/>
      <c r="AA203" s="1339"/>
      <c r="AB203" s="1340" t="s">
        <v>495</v>
      </c>
      <c r="AC203" s="1340"/>
      <c r="AD203" s="830"/>
      <c r="AG203" s="386">
        <v>4</v>
      </c>
      <c r="AH203" s="1338"/>
      <c r="AI203" s="1338"/>
      <c r="AJ203" s="1339"/>
      <c r="AK203" s="1339"/>
      <c r="AL203" s="1340" t="s">
        <v>495</v>
      </c>
      <c r="AM203" s="1340"/>
      <c r="AN203" s="830"/>
    </row>
    <row r="204" spans="3:40" ht="15.75" thickTop="1">
      <c r="C204" s="1341" t="s">
        <v>453</v>
      </c>
      <c r="D204" s="1342"/>
      <c r="E204" s="1342"/>
      <c r="F204" s="1342"/>
      <c r="G204" s="1343"/>
      <c r="H204" s="1337">
        <v>100</v>
      </c>
      <c r="I204" s="1337"/>
      <c r="J204" s="1344"/>
      <c r="M204" s="1341" t="s">
        <v>453</v>
      </c>
      <c r="N204" s="1342"/>
      <c r="O204" s="1342"/>
      <c r="P204" s="1342"/>
      <c r="Q204" s="1343"/>
      <c r="R204" s="1337">
        <v>100</v>
      </c>
      <c r="S204" s="1337"/>
      <c r="T204" s="1344"/>
      <c r="W204" s="1341" t="s">
        <v>453</v>
      </c>
      <c r="X204" s="1342"/>
      <c r="Y204" s="1342"/>
      <c r="Z204" s="1342"/>
      <c r="AA204" s="1343"/>
      <c r="AB204" s="1337">
        <v>100</v>
      </c>
      <c r="AC204" s="1337"/>
      <c r="AD204" s="1344"/>
      <c r="AG204" s="1341" t="s">
        <v>453</v>
      </c>
      <c r="AH204" s="1342"/>
      <c r="AI204" s="1342"/>
      <c r="AJ204" s="1342"/>
      <c r="AK204" s="1343"/>
      <c r="AL204" s="1337">
        <v>100</v>
      </c>
      <c r="AM204" s="1337"/>
      <c r="AN204" s="1344"/>
    </row>
    <row r="205" spans="3:40" ht="15">
      <c r="C205" s="387" t="s">
        <v>454</v>
      </c>
      <c r="D205" s="388"/>
      <c r="E205" s="831"/>
      <c r="F205" s="831"/>
      <c r="G205" s="832"/>
      <c r="H205" s="1331">
        <v>75</v>
      </c>
      <c r="I205" s="1331"/>
      <c r="J205" s="1345"/>
      <c r="M205" s="387" t="s">
        <v>454</v>
      </c>
      <c r="N205" s="388"/>
      <c r="O205" s="831"/>
      <c r="P205" s="831"/>
      <c r="Q205" s="832"/>
      <c r="R205" s="1331">
        <v>75</v>
      </c>
      <c r="S205" s="1331"/>
      <c r="T205" s="1345"/>
      <c r="W205" s="387" t="s">
        <v>454</v>
      </c>
      <c r="X205" s="388"/>
      <c r="Y205" s="831"/>
      <c r="Z205" s="831"/>
      <c r="AA205" s="832"/>
      <c r="AB205" s="1331">
        <v>75</v>
      </c>
      <c r="AC205" s="1331"/>
      <c r="AD205" s="1345"/>
      <c r="AG205" s="387" t="s">
        <v>454</v>
      </c>
      <c r="AH205" s="388"/>
      <c r="AI205" s="831"/>
      <c r="AJ205" s="831"/>
      <c r="AK205" s="832"/>
      <c r="AL205" s="1331">
        <v>75</v>
      </c>
      <c r="AM205" s="1331"/>
      <c r="AN205" s="1345"/>
    </row>
    <row r="206" spans="3:40">
      <c r="C206" s="387" t="s">
        <v>455</v>
      </c>
      <c r="D206" s="388"/>
      <c r="E206" s="831"/>
      <c r="F206" s="831"/>
      <c r="G206" s="831"/>
      <c r="H206" s="831"/>
      <c r="I206" s="832"/>
      <c r="J206" s="1346"/>
      <c r="M206" s="387" t="s">
        <v>455</v>
      </c>
      <c r="N206" s="388"/>
      <c r="O206" s="831"/>
      <c r="P206" s="831"/>
      <c r="Q206" s="831"/>
      <c r="R206" s="831"/>
      <c r="S206" s="832"/>
      <c r="T206" s="1346"/>
      <c r="W206" s="387" t="s">
        <v>455</v>
      </c>
      <c r="X206" s="388"/>
      <c r="Y206" s="831"/>
      <c r="Z206" s="831"/>
      <c r="AA206" s="831"/>
      <c r="AB206" s="831"/>
      <c r="AC206" s="832"/>
      <c r="AD206" s="1346"/>
      <c r="AG206" s="387" t="s">
        <v>455</v>
      </c>
      <c r="AH206" s="388"/>
      <c r="AI206" s="831"/>
      <c r="AJ206" s="831"/>
      <c r="AK206" s="831"/>
      <c r="AL206" s="831"/>
      <c r="AM206" s="832"/>
      <c r="AN206" s="1346"/>
    </row>
    <row r="207" spans="3:40">
      <c r="C207" s="389" t="s">
        <v>456</v>
      </c>
      <c r="D207" s="390"/>
      <c r="E207" s="833"/>
      <c r="F207" s="833"/>
      <c r="G207" s="834"/>
      <c r="H207" s="1347" t="s">
        <v>457</v>
      </c>
      <c r="I207" s="1348"/>
      <c r="J207" s="1349"/>
      <c r="M207" s="389" t="s">
        <v>456</v>
      </c>
      <c r="N207" s="390"/>
      <c r="O207" s="833"/>
      <c r="P207" s="833"/>
      <c r="Q207" s="834"/>
      <c r="R207" s="1347" t="s">
        <v>457</v>
      </c>
      <c r="S207" s="1348"/>
      <c r="T207" s="1349"/>
      <c r="W207" s="389" t="s">
        <v>456</v>
      </c>
      <c r="X207" s="390"/>
      <c r="Y207" s="833"/>
      <c r="Z207" s="833"/>
      <c r="AA207" s="834"/>
      <c r="AB207" s="1347" t="s">
        <v>457</v>
      </c>
      <c r="AC207" s="1348"/>
      <c r="AD207" s="1349"/>
      <c r="AG207" s="389" t="s">
        <v>456</v>
      </c>
      <c r="AH207" s="390"/>
      <c r="AI207" s="833"/>
      <c r="AJ207" s="833"/>
      <c r="AK207" s="834"/>
      <c r="AL207" s="1347" t="s">
        <v>457</v>
      </c>
      <c r="AM207" s="1348"/>
      <c r="AN207" s="1349"/>
    </row>
    <row r="208" spans="3:40" ht="15">
      <c r="C208" s="355"/>
      <c r="D208" s="355"/>
      <c r="M208" s="355"/>
      <c r="N208" s="355"/>
      <c r="W208" s="355"/>
      <c r="X208" s="355"/>
      <c r="AG208" s="355"/>
      <c r="AH208" s="355"/>
    </row>
    <row r="209" spans="1:40">
      <c r="G209" s="1365" t="str">
        <f>G101</f>
        <v>Wonosobo,        Juli 2014</v>
      </c>
      <c r="H209" s="1365"/>
      <c r="I209" s="1365"/>
      <c r="J209" s="1365"/>
      <c r="Q209" s="1365" t="str">
        <f>Q101</f>
        <v>Wonosobo,        Juli 2014</v>
      </c>
      <c r="R209" s="1365"/>
      <c r="S209" s="1365"/>
      <c r="T209" s="1365"/>
      <c r="AA209" s="1365" t="str">
        <f>AA101</f>
        <v>Wonosobo,        Juli 2014</v>
      </c>
      <c r="AB209" s="1365"/>
      <c r="AC209" s="1365"/>
      <c r="AD209" s="1365"/>
      <c r="AK209" s="1365" t="str">
        <f>AK101</f>
        <v>Wonosobo,        Juli 2014</v>
      </c>
      <c r="AL209" s="1365"/>
      <c r="AM209" s="1365"/>
      <c r="AN209" s="1365"/>
    </row>
    <row r="210" spans="1:40">
      <c r="C210" s="1350" t="s">
        <v>19</v>
      </c>
      <c r="D210" s="1350"/>
      <c r="E210" s="1350"/>
      <c r="F210" s="358"/>
      <c r="M210" s="1350" t="s">
        <v>19</v>
      </c>
      <c r="N210" s="1350"/>
      <c r="O210" s="1350"/>
      <c r="P210" s="358"/>
      <c r="W210" s="1350" t="s">
        <v>19</v>
      </c>
      <c r="X210" s="1350"/>
      <c r="Y210" s="1350"/>
      <c r="Z210" s="358"/>
      <c r="AG210" s="1350" t="s">
        <v>19</v>
      </c>
      <c r="AH210" s="1350"/>
      <c r="AI210" s="1350"/>
      <c r="AJ210" s="358"/>
    </row>
    <row r="211" spans="1:40">
      <c r="C211" s="1350" t="s">
        <v>496</v>
      </c>
      <c r="D211" s="1350"/>
      <c r="E211" s="1350"/>
      <c r="G211" s="1353" t="s">
        <v>458</v>
      </c>
      <c r="H211" s="1353"/>
      <c r="I211" s="1353"/>
      <c r="J211" s="1353"/>
      <c r="M211" s="1350" t="s">
        <v>496</v>
      </c>
      <c r="N211" s="1350"/>
      <c r="O211" s="1350"/>
      <c r="Q211" s="1353" t="s">
        <v>458</v>
      </c>
      <c r="R211" s="1353"/>
      <c r="S211" s="1353"/>
      <c r="T211" s="1353"/>
      <c r="W211" s="1350" t="s">
        <v>496</v>
      </c>
      <c r="X211" s="1350"/>
      <c r="Y211" s="1350"/>
      <c r="AA211" s="1353" t="s">
        <v>458</v>
      </c>
      <c r="AB211" s="1353"/>
      <c r="AC211" s="1353"/>
      <c r="AD211" s="1353"/>
      <c r="AG211" s="1350" t="s">
        <v>496</v>
      </c>
      <c r="AH211" s="1350"/>
      <c r="AI211" s="1350"/>
      <c r="AK211" s="1353" t="s">
        <v>458</v>
      </c>
      <c r="AL211" s="1353"/>
      <c r="AM211" s="1353"/>
      <c r="AN211" s="1353"/>
    </row>
    <row r="212" spans="1:40">
      <c r="G212" s="1353" t="str">
        <f>G113</f>
        <v>PRAKARYA</v>
      </c>
      <c r="H212" s="1353"/>
      <c r="I212" s="1353"/>
      <c r="J212" s="1353"/>
      <c r="Q212" s="1353" t="str">
        <f>Q113</f>
        <v>PRAKARYA</v>
      </c>
      <c r="R212" s="1353"/>
      <c r="S212" s="1353"/>
      <c r="T212" s="1353"/>
      <c r="AA212" s="1353" t="str">
        <f>AA113</f>
        <v>PRAKARYA</v>
      </c>
      <c r="AB212" s="1353"/>
      <c r="AC212" s="1353"/>
      <c r="AD212" s="1353"/>
      <c r="AK212" s="1353" t="str">
        <f>AK113</f>
        <v>PRAKARYA</v>
      </c>
      <c r="AL212" s="1353"/>
      <c r="AM212" s="1353"/>
      <c r="AN212" s="1353"/>
    </row>
    <row r="213" spans="1:40">
      <c r="I213" s="358"/>
      <c r="S213" s="358"/>
      <c r="AC213" s="358"/>
      <c r="AM213" s="358"/>
    </row>
    <row r="214" spans="1:40">
      <c r="I214" s="358"/>
      <c r="S214" s="358"/>
      <c r="AC214" s="358"/>
      <c r="AM214" s="358"/>
    </row>
    <row r="215" spans="1:40">
      <c r="I215" s="358"/>
      <c r="S215" s="358"/>
      <c r="AC215" s="358"/>
      <c r="AM215" s="358"/>
    </row>
    <row r="216" spans="1:40" ht="15">
      <c r="C216" s="1351" t="str">
        <f>C108</f>
        <v>ARIS SUATRYANTO, S.Pd.</v>
      </c>
      <c r="D216" s="1351"/>
      <c r="E216" s="1351"/>
      <c r="G216" s="1354" t="str">
        <f>G108</f>
        <v>ACHMAD MUFTI, S.Kom.</v>
      </c>
      <c r="H216" s="1354"/>
      <c r="I216" s="1354"/>
      <c r="J216" s="1354"/>
      <c r="M216" s="1351" t="str">
        <f>C216</f>
        <v>ARIS SUATRYANTO, S.Pd.</v>
      </c>
      <c r="N216" s="1351"/>
      <c r="O216" s="1351"/>
      <c r="Q216" s="1354" t="str">
        <f>G216</f>
        <v>ACHMAD MUFTI, S.Kom.</v>
      </c>
      <c r="R216" s="1354"/>
      <c r="S216" s="1354"/>
      <c r="T216" s="1354"/>
      <c r="W216" s="1351" t="str">
        <f>M216</f>
        <v>ARIS SUATRYANTO, S.Pd.</v>
      </c>
      <c r="X216" s="1351"/>
      <c r="Y216" s="1351"/>
      <c r="AA216" s="1354" t="str">
        <f>Q216</f>
        <v>ACHMAD MUFTI, S.Kom.</v>
      </c>
      <c r="AB216" s="1354"/>
      <c r="AC216" s="1354"/>
      <c r="AD216" s="1354"/>
      <c r="AG216" s="1351" t="str">
        <f>W216</f>
        <v>ARIS SUATRYANTO, S.Pd.</v>
      </c>
      <c r="AH216" s="1351"/>
      <c r="AI216" s="1351"/>
      <c r="AK216" s="1354" t="str">
        <f>AA216</f>
        <v>ACHMAD MUFTI, S.Kom.</v>
      </c>
      <c r="AL216" s="1354"/>
      <c r="AM216" s="1354"/>
      <c r="AN216" s="1354"/>
    </row>
    <row r="217" spans="1:40">
      <c r="A217" s="391"/>
      <c r="B217" s="391"/>
      <c r="C217" s="1172" t="e">
        <f>C109</f>
        <v>#REF!</v>
      </c>
      <c r="D217" s="1172"/>
      <c r="E217" s="1172"/>
      <c r="F217" s="835"/>
      <c r="G217" s="1355" t="str">
        <f>G109</f>
        <v>NIP. -</v>
      </c>
      <c r="H217" s="1355"/>
      <c r="I217" s="1355"/>
      <c r="J217" s="1355"/>
      <c r="K217" s="391"/>
      <c r="L217" s="391"/>
      <c r="M217" s="1172" t="e">
        <f>C217</f>
        <v>#REF!</v>
      </c>
      <c r="N217" s="1172"/>
      <c r="O217" s="1172"/>
      <c r="P217" s="835"/>
      <c r="Q217" s="1355" t="str">
        <f>G217</f>
        <v>NIP. -</v>
      </c>
      <c r="R217" s="1355"/>
      <c r="S217" s="1355"/>
      <c r="T217" s="1355"/>
      <c r="U217" s="391"/>
      <c r="V217" s="391"/>
      <c r="W217" s="1172" t="e">
        <f>M217</f>
        <v>#REF!</v>
      </c>
      <c r="X217" s="1172"/>
      <c r="Y217" s="1172"/>
      <c r="Z217" s="835"/>
      <c r="AA217" s="1355" t="str">
        <f>Q217</f>
        <v>NIP. -</v>
      </c>
      <c r="AB217" s="1355"/>
      <c r="AC217" s="1355"/>
      <c r="AD217" s="1355"/>
      <c r="AE217" s="391"/>
      <c r="AF217" s="391"/>
      <c r="AG217" s="1172" t="e">
        <f>W217</f>
        <v>#REF!</v>
      </c>
      <c r="AH217" s="1172"/>
      <c r="AI217" s="1172"/>
      <c r="AJ217" s="835"/>
      <c r="AK217" s="1355" t="str">
        <f>AA217</f>
        <v>NIP. -</v>
      </c>
      <c r="AL217" s="1355"/>
      <c r="AM217" s="1355"/>
      <c r="AN217" s="1355"/>
    </row>
    <row r="219" spans="1:40" ht="20.25">
      <c r="A219" s="1322" t="s">
        <v>422</v>
      </c>
      <c r="B219" s="1322"/>
      <c r="C219" s="1322"/>
      <c r="D219" s="1322"/>
      <c r="E219" s="1322"/>
      <c r="F219" s="1322"/>
      <c r="G219" s="1322"/>
      <c r="H219" s="1322"/>
      <c r="I219" s="1322"/>
      <c r="J219" s="1322"/>
      <c r="K219" s="1322" t="s">
        <v>422</v>
      </c>
      <c r="L219" s="1322"/>
      <c r="M219" s="1322"/>
      <c r="N219" s="1322"/>
      <c r="O219" s="1322"/>
      <c r="P219" s="1322"/>
      <c r="Q219" s="1322"/>
      <c r="R219" s="1322"/>
      <c r="S219" s="1322"/>
      <c r="T219" s="1322"/>
      <c r="U219" s="1322" t="s">
        <v>422</v>
      </c>
      <c r="V219" s="1322"/>
      <c r="W219" s="1322"/>
      <c r="X219" s="1322"/>
      <c r="Y219" s="1322"/>
      <c r="Z219" s="1322"/>
      <c r="AA219" s="1322"/>
      <c r="AB219" s="1322"/>
      <c r="AC219" s="1322"/>
      <c r="AD219" s="1322"/>
      <c r="AE219" s="1322" t="s">
        <v>422</v>
      </c>
      <c r="AF219" s="1322"/>
      <c r="AG219" s="1322"/>
      <c r="AH219" s="1322"/>
      <c r="AI219" s="1322"/>
      <c r="AJ219" s="1322"/>
      <c r="AK219" s="1322"/>
      <c r="AL219" s="1322"/>
      <c r="AM219" s="1322"/>
      <c r="AN219" s="1322"/>
    </row>
    <row r="220" spans="1:40" ht="15">
      <c r="A220" s="884">
        <v>3</v>
      </c>
      <c r="C220" s="355"/>
      <c r="D220" s="355"/>
      <c r="K220" s="354">
        <v>3</v>
      </c>
      <c r="M220" s="355"/>
      <c r="N220" s="355"/>
      <c r="U220" s="354">
        <v>3</v>
      </c>
      <c r="W220" s="355"/>
      <c r="X220" s="355"/>
      <c r="AE220" s="354">
        <v>3</v>
      </c>
      <c r="AG220" s="355"/>
      <c r="AH220" s="355"/>
    </row>
    <row r="221" spans="1:40">
      <c r="D221" s="356"/>
      <c r="E221" s="358" t="s">
        <v>2</v>
      </c>
      <c r="F221" s="358" t="s">
        <v>3</v>
      </c>
      <c r="G221" s="1366" t="str">
        <f>G113</f>
        <v>PRAKARYA</v>
      </c>
      <c r="H221" s="1366"/>
      <c r="I221" s="1366"/>
      <c r="J221" s="1366"/>
      <c r="N221" s="356"/>
      <c r="O221" s="358" t="s">
        <v>2</v>
      </c>
      <c r="P221" s="358" t="s">
        <v>3</v>
      </c>
      <c r="Q221" s="1366" t="str">
        <f>Q113</f>
        <v>PRAKARYA</v>
      </c>
      <c r="R221" s="1366"/>
      <c r="S221" s="1366"/>
      <c r="T221" s="1366"/>
      <c r="X221" s="356"/>
      <c r="Y221" s="358" t="s">
        <v>2</v>
      </c>
      <c r="Z221" s="358" t="s">
        <v>3</v>
      </c>
      <c r="AA221" s="1366" t="str">
        <f>AA113</f>
        <v>PRAKARYA</v>
      </c>
      <c r="AB221" s="1366"/>
      <c r="AC221" s="1366"/>
      <c r="AD221" s="1366"/>
      <c r="AH221" s="356"/>
      <c r="AI221" s="358" t="s">
        <v>2</v>
      </c>
      <c r="AJ221" s="358" t="s">
        <v>3</v>
      </c>
      <c r="AK221" s="1366" t="str">
        <f>AK113</f>
        <v>PRAKARYA</v>
      </c>
      <c r="AL221" s="1366"/>
      <c r="AM221" s="1366"/>
      <c r="AN221" s="1366"/>
    </row>
    <row r="222" spans="1:40">
      <c r="D222" s="356"/>
      <c r="E222" s="358" t="s">
        <v>423</v>
      </c>
      <c r="F222" s="358" t="s">
        <v>3</v>
      </c>
      <c r="G222" s="1366" t="str">
        <f>G114</f>
        <v>X (Sepuluh) / 2 (Dua)</v>
      </c>
      <c r="H222" s="1366"/>
      <c r="I222" s="1366"/>
      <c r="J222" s="1366"/>
      <c r="N222" s="356"/>
      <c r="O222" s="358" t="s">
        <v>423</v>
      </c>
      <c r="P222" s="358" t="s">
        <v>3</v>
      </c>
      <c r="Q222" s="1366" t="str">
        <f>Q114</f>
        <v>X (Sepuluh) / 2 (Dua)</v>
      </c>
      <c r="R222" s="1366"/>
      <c r="S222" s="1366"/>
      <c r="T222" s="1366"/>
      <c r="X222" s="356"/>
      <c r="Y222" s="358" t="s">
        <v>423</v>
      </c>
      <c r="Z222" s="358" t="s">
        <v>3</v>
      </c>
      <c r="AA222" s="1366" t="str">
        <f>AA114</f>
        <v>X (Sepuluh) / 2 (Dua)</v>
      </c>
      <c r="AB222" s="1366"/>
      <c r="AC222" s="1366"/>
      <c r="AD222" s="1366"/>
      <c r="AH222" s="356"/>
      <c r="AI222" s="358" t="s">
        <v>423</v>
      </c>
      <c r="AJ222" s="358" t="s">
        <v>3</v>
      </c>
      <c r="AK222" s="1366" t="str">
        <f>AK114</f>
        <v>X (Sepuluh) / 2 (Dua)</v>
      </c>
      <c r="AL222" s="1366"/>
      <c r="AM222" s="1366"/>
      <c r="AN222" s="1366"/>
    </row>
    <row r="223" spans="1:40" ht="14.25" customHeight="1">
      <c r="D223" s="356"/>
      <c r="E223" s="358" t="s">
        <v>424</v>
      </c>
      <c r="F223" s="358" t="s">
        <v>3</v>
      </c>
      <c r="G223" s="1366" t="s">
        <v>502</v>
      </c>
      <c r="H223" s="1366"/>
      <c r="I223" s="1366"/>
      <c r="J223" s="1366"/>
      <c r="N223" s="356"/>
      <c r="O223" s="358" t="s">
        <v>424</v>
      </c>
      <c r="P223" s="358" t="s">
        <v>3</v>
      </c>
      <c r="Q223" s="1366" t="str">
        <f>Q115</f>
        <v>Menerapkan konsep suhu dan kalor</v>
      </c>
      <c r="R223" s="1366"/>
      <c r="S223" s="1366"/>
      <c r="T223" s="1366"/>
      <c r="X223" s="356"/>
      <c r="Y223" s="358" t="s">
        <v>424</v>
      </c>
      <c r="Z223" s="358" t="s">
        <v>3</v>
      </c>
      <c r="AA223" s="1366" t="str">
        <f>AA115</f>
        <v>Menerapkan konsep suhu dan kalor</v>
      </c>
      <c r="AB223" s="1366"/>
      <c r="AC223" s="1366"/>
      <c r="AD223" s="1366"/>
      <c r="AH223" s="356"/>
      <c r="AI223" s="358" t="s">
        <v>424</v>
      </c>
      <c r="AJ223" s="358" t="s">
        <v>3</v>
      </c>
      <c r="AK223" s="1366" t="str">
        <f>AK115</f>
        <v>Menerapkan konsep suhu dan kalor</v>
      </c>
      <c r="AL223" s="1366"/>
      <c r="AM223" s="1366"/>
      <c r="AN223" s="1366"/>
    </row>
    <row r="224" spans="1:40">
      <c r="D224" s="356"/>
      <c r="E224" s="358" t="s">
        <v>425</v>
      </c>
      <c r="F224" s="358" t="s">
        <v>3</v>
      </c>
      <c r="G224" s="1366" t="str">
        <f>VLOOKUP(G5,SILABUS!$B$7:$I$11,5,0)</f>
        <v>FIS – 2301</v>
      </c>
      <c r="H224" s="1366"/>
      <c r="I224" s="1366"/>
      <c r="J224" s="1366"/>
      <c r="N224" s="356"/>
      <c r="O224" s="358" t="s">
        <v>425</v>
      </c>
      <c r="P224" s="358" t="s">
        <v>3</v>
      </c>
      <c r="Q224" s="1366" t="str">
        <f>Q116</f>
        <v>FIS – 2301</v>
      </c>
      <c r="R224" s="1366"/>
      <c r="S224" s="1366"/>
      <c r="T224" s="1366"/>
      <c r="X224" s="356"/>
      <c r="Y224" s="358" t="s">
        <v>425</v>
      </c>
      <c r="Z224" s="358" t="s">
        <v>3</v>
      </c>
      <c r="AA224" s="1366" t="str">
        <f>AA116</f>
        <v>FIS – 2301</v>
      </c>
      <c r="AB224" s="1366"/>
      <c r="AC224" s="1366"/>
      <c r="AD224" s="1366"/>
      <c r="AH224" s="356"/>
      <c r="AI224" s="358" t="s">
        <v>425</v>
      </c>
      <c r="AJ224" s="358" t="s">
        <v>3</v>
      </c>
      <c r="AK224" s="1366" t="str">
        <f>AK116</f>
        <v>FIS – 2301</v>
      </c>
      <c r="AL224" s="1366"/>
      <c r="AM224" s="1366"/>
      <c r="AN224" s="1366"/>
    </row>
    <row r="225" spans="1:40">
      <c r="D225" s="356"/>
      <c r="E225" s="358" t="s">
        <v>426</v>
      </c>
      <c r="F225" s="358" t="s">
        <v>3</v>
      </c>
      <c r="G225" s="1366" t="str">
        <f>VLOOKUP(G5,SILABUS!$B$7:$I$11,6,0)</f>
        <v>16 x 45 menit</v>
      </c>
      <c r="H225" s="1366"/>
      <c r="I225" s="1366"/>
      <c r="J225" s="1366"/>
      <c r="N225" s="356"/>
      <c r="O225" s="358" t="s">
        <v>426</v>
      </c>
      <c r="P225" s="358" t="s">
        <v>3</v>
      </c>
      <c r="Q225" s="1366" t="str">
        <f>CONCATENATE(SILABUS!Q51," x 45 menit")</f>
        <v xml:space="preserve"> x 45 menit</v>
      </c>
      <c r="R225" s="1366"/>
      <c r="S225" s="1366"/>
      <c r="T225" s="1366"/>
      <c r="X225" s="356"/>
      <c r="Y225" s="358" t="s">
        <v>426</v>
      </c>
      <c r="Z225" s="358" t="s">
        <v>3</v>
      </c>
      <c r="AA225" s="1366" t="str">
        <f>CONCATENATE(SILABUS!AA51," x 45 menit")</f>
        <v xml:space="preserve"> x 45 menit</v>
      </c>
      <c r="AB225" s="1366"/>
      <c r="AC225" s="1366"/>
      <c r="AD225" s="1366"/>
      <c r="AH225" s="356"/>
      <c r="AI225" s="358" t="s">
        <v>426</v>
      </c>
      <c r="AJ225" s="358" t="s">
        <v>3</v>
      </c>
      <c r="AK225" s="1366" t="str">
        <f>CONCATENATE(SILABUS!AK51," x 45 menit")</f>
        <v xml:space="preserve"> x 45 menit</v>
      </c>
      <c r="AL225" s="1366"/>
      <c r="AM225" s="1366"/>
      <c r="AN225" s="1366"/>
    </row>
    <row r="226" spans="1:40">
      <c r="D226" s="356"/>
      <c r="E226" s="358" t="s">
        <v>532</v>
      </c>
      <c r="F226" s="358" t="s">
        <v>3</v>
      </c>
      <c r="G226" s="392">
        <v>1</v>
      </c>
      <c r="H226" s="392"/>
      <c r="I226" s="392"/>
      <c r="J226" s="392"/>
      <c r="N226" s="356"/>
      <c r="O226" s="358" t="s">
        <v>532</v>
      </c>
      <c r="P226" s="358" t="s">
        <v>3</v>
      </c>
      <c r="Q226" s="392">
        <v>2</v>
      </c>
      <c r="R226" s="392"/>
      <c r="S226" s="392"/>
      <c r="T226" s="392"/>
      <c r="X226" s="356"/>
      <c r="Y226" s="358" t="s">
        <v>532</v>
      </c>
      <c r="Z226" s="358" t="s">
        <v>3</v>
      </c>
      <c r="AA226" s="392">
        <v>3</v>
      </c>
      <c r="AB226" s="392"/>
      <c r="AC226" s="392"/>
      <c r="AD226" s="392"/>
      <c r="AH226" s="356"/>
      <c r="AI226" s="358" t="s">
        <v>532</v>
      </c>
      <c r="AJ226" s="358" t="s">
        <v>3</v>
      </c>
      <c r="AK226" s="392">
        <v>4</v>
      </c>
      <c r="AL226" s="392"/>
      <c r="AM226" s="392"/>
      <c r="AN226" s="392"/>
    </row>
    <row r="227" spans="1:40">
      <c r="C227" s="356"/>
      <c r="D227" s="356"/>
      <c r="E227" s="358"/>
      <c r="F227" s="358"/>
      <c r="G227" s="358"/>
      <c r="H227" s="358"/>
      <c r="M227" s="356"/>
      <c r="N227" s="356"/>
      <c r="O227" s="358"/>
      <c r="P227" s="358"/>
      <c r="Q227" s="358"/>
      <c r="R227" s="358"/>
      <c r="W227" s="356"/>
      <c r="X227" s="356"/>
      <c r="Y227" s="358"/>
      <c r="Z227" s="358"/>
      <c r="AA227" s="358"/>
      <c r="AB227" s="358"/>
      <c r="AG227" s="356"/>
      <c r="AH227" s="356"/>
      <c r="AI227" s="358"/>
      <c r="AJ227" s="358"/>
      <c r="AK227" s="358"/>
      <c r="AL227" s="358"/>
    </row>
    <row r="228" spans="1:40" ht="15">
      <c r="A228" s="357" t="s">
        <v>525</v>
      </c>
      <c r="B228" s="357"/>
      <c r="C228" s="357"/>
      <c r="D228" s="357"/>
      <c r="K228" s="357" t="s">
        <v>525</v>
      </c>
      <c r="L228" s="357"/>
      <c r="M228" s="357"/>
      <c r="N228" s="357"/>
      <c r="U228" s="357" t="s">
        <v>525</v>
      </c>
      <c r="V228" s="357"/>
      <c r="W228" s="357"/>
      <c r="X228" s="357"/>
      <c r="AE228" s="357" t="s">
        <v>525</v>
      </c>
      <c r="AF228" s="357"/>
      <c r="AG228" s="357"/>
      <c r="AH228" s="357"/>
    </row>
    <row r="229" spans="1:40">
      <c r="B229" s="1328">
        <f>SILABUS!B51</f>
        <v>0</v>
      </c>
      <c r="C229" s="1328"/>
      <c r="D229" s="1328"/>
      <c r="E229" s="1328"/>
      <c r="F229" s="1328"/>
      <c r="G229" s="1328"/>
      <c r="H229" s="1328"/>
      <c r="I229" s="1328"/>
      <c r="J229" s="1328"/>
      <c r="L229" s="1328">
        <f>B229</f>
        <v>0</v>
      </c>
      <c r="M229" s="1328"/>
      <c r="N229" s="1328"/>
      <c r="O229" s="1328"/>
      <c r="P229" s="1328"/>
      <c r="Q229" s="1328"/>
      <c r="R229" s="1328"/>
      <c r="S229" s="1328"/>
      <c r="T229" s="1328"/>
      <c r="V229" s="1328">
        <f>L229</f>
        <v>0</v>
      </c>
      <c r="W229" s="1328"/>
      <c r="X229" s="1328"/>
      <c r="Y229" s="1328"/>
      <c r="Z229" s="1328"/>
      <c r="AA229" s="1328"/>
      <c r="AB229" s="1328"/>
      <c r="AC229" s="1328"/>
      <c r="AD229" s="1328"/>
      <c r="AF229" s="1328">
        <f>V229</f>
        <v>0</v>
      </c>
      <c r="AG229" s="1328"/>
      <c r="AH229" s="1328"/>
      <c r="AI229" s="1328"/>
      <c r="AJ229" s="1328"/>
      <c r="AK229" s="1328"/>
      <c r="AL229" s="1328"/>
      <c r="AM229" s="1328"/>
      <c r="AN229" s="1328"/>
    </row>
    <row r="231" spans="1:40" ht="15">
      <c r="A231" s="357" t="s">
        <v>526</v>
      </c>
      <c r="B231" s="357"/>
      <c r="C231" s="357"/>
      <c r="D231" s="357"/>
      <c r="K231" s="357" t="s">
        <v>526</v>
      </c>
      <c r="L231" s="357"/>
      <c r="M231" s="357"/>
      <c r="N231" s="357"/>
      <c r="U231" s="357" t="s">
        <v>526</v>
      </c>
      <c r="V231" s="357"/>
      <c r="W231" s="357"/>
      <c r="X231" s="357"/>
      <c r="AE231" s="357" t="s">
        <v>526</v>
      </c>
      <c r="AF231" s="357"/>
      <c r="AG231" s="357"/>
      <c r="AH231" s="357"/>
    </row>
    <row r="232" spans="1:40">
      <c r="A232" s="356"/>
      <c r="B232" s="356">
        <v>1</v>
      </c>
      <c r="C232" s="1327">
        <f>SILABUS!C51</f>
        <v>0</v>
      </c>
      <c r="D232" s="1327"/>
      <c r="E232" s="1327"/>
      <c r="F232" s="1327"/>
      <c r="G232" s="1327"/>
      <c r="H232" s="1327"/>
      <c r="I232" s="1327"/>
      <c r="J232" s="1327"/>
      <c r="K232" s="356"/>
      <c r="L232" s="356">
        <v>1</v>
      </c>
      <c r="M232" s="1327">
        <f>C232</f>
        <v>0</v>
      </c>
      <c r="N232" s="1327"/>
      <c r="O232" s="1327"/>
      <c r="P232" s="1327"/>
      <c r="Q232" s="1327"/>
      <c r="R232" s="1327"/>
      <c r="S232" s="1327"/>
      <c r="T232" s="1327"/>
      <c r="U232" s="356"/>
      <c r="V232" s="356">
        <v>1</v>
      </c>
      <c r="W232" s="1327">
        <f>M232</f>
        <v>0</v>
      </c>
      <c r="X232" s="1327"/>
      <c r="Y232" s="1327"/>
      <c r="Z232" s="1327"/>
      <c r="AA232" s="1327"/>
      <c r="AB232" s="1327"/>
      <c r="AC232" s="1327"/>
      <c r="AD232" s="1327"/>
      <c r="AE232" s="356"/>
      <c r="AF232" s="356">
        <v>1</v>
      </c>
      <c r="AG232" s="1327">
        <f>W232</f>
        <v>0</v>
      </c>
      <c r="AH232" s="1327"/>
      <c r="AI232" s="1327"/>
      <c r="AJ232" s="1327"/>
      <c r="AK232" s="1327"/>
      <c r="AL232" s="1327"/>
      <c r="AM232" s="1327"/>
      <c r="AN232" s="1327"/>
    </row>
    <row r="233" spans="1:40">
      <c r="A233" s="356"/>
      <c r="B233" s="356">
        <v>2</v>
      </c>
      <c r="C233" s="1327">
        <f>SILABUS!C52</f>
        <v>0</v>
      </c>
      <c r="D233" s="1327"/>
      <c r="E233" s="1327"/>
      <c r="F233" s="1327"/>
      <c r="G233" s="1327"/>
      <c r="H233" s="1327"/>
      <c r="I233" s="1327"/>
      <c r="J233" s="1327"/>
      <c r="K233" s="356"/>
      <c r="L233" s="356">
        <v>2</v>
      </c>
      <c r="M233" s="1327">
        <f>C233</f>
        <v>0</v>
      </c>
      <c r="N233" s="1327"/>
      <c r="O233" s="1327"/>
      <c r="P233" s="1327"/>
      <c r="Q233" s="1327"/>
      <c r="R233" s="1327"/>
      <c r="S233" s="1327"/>
      <c r="T233" s="1327"/>
      <c r="U233" s="356"/>
      <c r="V233" s="356">
        <v>2</v>
      </c>
      <c r="W233" s="1327">
        <f>M233</f>
        <v>0</v>
      </c>
      <c r="X233" s="1327"/>
      <c r="Y233" s="1327"/>
      <c r="Z233" s="1327"/>
      <c r="AA233" s="1327"/>
      <c r="AB233" s="1327"/>
      <c r="AC233" s="1327"/>
      <c r="AD233" s="1327"/>
      <c r="AE233" s="356"/>
      <c r="AF233" s="356">
        <v>2</v>
      </c>
      <c r="AG233" s="1327">
        <f>W233</f>
        <v>0</v>
      </c>
      <c r="AH233" s="1327"/>
      <c r="AI233" s="1327"/>
      <c r="AJ233" s="1327"/>
      <c r="AK233" s="1327"/>
      <c r="AL233" s="1327"/>
      <c r="AM233" s="1327"/>
      <c r="AN233" s="1327"/>
    </row>
    <row r="234" spans="1:40">
      <c r="A234" s="356"/>
      <c r="B234" s="356">
        <v>3</v>
      </c>
      <c r="C234" s="1327">
        <f>SILABUS!C53</f>
        <v>0</v>
      </c>
      <c r="D234" s="1327"/>
      <c r="E234" s="1327"/>
      <c r="F234" s="1327"/>
      <c r="G234" s="1327"/>
      <c r="H234" s="1327"/>
      <c r="I234" s="1327"/>
      <c r="J234" s="1327"/>
      <c r="K234" s="356"/>
      <c r="L234" s="356">
        <v>3</v>
      </c>
      <c r="M234" s="1327">
        <f>C234</f>
        <v>0</v>
      </c>
      <c r="N234" s="1327"/>
      <c r="O234" s="1327"/>
      <c r="P234" s="1327"/>
      <c r="Q234" s="1327"/>
      <c r="R234" s="1327"/>
      <c r="S234" s="1327"/>
      <c r="T234" s="1327"/>
      <c r="U234" s="356"/>
      <c r="V234" s="356">
        <v>3</v>
      </c>
      <c r="W234" s="1327">
        <f>M234</f>
        <v>0</v>
      </c>
      <c r="X234" s="1327"/>
      <c r="Y234" s="1327"/>
      <c r="Z234" s="1327"/>
      <c r="AA234" s="1327"/>
      <c r="AB234" s="1327"/>
      <c r="AC234" s="1327"/>
      <c r="AD234" s="1327"/>
      <c r="AE234" s="356"/>
      <c r="AF234" s="356">
        <v>3</v>
      </c>
      <c r="AG234" s="1327">
        <f>W234</f>
        <v>0</v>
      </c>
      <c r="AH234" s="1327"/>
      <c r="AI234" s="1327"/>
      <c r="AJ234" s="1327"/>
      <c r="AK234" s="1327"/>
      <c r="AL234" s="1327"/>
      <c r="AM234" s="1327"/>
      <c r="AN234" s="1327"/>
    </row>
    <row r="235" spans="1:40">
      <c r="A235" s="356"/>
      <c r="B235" s="356"/>
      <c r="C235" s="356"/>
      <c r="D235" s="356"/>
      <c r="E235" s="358"/>
      <c r="F235" s="358"/>
      <c r="G235" s="358"/>
      <c r="H235" s="358"/>
      <c r="I235" s="358"/>
      <c r="J235" s="358"/>
      <c r="K235" s="356"/>
      <c r="L235" s="356"/>
      <c r="M235" s="1327">
        <f>C235</f>
        <v>0</v>
      </c>
      <c r="N235" s="1327"/>
      <c r="O235" s="1327"/>
      <c r="P235" s="1327"/>
      <c r="Q235" s="1327"/>
      <c r="R235" s="1327"/>
      <c r="S235" s="1327"/>
      <c r="T235" s="1327"/>
      <c r="U235" s="356"/>
      <c r="V235" s="356"/>
      <c r="W235" s="1327">
        <f>M235</f>
        <v>0</v>
      </c>
      <c r="X235" s="1327"/>
      <c r="Y235" s="1327"/>
      <c r="Z235" s="1327"/>
      <c r="AA235" s="1327"/>
      <c r="AB235" s="1327"/>
      <c r="AC235" s="1327"/>
      <c r="AD235" s="1327"/>
      <c r="AE235" s="356"/>
      <c r="AF235" s="356"/>
      <c r="AG235" s="1327">
        <f>W235</f>
        <v>0</v>
      </c>
      <c r="AH235" s="1327"/>
      <c r="AI235" s="1327"/>
      <c r="AJ235" s="1327"/>
      <c r="AK235" s="1327"/>
      <c r="AL235" s="1327"/>
      <c r="AM235" s="1327"/>
      <c r="AN235" s="1327"/>
    </row>
    <row r="236" spans="1:40">
      <c r="A236" s="356"/>
      <c r="B236" s="356"/>
      <c r="C236" s="356"/>
      <c r="D236" s="356"/>
      <c r="E236" s="358"/>
      <c r="F236" s="358"/>
      <c r="G236" s="358"/>
      <c r="H236" s="358"/>
      <c r="I236" s="358"/>
      <c r="J236" s="358"/>
      <c r="K236" s="356"/>
      <c r="L236" s="356"/>
      <c r="M236" s="1327">
        <f>C236</f>
        <v>0</v>
      </c>
      <c r="N236" s="1327"/>
      <c r="O236" s="1327"/>
      <c r="P236" s="1327"/>
      <c r="Q236" s="1327"/>
      <c r="R236" s="1327"/>
      <c r="S236" s="1327"/>
      <c r="T236" s="1327"/>
      <c r="U236" s="356"/>
      <c r="V236" s="356"/>
      <c r="W236" s="1327">
        <f>M236</f>
        <v>0</v>
      </c>
      <c r="X236" s="1327"/>
      <c r="Y236" s="1327"/>
      <c r="Z236" s="1327"/>
      <c r="AA236" s="1327"/>
      <c r="AB236" s="1327"/>
      <c r="AC236" s="1327"/>
      <c r="AD236" s="1327"/>
      <c r="AE236" s="356"/>
      <c r="AF236" s="356"/>
      <c r="AG236" s="1327">
        <f>W236</f>
        <v>0</v>
      </c>
      <c r="AH236" s="1327"/>
      <c r="AI236" s="1327"/>
      <c r="AJ236" s="1327"/>
      <c r="AK236" s="1327"/>
      <c r="AL236" s="1327"/>
      <c r="AM236" s="1327"/>
      <c r="AN236" s="1327"/>
    </row>
    <row r="238" spans="1:40" ht="15">
      <c r="A238" s="357" t="s">
        <v>527</v>
      </c>
      <c r="B238" s="357"/>
      <c r="C238" s="357"/>
      <c r="D238" s="357"/>
      <c r="E238" s="827"/>
      <c r="F238" s="827"/>
      <c r="K238" s="357" t="s">
        <v>527</v>
      </c>
      <c r="L238" s="357"/>
      <c r="M238" s="357"/>
      <c r="N238" s="357"/>
      <c r="O238" s="827"/>
      <c r="P238" s="827"/>
      <c r="U238" s="357" t="s">
        <v>527</v>
      </c>
      <c r="V238" s="357"/>
      <c r="W238" s="357"/>
      <c r="X238" s="357"/>
      <c r="Y238" s="827"/>
      <c r="Z238" s="827"/>
      <c r="AE238" s="357" t="s">
        <v>527</v>
      </c>
      <c r="AF238" s="357"/>
      <c r="AG238" s="357"/>
      <c r="AH238" s="357"/>
      <c r="AI238" s="827"/>
      <c r="AJ238" s="827"/>
    </row>
    <row r="239" spans="1:40">
      <c r="C239" s="353" t="s">
        <v>427</v>
      </c>
      <c r="M239" s="353" t="s">
        <v>427</v>
      </c>
      <c r="W239" s="353" t="s">
        <v>427</v>
      </c>
      <c r="AG239" s="353" t="s">
        <v>427</v>
      </c>
    </row>
    <row r="240" spans="1:40">
      <c r="A240" s="356"/>
      <c r="B240" s="356">
        <v>1</v>
      </c>
      <c r="C240" s="1327">
        <f>C232</f>
        <v>0</v>
      </c>
      <c r="D240" s="1327"/>
      <c r="E240" s="1327"/>
      <c r="F240" s="1327"/>
      <c r="G240" s="1327"/>
      <c r="H240" s="1327"/>
      <c r="I240" s="1327"/>
      <c r="J240" s="1327"/>
      <c r="K240" s="356"/>
      <c r="L240" s="356">
        <v>1</v>
      </c>
      <c r="M240" s="1327">
        <f>C240</f>
        <v>0</v>
      </c>
      <c r="N240" s="1327"/>
      <c r="O240" s="1327"/>
      <c r="P240" s="1327"/>
      <c r="Q240" s="1327"/>
      <c r="R240" s="1327"/>
      <c r="S240" s="1327"/>
      <c r="T240" s="1327"/>
      <c r="U240" s="356"/>
      <c r="V240" s="356">
        <v>1</v>
      </c>
      <c r="W240" s="1327">
        <f>M240</f>
        <v>0</v>
      </c>
      <c r="X240" s="1327"/>
      <c r="Y240" s="1327"/>
      <c r="Z240" s="1327"/>
      <c r="AA240" s="1327"/>
      <c r="AB240" s="1327"/>
      <c r="AC240" s="1327"/>
      <c r="AD240" s="1327"/>
      <c r="AE240" s="356"/>
      <c r="AF240" s="356">
        <v>1</v>
      </c>
      <c r="AG240" s="1327">
        <f>W240</f>
        <v>0</v>
      </c>
      <c r="AH240" s="1327"/>
      <c r="AI240" s="1327"/>
      <c r="AJ240" s="1327"/>
      <c r="AK240" s="1327"/>
      <c r="AL240" s="1327"/>
      <c r="AM240" s="1327"/>
      <c r="AN240" s="1327"/>
    </row>
    <row r="241" spans="1:40">
      <c r="A241" s="356"/>
      <c r="B241" s="356">
        <v>2</v>
      </c>
      <c r="C241" s="1327">
        <f>C233</f>
        <v>0</v>
      </c>
      <c r="D241" s="1327"/>
      <c r="E241" s="1327"/>
      <c r="F241" s="1327"/>
      <c r="G241" s="1327"/>
      <c r="H241" s="1327"/>
      <c r="I241" s="1327"/>
      <c r="J241" s="1327"/>
      <c r="K241" s="356"/>
      <c r="L241" s="356">
        <v>2</v>
      </c>
      <c r="M241" s="1327">
        <f>C241</f>
        <v>0</v>
      </c>
      <c r="N241" s="1327"/>
      <c r="O241" s="1327"/>
      <c r="P241" s="1327"/>
      <c r="Q241" s="1327"/>
      <c r="R241" s="1327"/>
      <c r="S241" s="1327"/>
      <c r="T241" s="1327"/>
      <c r="U241" s="356"/>
      <c r="V241" s="356">
        <v>2</v>
      </c>
      <c r="W241" s="1327">
        <f>M241</f>
        <v>0</v>
      </c>
      <c r="X241" s="1327"/>
      <c r="Y241" s="1327"/>
      <c r="Z241" s="1327"/>
      <c r="AA241" s="1327"/>
      <c r="AB241" s="1327"/>
      <c r="AC241" s="1327"/>
      <c r="AD241" s="1327"/>
      <c r="AE241" s="356"/>
      <c r="AF241" s="356">
        <v>2</v>
      </c>
      <c r="AG241" s="1327">
        <f>W241</f>
        <v>0</v>
      </c>
      <c r="AH241" s="1327"/>
      <c r="AI241" s="1327"/>
      <c r="AJ241" s="1327"/>
      <c r="AK241" s="1327"/>
      <c r="AL241" s="1327"/>
      <c r="AM241" s="1327"/>
      <c r="AN241" s="1327"/>
    </row>
    <row r="242" spans="1:40">
      <c r="A242" s="356"/>
      <c r="B242" s="356">
        <v>3</v>
      </c>
      <c r="C242" s="1327">
        <f>C234</f>
        <v>0</v>
      </c>
      <c r="D242" s="1327"/>
      <c r="E242" s="1327"/>
      <c r="F242" s="1327"/>
      <c r="G242" s="1327"/>
      <c r="H242" s="1327"/>
      <c r="I242" s="1327"/>
      <c r="J242" s="1327"/>
      <c r="K242" s="356"/>
      <c r="L242" s="356">
        <v>3</v>
      </c>
      <c r="M242" s="1327">
        <f>C242</f>
        <v>0</v>
      </c>
      <c r="N242" s="1327"/>
      <c r="O242" s="1327"/>
      <c r="P242" s="1327"/>
      <c r="Q242" s="1327"/>
      <c r="R242" s="1327"/>
      <c r="S242" s="1327"/>
      <c r="T242" s="1327"/>
      <c r="U242" s="356"/>
      <c r="V242" s="356">
        <v>3</v>
      </c>
      <c r="W242" s="1327">
        <f>M242</f>
        <v>0</v>
      </c>
      <c r="X242" s="1327"/>
      <c r="Y242" s="1327"/>
      <c r="Z242" s="1327"/>
      <c r="AA242" s="1327"/>
      <c r="AB242" s="1327"/>
      <c r="AC242" s="1327"/>
      <c r="AD242" s="1327"/>
      <c r="AE242" s="356"/>
      <c r="AF242" s="356">
        <v>3</v>
      </c>
      <c r="AG242" s="1327">
        <f>W242</f>
        <v>0</v>
      </c>
      <c r="AH242" s="1327"/>
      <c r="AI242" s="1327"/>
      <c r="AJ242" s="1327"/>
      <c r="AK242" s="1327"/>
      <c r="AL242" s="1327"/>
      <c r="AM242" s="1327"/>
      <c r="AN242" s="1327"/>
    </row>
    <row r="243" spans="1:40">
      <c r="A243" s="356"/>
      <c r="B243" s="356"/>
      <c r="C243" s="824"/>
      <c r="D243" s="824"/>
      <c r="E243" s="392"/>
      <c r="F243" s="392"/>
      <c r="G243" s="392"/>
      <c r="H243" s="392"/>
      <c r="I243" s="392"/>
      <c r="J243" s="392"/>
      <c r="K243" s="356"/>
      <c r="L243" s="356"/>
      <c r="M243" s="1327">
        <f>C243</f>
        <v>0</v>
      </c>
      <c r="N243" s="1327"/>
      <c r="O243" s="1327"/>
      <c r="P243" s="1327"/>
      <c r="Q243" s="1327"/>
      <c r="R243" s="1327"/>
      <c r="S243" s="1327"/>
      <c r="T243" s="1327"/>
      <c r="U243" s="356"/>
      <c r="V243" s="356"/>
      <c r="W243" s="1327">
        <f>M243</f>
        <v>0</v>
      </c>
      <c r="X243" s="1327"/>
      <c r="Y243" s="1327"/>
      <c r="Z243" s="1327"/>
      <c r="AA243" s="1327"/>
      <c r="AB243" s="1327"/>
      <c r="AC243" s="1327"/>
      <c r="AD243" s="1327"/>
      <c r="AE243" s="356"/>
      <c r="AF243" s="356"/>
      <c r="AG243" s="1327">
        <f>W243</f>
        <v>0</v>
      </c>
      <c r="AH243" s="1327"/>
      <c r="AI243" s="1327"/>
      <c r="AJ243" s="1327"/>
      <c r="AK243" s="1327"/>
      <c r="AL243" s="1327"/>
      <c r="AM243" s="1327"/>
      <c r="AN243" s="1327"/>
    </row>
    <row r="244" spans="1:40">
      <c r="A244" s="356"/>
      <c r="B244" s="356"/>
      <c r="C244" s="824"/>
      <c r="D244" s="824"/>
      <c r="E244" s="392"/>
      <c r="F244" s="392"/>
      <c r="G244" s="392"/>
      <c r="H244" s="392"/>
      <c r="I244" s="392"/>
      <c r="J244" s="392"/>
      <c r="K244" s="356"/>
      <c r="L244" s="356"/>
      <c r="M244" s="1327">
        <f>C244</f>
        <v>0</v>
      </c>
      <c r="N244" s="1327"/>
      <c r="O244" s="1327"/>
      <c r="P244" s="1327"/>
      <c r="Q244" s="1327"/>
      <c r="R244" s="1327"/>
      <c r="S244" s="1327"/>
      <c r="T244" s="1327"/>
      <c r="U244" s="356"/>
      <c r="V244" s="356"/>
      <c r="W244" s="1327">
        <f>M244</f>
        <v>0</v>
      </c>
      <c r="X244" s="1327"/>
      <c r="Y244" s="1327"/>
      <c r="Z244" s="1327"/>
      <c r="AA244" s="1327"/>
      <c r="AB244" s="1327"/>
      <c r="AC244" s="1327"/>
      <c r="AD244" s="1327"/>
      <c r="AE244" s="356"/>
      <c r="AF244" s="356"/>
      <c r="AG244" s="1327">
        <f>W244</f>
        <v>0</v>
      </c>
      <c r="AH244" s="1327"/>
      <c r="AI244" s="1327"/>
      <c r="AJ244" s="1327"/>
      <c r="AK244" s="1327"/>
      <c r="AL244" s="1327"/>
      <c r="AM244" s="1327"/>
      <c r="AN244" s="1327"/>
    </row>
    <row r="246" spans="1:40" ht="15">
      <c r="A246" s="357" t="s">
        <v>528</v>
      </c>
      <c r="B246" s="357"/>
      <c r="C246" s="357"/>
      <c r="D246" s="357"/>
      <c r="E246" s="827"/>
      <c r="F246" s="827"/>
      <c r="K246" s="357" t="s">
        <v>528</v>
      </c>
      <c r="L246" s="357"/>
      <c r="M246" s="357"/>
      <c r="N246" s="357"/>
      <c r="O246" s="827"/>
      <c r="P246" s="827"/>
      <c r="U246" s="357" t="s">
        <v>528</v>
      </c>
      <c r="V246" s="357"/>
      <c r="W246" s="357"/>
      <c r="X246" s="357"/>
      <c r="Y246" s="827"/>
      <c r="Z246" s="827"/>
      <c r="AE246" s="357" t="s">
        <v>528</v>
      </c>
      <c r="AF246" s="357"/>
      <c r="AG246" s="357"/>
      <c r="AH246" s="357"/>
      <c r="AI246" s="827"/>
      <c r="AJ246" s="827"/>
    </row>
    <row r="247" spans="1:40">
      <c r="A247" s="356"/>
      <c r="B247" s="356"/>
      <c r="C247" s="1327">
        <f>SILABUS!D51</f>
        <v>0</v>
      </c>
      <c r="D247" s="1327"/>
      <c r="E247" s="1327"/>
      <c r="F247" s="1327"/>
      <c r="G247" s="1327"/>
      <c r="H247" s="1327"/>
      <c r="I247" s="1327"/>
      <c r="J247" s="1327"/>
      <c r="K247" s="356"/>
      <c r="L247" s="356"/>
      <c r="M247" s="1327">
        <f>C247</f>
        <v>0</v>
      </c>
      <c r="N247" s="1327"/>
      <c r="O247" s="1327"/>
      <c r="P247" s="1327"/>
      <c r="Q247" s="1327"/>
      <c r="R247" s="1327"/>
      <c r="S247" s="1327"/>
      <c r="T247" s="1327"/>
      <c r="U247" s="356"/>
      <c r="V247" s="356"/>
      <c r="W247" s="1327">
        <f>M247</f>
        <v>0</v>
      </c>
      <c r="X247" s="1327"/>
      <c r="Y247" s="1327"/>
      <c r="Z247" s="1327"/>
      <c r="AA247" s="1327"/>
      <c r="AB247" s="1327"/>
      <c r="AC247" s="1327"/>
      <c r="AD247" s="1327"/>
      <c r="AE247" s="356"/>
      <c r="AF247" s="356"/>
      <c r="AG247" s="1327">
        <f>W247</f>
        <v>0</v>
      </c>
      <c r="AH247" s="1327"/>
      <c r="AI247" s="1327"/>
      <c r="AJ247" s="1327"/>
      <c r="AK247" s="1327"/>
      <c r="AL247" s="1327"/>
      <c r="AM247" s="1327"/>
      <c r="AN247" s="1327"/>
    </row>
    <row r="248" spans="1:40">
      <c r="A248" s="356"/>
      <c r="B248" s="356"/>
      <c r="C248" s="1327">
        <f>SILABUS!X18</f>
        <v>0</v>
      </c>
      <c r="D248" s="1327"/>
      <c r="E248" s="1327"/>
      <c r="F248" s="1327"/>
      <c r="G248" s="1327"/>
      <c r="H248" s="1327"/>
      <c r="I248" s="1327"/>
      <c r="J248" s="1327"/>
      <c r="K248" s="356"/>
      <c r="L248" s="356"/>
      <c r="M248" s="1327">
        <f>C248</f>
        <v>0</v>
      </c>
      <c r="N248" s="1327"/>
      <c r="O248" s="1327"/>
      <c r="P248" s="1327"/>
      <c r="Q248" s="1327"/>
      <c r="R248" s="1327"/>
      <c r="S248" s="1327"/>
      <c r="T248" s="1327"/>
      <c r="U248" s="356"/>
      <c r="V248" s="356"/>
      <c r="W248" s="1327">
        <f>M248</f>
        <v>0</v>
      </c>
      <c r="X248" s="1327"/>
      <c r="Y248" s="1327"/>
      <c r="Z248" s="1327"/>
      <c r="AA248" s="1327"/>
      <c r="AB248" s="1327"/>
      <c r="AC248" s="1327"/>
      <c r="AD248" s="1327"/>
      <c r="AE248" s="356"/>
      <c r="AF248" s="356"/>
      <c r="AG248" s="1327">
        <f>W248</f>
        <v>0</v>
      </c>
      <c r="AH248" s="1327"/>
      <c r="AI248" s="1327"/>
      <c r="AJ248" s="1327"/>
      <c r="AK248" s="1327"/>
      <c r="AL248" s="1327"/>
      <c r="AM248" s="1327"/>
      <c r="AN248" s="1327"/>
    </row>
    <row r="249" spans="1:40">
      <c r="A249" s="356"/>
      <c r="B249" s="356"/>
      <c r="C249" s="1327">
        <f>SILABUS!X19</f>
        <v>0</v>
      </c>
      <c r="D249" s="1327"/>
      <c r="E249" s="1327"/>
      <c r="F249" s="1327"/>
      <c r="G249" s="1327"/>
      <c r="H249" s="1327"/>
      <c r="I249" s="1327"/>
      <c r="J249" s="1327"/>
      <c r="K249" s="356"/>
      <c r="L249" s="356"/>
      <c r="M249" s="1327">
        <f>C249</f>
        <v>0</v>
      </c>
      <c r="N249" s="1327"/>
      <c r="O249" s="1327"/>
      <c r="P249" s="1327"/>
      <c r="Q249" s="1327"/>
      <c r="R249" s="1327"/>
      <c r="S249" s="1327"/>
      <c r="T249" s="1327"/>
      <c r="U249" s="356"/>
      <c r="V249" s="356"/>
      <c r="W249" s="1327">
        <f>M249</f>
        <v>0</v>
      </c>
      <c r="X249" s="1327"/>
      <c r="Y249" s="1327"/>
      <c r="Z249" s="1327"/>
      <c r="AA249" s="1327"/>
      <c r="AB249" s="1327"/>
      <c r="AC249" s="1327"/>
      <c r="AD249" s="1327"/>
      <c r="AE249" s="356"/>
      <c r="AF249" s="356"/>
      <c r="AG249" s="1327">
        <f>W249</f>
        <v>0</v>
      </c>
      <c r="AH249" s="1327"/>
      <c r="AI249" s="1327"/>
      <c r="AJ249" s="1327"/>
      <c r="AK249" s="1327"/>
      <c r="AL249" s="1327"/>
      <c r="AM249" s="1327"/>
      <c r="AN249" s="1327"/>
    </row>
    <row r="250" spans="1:40">
      <c r="C250" s="825"/>
      <c r="D250" s="825"/>
      <c r="E250" s="359"/>
      <c r="F250" s="359"/>
      <c r="G250" s="359"/>
      <c r="H250" s="359"/>
      <c r="I250" s="359"/>
      <c r="J250" s="359"/>
      <c r="M250" s="1327">
        <f>C250</f>
        <v>0</v>
      </c>
      <c r="N250" s="1327"/>
      <c r="O250" s="1327"/>
      <c r="P250" s="1327"/>
      <c r="Q250" s="1327"/>
      <c r="R250" s="1327"/>
      <c r="S250" s="1327"/>
      <c r="T250" s="1327"/>
      <c r="W250" s="1327">
        <f>M250</f>
        <v>0</v>
      </c>
      <c r="X250" s="1327"/>
      <c r="Y250" s="1327"/>
      <c r="Z250" s="1327"/>
      <c r="AA250" s="1327"/>
      <c r="AB250" s="1327"/>
      <c r="AC250" s="1327"/>
      <c r="AD250" s="1327"/>
      <c r="AG250" s="1327">
        <f>W250</f>
        <v>0</v>
      </c>
      <c r="AH250" s="1327"/>
      <c r="AI250" s="1327"/>
      <c r="AJ250" s="1327"/>
      <c r="AK250" s="1327"/>
      <c r="AL250" s="1327"/>
      <c r="AM250" s="1327"/>
      <c r="AN250" s="1327"/>
    </row>
    <row r="251" spans="1:40">
      <c r="M251" s="1327">
        <f>C251</f>
        <v>0</v>
      </c>
      <c r="N251" s="1327"/>
      <c r="O251" s="1327"/>
      <c r="P251" s="1327"/>
      <c r="Q251" s="1327"/>
      <c r="R251" s="1327"/>
      <c r="S251" s="1327"/>
      <c r="T251" s="1327"/>
      <c r="W251" s="1327">
        <f>M251</f>
        <v>0</v>
      </c>
      <c r="X251" s="1327"/>
      <c r="Y251" s="1327"/>
      <c r="Z251" s="1327"/>
      <c r="AA251" s="1327"/>
      <c r="AB251" s="1327"/>
      <c r="AC251" s="1327"/>
      <c r="AD251" s="1327"/>
      <c r="AG251" s="1327">
        <f>W251</f>
        <v>0</v>
      </c>
      <c r="AH251" s="1327"/>
      <c r="AI251" s="1327"/>
      <c r="AJ251" s="1327"/>
      <c r="AK251" s="1327"/>
      <c r="AL251" s="1327"/>
      <c r="AM251" s="1327"/>
      <c r="AN251" s="1327"/>
    </row>
    <row r="252" spans="1:40" ht="15">
      <c r="A252" s="357" t="s">
        <v>529</v>
      </c>
      <c r="B252" s="357"/>
      <c r="C252" s="357"/>
      <c r="D252" s="357"/>
      <c r="K252" s="357" t="s">
        <v>529</v>
      </c>
      <c r="L252" s="357"/>
      <c r="M252" s="357"/>
      <c r="N252" s="357"/>
      <c r="U252" s="357" t="s">
        <v>529</v>
      </c>
      <c r="V252" s="357"/>
      <c r="W252" s="357"/>
      <c r="X252" s="357"/>
      <c r="AE252" s="357" t="s">
        <v>529</v>
      </c>
      <c r="AF252" s="357"/>
      <c r="AG252" s="357"/>
      <c r="AH252" s="357"/>
    </row>
    <row r="253" spans="1:40">
      <c r="C253" s="353" t="s">
        <v>428</v>
      </c>
      <c r="M253" s="353" t="s">
        <v>428</v>
      </c>
      <c r="W253" s="353" t="s">
        <v>428</v>
      </c>
      <c r="AG253" s="353" t="s">
        <v>428</v>
      </c>
    </row>
    <row r="254" spans="1:40">
      <c r="C254" s="353" t="s">
        <v>429</v>
      </c>
      <c r="M254" s="353" t="s">
        <v>429</v>
      </c>
      <c r="W254" s="353" t="s">
        <v>429</v>
      </c>
      <c r="AG254" s="353" t="s">
        <v>429</v>
      </c>
    </row>
    <row r="255" spans="1:40">
      <c r="C255" s="353" t="s">
        <v>430</v>
      </c>
      <c r="M255" s="353" t="s">
        <v>430</v>
      </c>
      <c r="W255" s="353" t="s">
        <v>430</v>
      </c>
      <c r="AG255" s="353" t="s">
        <v>430</v>
      </c>
    </row>
    <row r="256" spans="1:40">
      <c r="C256" s="353" t="s">
        <v>431</v>
      </c>
      <c r="M256" s="353" t="s">
        <v>431</v>
      </c>
      <c r="W256" s="353" t="s">
        <v>431</v>
      </c>
      <c r="AG256" s="353" t="s">
        <v>431</v>
      </c>
    </row>
    <row r="257" spans="3:40">
      <c r="C257" s="353" t="s">
        <v>432</v>
      </c>
      <c r="M257" s="353" t="s">
        <v>432</v>
      </c>
      <c r="W257" s="353" t="s">
        <v>432</v>
      </c>
      <c r="AG257" s="353" t="s">
        <v>432</v>
      </c>
    </row>
    <row r="259" spans="3:40" ht="15">
      <c r="C259" s="357" t="s">
        <v>470</v>
      </c>
      <c r="D259" s="357"/>
      <c r="M259" s="357" t="s">
        <v>470</v>
      </c>
      <c r="N259" s="357"/>
      <c r="W259" s="357" t="s">
        <v>470</v>
      </c>
      <c r="X259" s="357"/>
      <c r="AG259" s="357" t="s">
        <v>470</v>
      </c>
      <c r="AH259" s="357"/>
    </row>
    <row r="260" spans="3:40" ht="15">
      <c r="C260" s="357"/>
      <c r="D260" s="357"/>
      <c r="M260" s="357"/>
      <c r="N260" s="357"/>
      <c r="W260" s="357"/>
      <c r="X260" s="357"/>
      <c r="AG260" s="357"/>
      <c r="AH260" s="357"/>
    </row>
    <row r="261" spans="3:40" ht="15.75" customHeight="1">
      <c r="C261" s="1356" t="s">
        <v>433</v>
      </c>
      <c r="D261" s="1358" t="s">
        <v>434</v>
      </c>
      <c r="E261" s="1358"/>
      <c r="F261" s="1358"/>
      <c r="G261" s="1358"/>
      <c r="H261" s="1359" t="s">
        <v>435</v>
      </c>
      <c r="I261" s="1359"/>
      <c r="J261" s="1359" t="s">
        <v>436</v>
      </c>
      <c r="M261" s="1356" t="s">
        <v>433</v>
      </c>
      <c r="N261" s="1358" t="s">
        <v>434</v>
      </c>
      <c r="O261" s="1358"/>
      <c r="P261" s="1358"/>
      <c r="Q261" s="1358"/>
      <c r="R261" s="1359" t="s">
        <v>435</v>
      </c>
      <c r="S261" s="1359"/>
      <c r="T261" s="1359" t="s">
        <v>436</v>
      </c>
      <c r="W261" s="1356" t="s">
        <v>433</v>
      </c>
      <c r="X261" s="1358" t="s">
        <v>434</v>
      </c>
      <c r="Y261" s="1358"/>
      <c r="Z261" s="1358"/>
      <c r="AA261" s="1358"/>
      <c r="AB261" s="1359" t="s">
        <v>435</v>
      </c>
      <c r="AC261" s="1359"/>
      <c r="AD261" s="1359" t="s">
        <v>436</v>
      </c>
      <c r="AG261" s="1356" t="s">
        <v>433</v>
      </c>
      <c r="AH261" s="1358" t="s">
        <v>434</v>
      </c>
      <c r="AI261" s="1358"/>
      <c r="AJ261" s="1358"/>
      <c r="AK261" s="1358"/>
      <c r="AL261" s="1359" t="s">
        <v>435</v>
      </c>
      <c r="AM261" s="1359"/>
      <c r="AN261" s="1359" t="s">
        <v>436</v>
      </c>
    </row>
    <row r="262" spans="3:40" ht="15.75">
      <c r="C262" s="1357"/>
      <c r="D262" s="1358" t="s">
        <v>437</v>
      </c>
      <c r="E262" s="1358"/>
      <c r="F262" s="1359" t="s">
        <v>438</v>
      </c>
      <c r="G262" s="1359"/>
      <c r="H262" s="1359"/>
      <c r="I262" s="1359"/>
      <c r="J262" s="1359"/>
      <c r="M262" s="1357"/>
      <c r="N262" s="1358" t="s">
        <v>437</v>
      </c>
      <c r="O262" s="1358"/>
      <c r="P262" s="1359" t="s">
        <v>438</v>
      </c>
      <c r="Q262" s="1359"/>
      <c r="R262" s="1359"/>
      <c r="S262" s="1359"/>
      <c r="T262" s="1359"/>
      <c r="W262" s="1357"/>
      <c r="X262" s="1358" t="s">
        <v>437</v>
      </c>
      <c r="Y262" s="1358"/>
      <c r="Z262" s="1359" t="s">
        <v>438</v>
      </c>
      <c r="AA262" s="1359"/>
      <c r="AB262" s="1359"/>
      <c r="AC262" s="1359"/>
      <c r="AD262" s="1359"/>
      <c r="AG262" s="1357"/>
      <c r="AH262" s="1358" t="s">
        <v>437</v>
      </c>
      <c r="AI262" s="1358"/>
      <c r="AJ262" s="1359" t="s">
        <v>438</v>
      </c>
      <c r="AK262" s="1359"/>
      <c r="AL262" s="1359"/>
      <c r="AM262" s="1359"/>
      <c r="AN262" s="1359"/>
    </row>
    <row r="263" spans="3:40" ht="25.5" customHeight="1">
      <c r="C263" s="1362" t="s">
        <v>439</v>
      </c>
      <c r="D263" s="836"/>
      <c r="E263" s="362" t="s">
        <v>471</v>
      </c>
      <c r="F263" s="361"/>
      <c r="G263" s="362" t="s">
        <v>459</v>
      </c>
      <c r="H263" s="361"/>
      <c r="I263" s="362" t="s">
        <v>472</v>
      </c>
      <c r="J263" s="360" t="s">
        <v>440</v>
      </c>
      <c r="M263" s="1362" t="s">
        <v>439</v>
      </c>
      <c r="N263" s="836"/>
      <c r="O263" s="362" t="s">
        <v>471</v>
      </c>
      <c r="P263" s="361"/>
      <c r="Q263" s="362" t="s">
        <v>459</v>
      </c>
      <c r="R263" s="361"/>
      <c r="S263" s="362" t="s">
        <v>472</v>
      </c>
      <c r="T263" s="360" t="s">
        <v>440</v>
      </c>
      <c r="W263" s="1362" t="s">
        <v>439</v>
      </c>
      <c r="X263" s="836"/>
      <c r="Y263" s="362" t="s">
        <v>471</v>
      </c>
      <c r="Z263" s="361"/>
      <c r="AA263" s="362" t="s">
        <v>459</v>
      </c>
      <c r="AB263" s="361"/>
      <c r="AC263" s="362" t="s">
        <v>472</v>
      </c>
      <c r="AD263" s="360" t="s">
        <v>440</v>
      </c>
      <c r="AG263" s="1362" t="s">
        <v>439</v>
      </c>
      <c r="AH263" s="836"/>
      <c r="AI263" s="362" t="s">
        <v>471</v>
      </c>
      <c r="AJ263" s="361"/>
      <c r="AK263" s="362" t="s">
        <v>459</v>
      </c>
      <c r="AL263" s="361"/>
      <c r="AM263" s="362" t="s">
        <v>472</v>
      </c>
      <c r="AN263" s="360" t="s">
        <v>440</v>
      </c>
    </row>
    <row r="264" spans="3:40" ht="14.25" customHeight="1">
      <c r="C264" s="1363"/>
      <c r="D264" s="837"/>
      <c r="E264" s="365" t="s">
        <v>466</v>
      </c>
      <c r="F264" s="364"/>
      <c r="G264" s="365" t="s">
        <v>460</v>
      </c>
      <c r="H264" s="364"/>
      <c r="I264" s="365" t="s">
        <v>473</v>
      </c>
      <c r="J264" s="363"/>
      <c r="M264" s="1363"/>
      <c r="N264" s="837"/>
      <c r="O264" s="365" t="s">
        <v>466</v>
      </c>
      <c r="P264" s="364"/>
      <c r="Q264" s="365" t="s">
        <v>460</v>
      </c>
      <c r="R264" s="364"/>
      <c r="S264" s="365" t="s">
        <v>473</v>
      </c>
      <c r="T264" s="363"/>
      <c r="W264" s="1363"/>
      <c r="X264" s="837"/>
      <c r="Y264" s="365" t="s">
        <v>466</v>
      </c>
      <c r="Z264" s="364"/>
      <c r="AA264" s="365" t="s">
        <v>460</v>
      </c>
      <c r="AB264" s="364"/>
      <c r="AC264" s="365" t="s">
        <v>473</v>
      </c>
      <c r="AD264" s="363"/>
      <c r="AG264" s="1363"/>
      <c r="AH264" s="837"/>
      <c r="AI264" s="365" t="s">
        <v>466</v>
      </c>
      <c r="AJ264" s="364"/>
      <c r="AK264" s="365" t="s">
        <v>460</v>
      </c>
      <c r="AL264" s="364"/>
      <c r="AM264" s="365" t="s">
        <v>473</v>
      </c>
      <c r="AN264" s="363"/>
    </row>
    <row r="265" spans="3:40" ht="14.25" customHeight="1">
      <c r="C265" s="1363"/>
      <c r="D265" s="837"/>
      <c r="E265" s="365" t="s">
        <v>467</v>
      </c>
      <c r="F265" s="364"/>
      <c r="G265" s="365" t="s">
        <v>461</v>
      </c>
      <c r="H265" s="364"/>
      <c r="I265" s="365" t="s">
        <v>474</v>
      </c>
      <c r="J265" s="363"/>
      <c r="M265" s="1363"/>
      <c r="N265" s="837"/>
      <c r="O265" s="365" t="s">
        <v>467</v>
      </c>
      <c r="P265" s="364"/>
      <c r="Q265" s="365" t="s">
        <v>461</v>
      </c>
      <c r="R265" s="364"/>
      <c r="S265" s="365" t="s">
        <v>474</v>
      </c>
      <c r="T265" s="363"/>
      <c r="W265" s="1363"/>
      <c r="X265" s="837"/>
      <c r="Y265" s="365" t="s">
        <v>467</v>
      </c>
      <c r="Z265" s="364"/>
      <c r="AA265" s="365" t="s">
        <v>461</v>
      </c>
      <c r="AB265" s="364"/>
      <c r="AC265" s="365" t="s">
        <v>474</v>
      </c>
      <c r="AD265" s="363"/>
      <c r="AG265" s="1363"/>
      <c r="AH265" s="837"/>
      <c r="AI265" s="365" t="s">
        <v>467</v>
      </c>
      <c r="AJ265" s="364"/>
      <c r="AK265" s="365" t="s">
        <v>461</v>
      </c>
      <c r="AL265" s="364"/>
      <c r="AM265" s="365" t="s">
        <v>474</v>
      </c>
      <c r="AN265" s="363"/>
    </row>
    <row r="266" spans="3:40" ht="25.5">
      <c r="C266" s="1363"/>
      <c r="D266" s="837"/>
      <c r="E266" s="365" t="s">
        <v>468</v>
      </c>
      <c r="F266" s="364"/>
      <c r="G266" s="365" t="s">
        <v>462</v>
      </c>
      <c r="H266" s="364"/>
      <c r="I266" s="365" t="s">
        <v>475</v>
      </c>
      <c r="J266" s="363"/>
      <c r="M266" s="1363"/>
      <c r="N266" s="837"/>
      <c r="O266" s="365" t="s">
        <v>468</v>
      </c>
      <c r="P266" s="364"/>
      <c r="Q266" s="365" t="s">
        <v>462</v>
      </c>
      <c r="R266" s="364"/>
      <c r="S266" s="365" t="s">
        <v>475</v>
      </c>
      <c r="T266" s="363"/>
      <c r="W266" s="1363"/>
      <c r="X266" s="837"/>
      <c r="Y266" s="365" t="s">
        <v>468</v>
      </c>
      <c r="Z266" s="364"/>
      <c r="AA266" s="365" t="s">
        <v>462</v>
      </c>
      <c r="AB266" s="364"/>
      <c r="AC266" s="365" t="s">
        <v>475</v>
      </c>
      <c r="AD266" s="363"/>
      <c r="AG266" s="1363"/>
      <c r="AH266" s="837"/>
      <c r="AI266" s="365" t="s">
        <v>468</v>
      </c>
      <c r="AJ266" s="364"/>
      <c r="AK266" s="365" t="s">
        <v>462</v>
      </c>
      <c r="AL266" s="364"/>
      <c r="AM266" s="365" t="s">
        <v>475</v>
      </c>
      <c r="AN266" s="363"/>
    </row>
    <row r="267" spans="3:40" ht="14.25" customHeight="1">
      <c r="C267" s="1363"/>
      <c r="D267" s="837"/>
      <c r="E267" s="365" t="s">
        <v>469</v>
      </c>
      <c r="F267" s="364"/>
      <c r="G267" s="365"/>
      <c r="H267" s="364"/>
      <c r="I267" s="365"/>
      <c r="J267" s="363"/>
      <c r="M267" s="1363"/>
      <c r="N267" s="837"/>
      <c r="O267" s="365" t="s">
        <v>469</v>
      </c>
      <c r="P267" s="364"/>
      <c r="Q267" s="365"/>
      <c r="R267" s="364"/>
      <c r="S267" s="365"/>
      <c r="T267" s="363"/>
      <c r="W267" s="1363"/>
      <c r="X267" s="837"/>
      <c r="Y267" s="365" t="s">
        <v>469</v>
      </c>
      <c r="Z267" s="364"/>
      <c r="AA267" s="365"/>
      <c r="AB267" s="364"/>
      <c r="AC267" s="365"/>
      <c r="AD267" s="363"/>
      <c r="AG267" s="1363"/>
      <c r="AH267" s="837"/>
      <c r="AI267" s="365" t="s">
        <v>469</v>
      </c>
      <c r="AJ267" s="364"/>
      <c r="AK267" s="365"/>
      <c r="AL267" s="364"/>
      <c r="AM267" s="365"/>
      <c r="AN267" s="363"/>
    </row>
    <row r="268" spans="3:40" ht="14.25" customHeight="1">
      <c r="C268" s="1364"/>
      <c r="D268" s="838"/>
      <c r="E268" s="368"/>
      <c r="F268" s="369"/>
      <c r="G268" s="368"/>
      <c r="H268" s="369"/>
      <c r="I268" s="370"/>
      <c r="J268" s="366"/>
      <c r="M268" s="1364"/>
      <c r="N268" s="838"/>
      <c r="O268" s="368"/>
      <c r="P268" s="369"/>
      <c r="Q268" s="368"/>
      <c r="R268" s="369"/>
      <c r="S268" s="370"/>
      <c r="T268" s="366"/>
      <c r="W268" s="1364"/>
      <c r="X268" s="838"/>
      <c r="Y268" s="368"/>
      <c r="Z268" s="369"/>
      <c r="AA268" s="368"/>
      <c r="AB268" s="369"/>
      <c r="AC268" s="370"/>
      <c r="AD268" s="366"/>
      <c r="AG268" s="1364"/>
      <c r="AH268" s="838"/>
      <c r="AI268" s="368"/>
      <c r="AJ268" s="369"/>
      <c r="AK268" s="368"/>
      <c r="AL268" s="369"/>
      <c r="AM268" s="370"/>
      <c r="AN268" s="366"/>
    </row>
    <row r="269" spans="3:40" ht="14.25" customHeight="1">
      <c r="C269" s="1362" t="s">
        <v>441</v>
      </c>
      <c r="D269" s="1367" t="s">
        <v>476</v>
      </c>
      <c r="E269" s="1368"/>
      <c r="F269" s="371"/>
      <c r="G269" s="362"/>
      <c r="H269" s="372"/>
      <c r="I269" s="372"/>
      <c r="J269" s="360" t="s">
        <v>444</v>
      </c>
      <c r="M269" s="1362" t="s">
        <v>441</v>
      </c>
      <c r="N269" s="1367" t="s">
        <v>476</v>
      </c>
      <c r="O269" s="1368"/>
      <c r="P269" s="371"/>
      <c r="Q269" s="362"/>
      <c r="R269" s="372"/>
      <c r="S269" s="372"/>
      <c r="T269" s="360" t="s">
        <v>444</v>
      </c>
      <c r="W269" s="1362" t="s">
        <v>441</v>
      </c>
      <c r="X269" s="1367" t="s">
        <v>476</v>
      </c>
      <c r="Y269" s="1368"/>
      <c r="Z269" s="371"/>
      <c r="AA269" s="362"/>
      <c r="AB269" s="372"/>
      <c r="AC269" s="372"/>
      <c r="AD269" s="360" t="s">
        <v>444</v>
      </c>
      <c r="AG269" s="1362" t="s">
        <v>441</v>
      </c>
      <c r="AH269" s="1367" t="s">
        <v>476</v>
      </c>
      <c r="AI269" s="1368"/>
      <c r="AJ269" s="371"/>
      <c r="AK269" s="362"/>
      <c r="AL269" s="372"/>
      <c r="AM269" s="372"/>
      <c r="AN269" s="360" t="s">
        <v>444</v>
      </c>
    </row>
    <row r="270" spans="3:40" ht="38.25">
      <c r="C270" s="1363"/>
      <c r="D270" s="1360" t="s">
        <v>442</v>
      </c>
      <c r="E270" s="1361"/>
      <c r="F270" s="364"/>
      <c r="G270" s="365" t="s">
        <v>463</v>
      </c>
      <c r="H270" s="372"/>
      <c r="I270" s="372" t="s">
        <v>477</v>
      </c>
      <c r="J270" s="363"/>
      <c r="M270" s="1363"/>
      <c r="N270" s="1360" t="s">
        <v>442</v>
      </c>
      <c r="O270" s="1361"/>
      <c r="P270" s="364"/>
      <c r="Q270" s="365" t="s">
        <v>463</v>
      </c>
      <c r="R270" s="372"/>
      <c r="S270" s="372" t="s">
        <v>477</v>
      </c>
      <c r="T270" s="363"/>
      <c r="W270" s="1363"/>
      <c r="X270" s="1360" t="s">
        <v>442</v>
      </c>
      <c r="Y270" s="1361"/>
      <c r="Z270" s="364"/>
      <c r="AA270" s="365" t="s">
        <v>463</v>
      </c>
      <c r="AB270" s="372"/>
      <c r="AC270" s="372" t="s">
        <v>477</v>
      </c>
      <c r="AD270" s="363"/>
      <c r="AG270" s="1363"/>
      <c r="AH270" s="1360" t="s">
        <v>442</v>
      </c>
      <c r="AI270" s="1361"/>
      <c r="AJ270" s="364"/>
      <c r="AK270" s="365" t="s">
        <v>463</v>
      </c>
      <c r="AL270" s="372"/>
      <c r="AM270" s="372" t="s">
        <v>477</v>
      </c>
      <c r="AN270" s="363"/>
    </row>
    <row r="271" spans="3:40" ht="14.25" customHeight="1">
      <c r="C271" s="1363"/>
      <c r="D271" s="1360" t="s">
        <v>443</v>
      </c>
      <c r="E271" s="1361"/>
      <c r="F271" s="364"/>
      <c r="G271" s="365"/>
      <c r="H271" s="372"/>
      <c r="I271" s="372"/>
      <c r="J271" s="363"/>
      <c r="M271" s="1363"/>
      <c r="N271" s="1360" t="s">
        <v>443</v>
      </c>
      <c r="O271" s="1361"/>
      <c r="P271" s="364"/>
      <c r="Q271" s="365"/>
      <c r="R271" s="372"/>
      <c r="S271" s="372"/>
      <c r="T271" s="363"/>
      <c r="W271" s="1363"/>
      <c r="X271" s="1360" t="s">
        <v>443</v>
      </c>
      <c r="Y271" s="1361"/>
      <c r="Z271" s="364"/>
      <c r="AA271" s="365"/>
      <c r="AB271" s="372"/>
      <c r="AC271" s="372"/>
      <c r="AD271" s="363"/>
      <c r="AG271" s="1363"/>
      <c r="AH271" s="1360" t="s">
        <v>443</v>
      </c>
      <c r="AI271" s="1361"/>
      <c r="AJ271" s="364"/>
      <c r="AK271" s="365"/>
      <c r="AL271" s="372"/>
      <c r="AM271" s="372"/>
      <c r="AN271" s="363"/>
    </row>
    <row r="272" spans="3:40" ht="14.25" customHeight="1">
      <c r="C272" s="1363"/>
      <c r="D272" s="378"/>
      <c r="E272" s="372">
        <f>SILABUS!E51</f>
        <v>0</v>
      </c>
      <c r="F272" s="373"/>
      <c r="G272" s="365"/>
      <c r="H272" s="372"/>
      <c r="I272" s="372"/>
      <c r="J272" s="363"/>
      <c r="M272" s="1363"/>
      <c r="N272" s="378"/>
      <c r="O272" s="372">
        <f>E272</f>
        <v>0</v>
      </c>
      <c r="P272" s="373"/>
      <c r="Q272" s="365"/>
      <c r="R272" s="372"/>
      <c r="S272" s="372"/>
      <c r="T272" s="363"/>
      <c r="W272" s="1363"/>
      <c r="X272" s="378"/>
      <c r="Y272" s="372">
        <f>O272</f>
        <v>0</v>
      </c>
      <c r="Z272" s="373"/>
      <c r="AA272" s="365"/>
      <c r="AB272" s="372"/>
      <c r="AC272" s="372"/>
      <c r="AD272" s="363"/>
      <c r="AG272" s="1363"/>
      <c r="AH272" s="378"/>
      <c r="AI272" s="372">
        <f>Y272</f>
        <v>0</v>
      </c>
      <c r="AJ272" s="373"/>
      <c r="AK272" s="365"/>
      <c r="AL272" s="372"/>
      <c r="AM272" s="372"/>
      <c r="AN272" s="363"/>
    </row>
    <row r="273" spans="3:40" ht="14.25" customHeight="1">
      <c r="C273" s="1363"/>
      <c r="D273" s="378"/>
      <c r="E273" s="372">
        <f>SILABUS!E52</f>
        <v>0</v>
      </c>
      <c r="F273" s="364"/>
      <c r="G273" s="365"/>
      <c r="H273" s="372"/>
      <c r="I273" s="372"/>
      <c r="J273" s="363"/>
      <c r="M273" s="1363"/>
      <c r="N273" s="378"/>
      <c r="O273" s="372">
        <f t="shared" ref="O273:O280" si="16">E273</f>
        <v>0</v>
      </c>
      <c r="P273" s="364"/>
      <c r="Q273" s="365"/>
      <c r="R273" s="372"/>
      <c r="S273" s="372"/>
      <c r="T273" s="363"/>
      <c r="W273" s="1363"/>
      <c r="X273" s="378"/>
      <c r="Y273" s="372">
        <f t="shared" ref="Y273:Y280" si="17">O273</f>
        <v>0</v>
      </c>
      <c r="Z273" s="364"/>
      <c r="AA273" s="365"/>
      <c r="AB273" s="372"/>
      <c r="AC273" s="372"/>
      <c r="AD273" s="363"/>
      <c r="AG273" s="1363"/>
      <c r="AH273" s="378"/>
      <c r="AI273" s="372">
        <f t="shared" ref="AI273:AI280" si="18">Y273</f>
        <v>0</v>
      </c>
      <c r="AJ273" s="364"/>
      <c r="AK273" s="365"/>
      <c r="AL273" s="372"/>
      <c r="AM273" s="372"/>
      <c r="AN273" s="363"/>
    </row>
    <row r="274" spans="3:40" ht="38.25">
      <c r="C274" s="1363"/>
      <c r="D274" s="378"/>
      <c r="E274" s="372">
        <f>SILABUS!E53</f>
        <v>0</v>
      </c>
      <c r="F274" s="364"/>
      <c r="G274" s="365" t="s">
        <v>462</v>
      </c>
      <c r="H274" s="372"/>
      <c r="I274" s="372" t="s">
        <v>478</v>
      </c>
      <c r="J274" s="363"/>
      <c r="M274" s="1363"/>
      <c r="N274" s="378"/>
      <c r="O274" s="372">
        <f t="shared" si="16"/>
        <v>0</v>
      </c>
      <c r="P274" s="364"/>
      <c r="Q274" s="365" t="s">
        <v>462</v>
      </c>
      <c r="R274" s="372"/>
      <c r="S274" s="372" t="s">
        <v>478</v>
      </c>
      <c r="T274" s="363"/>
      <c r="W274" s="1363"/>
      <c r="X274" s="378"/>
      <c r="Y274" s="372">
        <f t="shared" si="17"/>
        <v>0</v>
      </c>
      <c r="Z274" s="364"/>
      <c r="AA274" s="365" t="s">
        <v>462</v>
      </c>
      <c r="AB274" s="372"/>
      <c r="AC274" s="372" t="s">
        <v>478</v>
      </c>
      <c r="AD274" s="363"/>
      <c r="AG274" s="1363"/>
      <c r="AH274" s="378"/>
      <c r="AI274" s="372">
        <f t="shared" si="18"/>
        <v>0</v>
      </c>
      <c r="AJ274" s="364"/>
      <c r="AK274" s="365" t="s">
        <v>462</v>
      </c>
      <c r="AL274" s="372"/>
      <c r="AM274" s="372" t="s">
        <v>478</v>
      </c>
      <c r="AN274" s="363"/>
    </row>
    <row r="275" spans="3:40" ht="25.5">
      <c r="C275" s="1363"/>
      <c r="D275" s="378"/>
      <c r="E275" s="372">
        <f>SILABUS!E54</f>
        <v>0</v>
      </c>
      <c r="F275" s="364"/>
      <c r="G275" s="365" t="s">
        <v>479</v>
      </c>
      <c r="H275" s="372"/>
      <c r="I275" s="372" t="s">
        <v>480</v>
      </c>
      <c r="J275" s="363"/>
      <c r="M275" s="1363"/>
      <c r="N275" s="378"/>
      <c r="O275" s="372">
        <f t="shared" si="16"/>
        <v>0</v>
      </c>
      <c r="P275" s="364"/>
      <c r="Q275" s="365" t="s">
        <v>479</v>
      </c>
      <c r="R275" s="372"/>
      <c r="S275" s="372" t="s">
        <v>480</v>
      </c>
      <c r="T275" s="363"/>
      <c r="W275" s="1363"/>
      <c r="X275" s="378"/>
      <c r="Y275" s="372">
        <f t="shared" si="17"/>
        <v>0</v>
      </c>
      <c r="Z275" s="364"/>
      <c r="AA275" s="365" t="s">
        <v>479</v>
      </c>
      <c r="AB275" s="372"/>
      <c r="AC275" s="372" t="s">
        <v>480</v>
      </c>
      <c r="AD275" s="363"/>
      <c r="AG275" s="1363"/>
      <c r="AH275" s="378"/>
      <c r="AI275" s="372">
        <f t="shared" si="18"/>
        <v>0</v>
      </c>
      <c r="AJ275" s="364"/>
      <c r="AK275" s="365" t="s">
        <v>479</v>
      </c>
      <c r="AL275" s="372"/>
      <c r="AM275" s="372" t="s">
        <v>480</v>
      </c>
      <c r="AN275" s="363"/>
    </row>
    <row r="276" spans="3:40" ht="14.25" customHeight="1">
      <c r="C276" s="1363"/>
      <c r="D276" s="378"/>
      <c r="E276" s="372">
        <f>SILABUS!E55</f>
        <v>0</v>
      </c>
      <c r="F276" s="364"/>
      <c r="G276" s="365"/>
      <c r="H276" s="372"/>
      <c r="I276" s="372"/>
      <c r="J276" s="363"/>
      <c r="M276" s="1363"/>
      <c r="N276" s="378"/>
      <c r="O276" s="372">
        <f t="shared" si="16"/>
        <v>0</v>
      </c>
      <c r="P276" s="364"/>
      <c r="Q276" s="365"/>
      <c r="R276" s="372"/>
      <c r="S276" s="372"/>
      <c r="T276" s="363"/>
      <c r="W276" s="1363"/>
      <c r="X276" s="378"/>
      <c r="Y276" s="372">
        <f t="shared" si="17"/>
        <v>0</v>
      </c>
      <c r="Z276" s="364"/>
      <c r="AA276" s="365"/>
      <c r="AB276" s="372"/>
      <c r="AC276" s="372"/>
      <c r="AD276" s="363"/>
      <c r="AG276" s="1363"/>
      <c r="AH276" s="378"/>
      <c r="AI276" s="372">
        <f t="shared" si="18"/>
        <v>0</v>
      </c>
      <c r="AJ276" s="364"/>
      <c r="AK276" s="365"/>
      <c r="AL276" s="372"/>
      <c r="AM276" s="372"/>
      <c r="AN276" s="363"/>
    </row>
    <row r="277" spans="3:40" ht="14.25" customHeight="1">
      <c r="C277" s="1363"/>
      <c r="D277" s="378"/>
      <c r="E277" s="372">
        <f>SILABUS!E56</f>
        <v>0</v>
      </c>
      <c r="F277" s="373"/>
      <c r="G277" s="365"/>
      <c r="H277" s="372"/>
      <c r="I277" s="372"/>
      <c r="J277" s="363"/>
      <c r="M277" s="1363"/>
      <c r="N277" s="378"/>
      <c r="O277" s="372">
        <f t="shared" si="16"/>
        <v>0</v>
      </c>
      <c r="P277" s="373"/>
      <c r="Q277" s="365"/>
      <c r="R277" s="372"/>
      <c r="S277" s="372"/>
      <c r="T277" s="363"/>
      <c r="W277" s="1363"/>
      <c r="X277" s="378"/>
      <c r="Y277" s="372">
        <f t="shared" si="17"/>
        <v>0</v>
      </c>
      <c r="Z277" s="373"/>
      <c r="AA277" s="365"/>
      <c r="AB277" s="372"/>
      <c r="AC277" s="372"/>
      <c r="AD277" s="363"/>
      <c r="AG277" s="1363"/>
      <c r="AH277" s="378"/>
      <c r="AI277" s="372">
        <f t="shared" si="18"/>
        <v>0</v>
      </c>
      <c r="AJ277" s="373"/>
      <c r="AK277" s="365"/>
      <c r="AL277" s="372"/>
      <c r="AM277" s="372"/>
      <c r="AN277" s="363"/>
    </row>
    <row r="278" spans="3:40" ht="25.5">
      <c r="C278" s="1363"/>
      <c r="D278" s="378"/>
      <c r="E278" s="372">
        <f>SILABUS!E57</f>
        <v>0</v>
      </c>
      <c r="F278" s="364"/>
      <c r="G278" s="365" t="s">
        <v>462</v>
      </c>
      <c r="H278" s="372"/>
      <c r="I278" s="372"/>
      <c r="J278" s="363"/>
      <c r="M278" s="1363"/>
      <c r="N278" s="378"/>
      <c r="O278" s="372">
        <f t="shared" si="16"/>
        <v>0</v>
      </c>
      <c r="P278" s="364"/>
      <c r="Q278" s="365" t="s">
        <v>462</v>
      </c>
      <c r="R278" s="372"/>
      <c r="S278" s="372"/>
      <c r="T278" s="363"/>
      <c r="W278" s="1363"/>
      <c r="X278" s="378"/>
      <c r="Y278" s="372">
        <f t="shared" si="17"/>
        <v>0</v>
      </c>
      <c r="Z278" s="364"/>
      <c r="AA278" s="365" t="s">
        <v>462</v>
      </c>
      <c r="AB278" s="372"/>
      <c r="AC278" s="372"/>
      <c r="AD278" s="363"/>
      <c r="AG278" s="1363"/>
      <c r="AH278" s="378"/>
      <c r="AI278" s="372">
        <f t="shared" si="18"/>
        <v>0</v>
      </c>
      <c r="AJ278" s="364"/>
      <c r="AK278" s="365" t="s">
        <v>462</v>
      </c>
      <c r="AL278" s="372"/>
      <c r="AM278" s="372"/>
      <c r="AN278" s="363"/>
    </row>
    <row r="279" spans="3:40" ht="25.5" customHeight="1">
      <c r="C279" s="1363"/>
      <c r="D279" s="378"/>
      <c r="E279" s="372">
        <f>SILABUS!E58</f>
        <v>0</v>
      </c>
      <c r="F279" s="364"/>
      <c r="G279" s="365" t="s">
        <v>464</v>
      </c>
      <c r="H279" s="372"/>
      <c r="I279" s="372"/>
      <c r="J279" s="363"/>
      <c r="M279" s="1363"/>
      <c r="N279" s="378"/>
      <c r="O279" s="372">
        <f t="shared" si="16"/>
        <v>0</v>
      </c>
      <c r="P279" s="364"/>
      <c r="Q279" s="365" t="s">
        <v>464</v>
      </c>
      <c r="R279" s="372"/>
      <c r="S279" s="372"/>
      <c r="T279" s="363"/>
      <c r="W279" s="1363"/>
      <c r="X279" s="378"/>
      <c r="Y279" s="372">
        <f t="shared" si="17"/>
        <v>0</v>
      </c>
      <c r="Z279" s="364"/>
      <c r="AA279" s="365" t="s">
        <v>464</v>
      </c>
      <c r="AB279" s="372"/>
      <c r="AC279" s="372"/>
      <c r="AD279" s="363"/>
      <c r="AG279" s="1363"/>
      <c r="AH279" s="378"/>
      <c r="AI279" s="372">
        <f t="shared" si="18"/>
        <v>0</v>
      </c>
      <c r="AJ279" s="364"/>
      <c r="AK279" s="365" t="s">
        <v>464</v>
      </c>
      <c r="AL279" s="372"/>
      <c r="AM279" s="372"/>
      <c r="AN279" s="363"/>
    </row>
    <row r="280" spans="3:40" ht="51">
      <c r="C280" s="1363"/>
      <c r="D280" s="378"/>
      <c r="E280" s="372">
        <f>SILABUS!E59</f>
        <v>0</v>
      </c>
      <c r="F280" s="374"/>
      <c r="G280" s="365" t="s">
        <v>465</v>
      </c>
      <c r="H280" s="372"/>
      <c r="I280" s="372"/>
      <c r="J280" s="363"/>
      <c r="M280" s="1363"/>
      <c r="N280" s="378"/>
      <c r="O280" s="372">
        <f t="shared" si="16"/>
        <v>0</v>
      </c>
      <c r="P280" s="374"/>
      <c r="Q280" s="365" t="s">
        <v>465</v>
      </c>
      <c r="R280" s="372"/>
      <c r="S280" s="372"/>
      <c r="T280" s="363"/>
      <c r="W280" s="1363"/>
      <c r="X280" s="378"/>
      <c r="Y280" s="372">
        <f t="shared" si="17"/>
        <v>0</v>
      </c>
      <c r="Z280" s="374"/>
      <c r="AA280" s="365" t="s">
        <v>465</v>
      </c>
      <c r="AB280" s="372"/>
      <c r="AC280" s="372"/>
      <c r="AD280" s="363"/>
      <c r="AG280" s="1363"/>
      <c r="AH280" s="378"/>
      <c r="AI280" s="372">
        <f t="shared" si="18"/>
        <v>0</v>
      </c>
      <c r="AJ280" s="374"/>
      <c r="AK280" s="365" t="s">
        <v>465</v>
      </c>
      <c r="AL280" s="372"/>
      <c r="AM280" s="372"/>
      <c r="AN280" s="363"/>
    </row>
    <row r="281" spans="3:40" ht="14.25" customHeight="1">
      <c r="C281" s="1364"/>
      <c r="D281" s="378"/>
      <c r="E281" s="375"/>
      <c r="F281" s="374"/>
      <c r="G281" s="376"/>
      <c r="H281" s="375"/>
      <c r="I281" s="372"/>
      <c r="J281" s="363"/>
      <c r="M281" s="1364"/>
      <c r="N281" s="378"/>
      <c r="O281" s="375"/>
      <c r="P281" s="374"/>
      <c r="Q281" s="376"/>
      <c r="R281" s="375"/>
      <c r="S281" s="372"/>
      <c r="T281" s="363"/>
      <c r="W281" s="1364"/>
      <c r="X281" s="378"/>
      <c r="Y281" s="375"/>
      <c r="Z281" s="374"/>
      <c r="AA281" s="376"/>
      <c r="AB281" s="375"/>
      <c r="AC281" s="372"/>
      <c r="AD281" s="363"/>
      <c r="AG281" s="1364"/>
      <c r="AH281" s="378"/>
      <c r="AI281" s="375"/>
      <c r="AJ281" s="374"/>
      <c r="AK281" s="376"/>
      <c r="AL281" s="375"/>
      <c r="AM281" s="372"/>
      <c r="AN281" s="363"/>
    </row>
    <row r="282" spans="3:40" ht="38.25">
      <c r="C282" s="1362" t="s">
        <v>445</v>
      </c>
      <c r="D282" s="839"/>
      <c r="E282" s="377" t="s">
        <v>481</v>
      </c>
      <c r="F282" s="361"/>
      <c r="G282" s="362" t="s">
        <v>482</v>
      </c>
      <c r="H282" s="361"/>
      <c r="I282" s="362" t="s">
        <v>483</v>
      </c>
      <c r="J282" s="360" t="s">
        <v>440</v>
      </c>
      <c r="M282" s="1362" t="s">
        <v>445</v>
      </c>
      <c r="N282" s="839"/>
      <c r="O282" s="377" t="s">
        <v>481</v>
      </c>
      <c r="P282" s="361"/>
      <c r="Q282" s="362" t="s">
        <v>482</v>
      </c>
      <c r="R282" s="361"/>
      <c r="S282" s="362" t="s">
        <v>483</v>
      </c>
      <c r="T282" s="360" t="s">
        <v>440</v>
      </c>
      <c r="W282" s="1362" t="s">
        <v>445</v>
      </c>
      <c r="X282" s="839"/>
      <c r="Y282" s="377" t="s">
        <v>481</v>
      </c>
      <c r="Z282" s="361"/>
      <c r="AA282" s="362" t="s">
        <v>482</v>
      </c>
      <c r="AB282" s="361"/>
      <c r="AC282" s="362" t="s">
        <v>483</v>
      </c>
      <c r="AD282" s="360" t="s">
        <v>440</v>
      </c>
      <c r="AG282" s="1362" t="s">
        <v>445</v>
      </c>
      <c r="AH282" s="839"/>
      <c r="AI282" s="377" t="s">
        <v>481</v>
      </c>
      <c r="AJ282" s="361"/>
      <c r="AK282" s="362" t="s">
        <v>482</v>
      </c>
      <c r="AL282" s="361"/>
      <c r="AM282" s="362" t="s">
        <v>483</v>
      </c>
      <c r="AN282" s="360" t="s">
        <v>440</v>
      </c>
    </row>
    <row r="283" spans="3:40" ht="38.25">
      <c r="C283" s="1363"/>
      <c r="D283" s="378"/>
      <c r="E283" s="372" t="s">
        <v>484</v>
      </c>
      <c r="F283" s="364"/>
      <c r="G283" s="365"/>
      <c r="H283" s="364"/>
      <c r="I283" s="365"/>
      <c r="J283" s="363"/>
      <c r="M283" s="1363"/>
      <c r="N283" s="378"/>
      <c r="O283" s="372" t="s">
        <v>484</v>
      </c>
      <c r="P283" s="364"/>
      <c r="Q283" s="365"/>
      <c r="R283" s="364"/>
      <c r="S283" s="365"/>
      <c r="T283" s="363"/>
      <c r="W283" s="1363"/>
      <c r="X283" s="378"/>
      <c r="Y283" s="372" t="s">
        <v>484</v>
      </c>
      <c r="Z283" s="364"/>
      <c r="AA283" s="365"/>
      <c r="AB283" s="364"/>
      <c r="AC283" s="365"/>
      <c r="AD283" s="363"/>
      <c r="AG283" s="1363"/>
      <c r="AH283" s="378"/>
      <c r="AI283" s="372" t="s">
        <v>484</v>
      </c>
      <c r="AJ283" s="364"/>
      <c r="AK283" s="365"/>
      <c r="AL283" s="364"/>
      <c r="AM283" s="365"/>
      <c r="AN283" s="363"/>
    </row>
    <row r="284" spans="3:40" ht="14.25" customHeight="1">
      <c r="C284" s="1363"/>
      <c r="D284" s="378"/>
      <c r="E284" s="372" t="s">
        <v>466</v>
      </c>
      <c r="F284" s="364"/>
      <c r="G284" s="365" t="s">
        <v>485</v>
      </c>
      <c r="H284" s="364"/>
      <c r="I284" s="365" t="s">
        <v>486</v>
      </c>
      <c r="J284" s="363"/>
      <c r="M284" s="1363"/>
      <c r="N284" s="378"/>
      <c r="O284" s="372" t="s">
        <v>466</v>
      </c>
      <c r="P284" s="364"/>
      <c r="Q284" s="365" t="s">
        <v>485</v>
      </c>
      <c r="R284" s="364"/>
      <c r="S284" s="365" t="s">
        <v>486</v>
      </c>
      <c r="T284" s="363"/>
      <c r="W284" s="1363"/>
      <c r="X284" s="378"/>
      <c r="Y284" s="372" t="s">
        <v>466</v>
      </c>
      <c r="Z284" s="364"/>
      <c r="AA284" s="365" t="s">
        <v>485</v>
      </c>
      <c r="AB284" s="364"/>
      <c r="AC284" s="365" t="s">
        <v>486</v>
      </c>
      <c r="AD284" s="363"/>
      <c r="AG284" s="1363"/>
      <c r="AH284" s="378"/>
      <c r="AI284" s="372" t="s">
        <v>466</v>
      </c>
      <c r="AJ284" s="364"/>
      <c r="AK284" s="365" t="s">
        <v>485</v>
      </c>
      <c r="AL284" s="364"/>
      <c r="AM284" s="365" t="s">
        <v>486</v>
      </c>
      <c r="AN284" s="363"/>
    </row>
    <row r="285" spans="3:40" ht="14.25" customHeight="1">
      <c r="C285" s="1363"/>
      <c r="D285" s="378"/>
      <c r="E285" s="375"/>
      <c r="F285" s="374"/>
      <c r="G285" s="365"/>
      <c r="H285" s="364"/>
      <c r="I285" s="376"/>
      <c r="J285" s="363"/>
      <c r="M285" s="1363"/>
      <c r="N285" s="378"/>
      <c r="O285" s="375"/>
      <c r="P285" s="374"/>
      <c r="Q285" s="365"/>
      <c r="R285" s="364"/>
      <c r="S285" s="376"/>
      <c r="T285" s="363"/>
      <c r="W285" s="1363"/>
      <c r="X285" s="378"/>
      <c r="Y285" s="375"/>
      <c r="Z285" s="374"/>
      <c r="AA285" s="365"/>
      <c r="AB285" s="364"/>
      <c r="AC285" s="376"/>
      <c r="AD285" s="363"/>
      <c r="AG285" s="1363"/>
      <c r="AH285" s="378"/>
      <c r="AI285" s="375"/>
      <c r="AJ285" s="374"/>
      <c r="AK285" s="365"/>
      <c r="AL285" s="364"/>
      <c r="AM285" s="376"/>
      <c r="AN285" s="363"/>
    </row>
    <row r="286" spans="3:40" ht="14.25" customHeight="1">
      <c r="C286" s="1364"/>
      <c r="D286" s="379"/>
      <c r="E286" s="380"/>
      <c r="F286" s="369"/>
      <c r="G286" s="370"/>
      <c r="H286" s="367"/>
      <c r="I286" s="368"/>
      <c r="J286" s="366"/>
      <c r="M286" s="1364"/>
      <c r="N286" s="379"/>
      <c r="O286" s="380"/>
      <c r="P286" s="369"/>
      <c r="Q286" s="370"/>
      <c r="R286" s="367"/>
      <c r="S286" s="368"/>
      <c r="T286" s="366"/>
      <c r="W286" s="1364"/>
      <c r="X286" s="379"/>
      <c r="Y286" s="380"/>
      <c r="Z286" s="369"/>
      <c r="AA286" s="370"/>
      <c r="AB286" s="367"/>
      <c r="AC286" s="368"/>
      <c r="AD286" s="366"/>
      <c r="AG286" s="1364"/>
      <c r="AH286" s="379"/>
      <c r="AI286" s="380"/>
      <c r="AJ286" s="369"/>
      <c r="AK286" s="370"/>
      <c r="AL286" s="367"/>
      <c r="AM286" s="368"/>
      <c r="AN286" s="366"/>
    </row>
    <row r="287" spans="3:40" ht="15.75" customHeight="1">
      <c r="C287" s="381"/>
      <c r="D287" s="381"/>
      <c r="M287" s="381"/>
      <c r="N287" s="381"/>
      <c r="W287" s="381"/>
      <c r="X287" s="381"/>
      <c r="AG287" s="381"/>
      <c r="AH287" s="381"/>
    </row>
    <row r="288" spans="3:40" ht="15.75" customHeight="1">
      <c r="C288" s="381"/>
      <c r="D288" s="381"/>
      <c r="M288" s="381"/>
      <c r="N288" s="381"/>
      <c r="W288" s="381"/>
      <c r="X288" s="381"/>
      <c r="AG288" s="381"/>
      <c r="AH288" s="381"/>
    </row>
    <row r="289" spans="1:40" ht="15">
      <c r="A289" s="357" t="s">
        <v>487</v>
      </c>
      <c r="B289" s="357"/>
      <c r="C289" s="357"/>
      <c r="D289" s="357"/>
      <c r="K289" s="357" t="s">
        <v>487</v>
      </c>
      <c r="L289" s="357"/>
      <c r="M289" s="357"/>
      <c r="N289" s="357"/>
      <c r="U289" s="357" t="s">
        <v>487</v>
      </c>
      <c r="V289" s="357"/>
      <c r="W289" s="357"/>
      <c r="X289" s="357"/>
      <c r="AE289" s="357" t="s">
        <v>487</v>
      </c>
      <c r="AF289" s="357"/>
      <c r="AG289" s="357"/>
      <c r="AH289" s="357"/>
    </row>
    <row r="290" spans="1:40">
      <c r="C290" s="1328">
        <f>SILABUS!K51</f>
        <v>0</v>
      </c>
      <c r="D290" s="1328"/>
      <c r="E290" s="1328"/>
      <c r="F290" s="1328"/>
      <c r="G290" s="1328"/>
      <c r="H290" s="1328"/>
      <c r="I290" s="1328"/>
      <c r="J290" s="1328"/>
      <c r="M290" s="1328">
        <f t="shared" ref="M290:M295" si="19">C290</f>
        <v>0</v>
      </c>
      <c r="N290" s="1328"/>
      <c r="O290" s="1328"/>
      <c r="P290" s="1328"/>
      <c r="Q290" s="1328"/>
      <c r="R290" s="1328"/>
      <c r="S290" s="1328"/>
      <c r="T290" s="1328"/>
      <c r="W290" s="1328">
        <f t="shared" ref="W290:W295" si="20">M290</f>
        <v>0</v>
      </c>
      <c r="X290" s="1328"/>
      <c r="Y290" s="1328"/>
      <c r="Z290" s="1328"/>
      <c r="AA290" s="1328"/>
      <c r="AB290" s="1328"/>
      <c r="AC290" s="1328"/>
      <c r="AD290" s="1328"/>
      <c r="AG290" s="1328">
        <f t="shared" ref="AG290:AG295" si="21">W290</f>
        <v>0</v>
      </c>
      <c r="AH290" s="1328"/>
      <c r="AI290" s="1328"/>
      <c r="AJ290" s="1328"/>
      <c r="AK290" s="1328"/>
      <c r="AL290" s="1328"/>
      <c r="AM290" s="1328"/>
      <c r="AN290" s="1328"/>
    </row>
    <row r="291" spans="1:40">
      <c r="C291" s="1328">
        <f>SILABUS!K52</f>
        <v>0</v>
      </c>
      <c r="D291" s="1328"/>
      <c r="E291" s="1328"/>
      <c r="F291" s="1328"/>
      <c r="G291" s="1328"/>
      <c r="H291" s="1328"/>
      <c r="I291" s="1328"/>
      <c r="J291" s="1328"/>
      <c r="M291" s="1328">
        <f t="shared" si="19"/>
        <v>0</v>
      </c>
      <c r="N291" s="1328"/>
      <c r="O291" s="1328"/>
      <c r="P291" s="1328"/>
      <c r="Q291" s="1328"/>
      <c r="R291" s="1328"/>
      <c r="S291" s="1328"/>
      <c r="T291" s="1328"/>
      <c r="W291" s="1328">
        <f t="shared" si="20"/>
        <v>0</v>
      </c>
      <c r="X291" s="1328"/>
      <c r="Y291" s="1328"/>
      <c r="Z291" s="1328"/>
      <c r="AA291" s="1328"/>
      <c r="AB291" s="1328"/>
      <c r="AC291" s="1328"/>
      <c r="AD291" s="1328"/>
      <c r="AG291" s="1328">
        <f t="shared" si="21"/>
        <v>0</v>
      </c>
      <c r="AH291" s="1328"/>
      <c r="AI291" s="1328"/>
      <c r="AJ291" s="1328"/>
      <c r="AK291" s="1328"/>
      <c r="AL291" s="1328"/>
      <c r="AM291" s="1328"/>
      <c r="AN291" s="1328"/>
    </row>
    <row r="292" spans="1:40">
      <c r="C292" s="1328">
        <f>SILABUS!K53</f>
        <v>0</v>
      </c>
      <c r="D292" s="1328"/>
      <c r="E292" s="1328"/>
      <c r="F292" s="1328"/>
      <c r="G292" s="1328"/>
      <c r="H292" s="1328"/>
      <c r="I292" s="1328"/>
      <c r="J292" s="1328"/>
      <c r="M292" s="1328">
        <f t="shared" si="19"/>
        <v>0</v>
      </c>
      <c r="N292" s="1328"/>
      <c r="O292" s="1328"/>
      <c r="P292" s="1328"/>
      <c r="Q292" s="1328"/>
      <c r="R292" s="1328"/>
      <c r="S292" s="1328"/>
      <c r="T292" s="1328"/>
      <c r="W292" s="1328">
        <f t="shared" si="20"/>
        <v>0</v>
      </c>
      <c r="X292" s="1328"/>
      <c r="Y292" s="1328"/>
      <c r="Z292" s="1328"/>
      <c r="AA292" s="1328"/>
      <c r="AB292" s="1328"/>
      <c r="AC292" s="1328"/>
      <c r="AD292" s="1328"/>
      <c r="AG292" s="1328">
        <f t="shared" si="21"/>
        <v>0</v>
      </c>
      <c r="AH292" s="1328"/>
      <c r="AI292" s="1328"/>
      <c r="AJ292" s="1328"/>
      <c r="AK292" s="1328"/>
      <c r="AL292" s="1328"/>
      <c r="AM292" s="1328"/>
      <c r="AN292" s="1328"/>
    </row>
    <row r="293" spans="1:40">
      <c r="C293" s="1328">
        <f>SILABUS!K54</f>
        <v>0</v>
      </c>
      <c r="D293" s="1328"/>
      <c r="E293" s="1328"/>
      <c r="F293" s="1328"/>
      <c r="G293" s="1328"/>
      <c r="H293" s="1328"/>
      <c r="I293" s="1328"/>
      <c r="J293" s="1328"/>
      <c r="M293" s="1328">
        <f t="shared" si="19"/>
        <v>0</v>
      </c>
      <c r="N293" s="1328"/>
      <c r="O293" s="1328"/>
      <c r="P293" s="1328"/>
      <c r="Q293" s="1328"/>
      <c r="R293" s="1328"/>
      <c r="S293" s="1328"/>
      <c r="T293" s="1328"/>
      <c r="W293" s="1328">
        <f t="shared" si="20"/>
        <v>0</v>
      </c>
      <c r="X293" s="1328"/>
      <c r="Y293" s="1328"/>
      <c r="Z293" s="1328"/>
      <c r="AA293" s="1328"/>
      <c r="AB293" s="1328"/>
      <c r="AC293" s="1328"/>
      <c r="AD293" s="1328"/>
      <c r="AG293" s="1328">
        <f t="shared" si="21"/>
        <v>0</v>
      </c>
      <c r="AH293" s="1328"/>
      <c r="AI293" s="1328"/>
      <c r="AJ293" s="1328"/>
      <c r="AK293" s="1328"/>
      <c r="AL293" s="1328"/>
      <c r="AM293" s="1328"/>
      <c r="AN293" s="1328"/>
    </row>
    <row r="294" spans="1:40">
      <c r="C294" s="1328">
        <f>SILABUS!K55</f>
        <v>0</v>
      </c>
      <c r="D294" s="1328"/>
      <c r="E294" s="1328"/>
      <c r="F294" s="1328"/>
      <c r="G294" s="1328"/>
      <c r="H294" s="1328"/>
      <c r="I294" s="1328"/>
      <c r="J294" s="1328"/>
      <c r="M294" s="1328">
        <f t="shared" si="19"/>
        <v>0</v>
      </c>
      <c r="N294" s="1328"/>
      <c r="O294" s="1328"/>
      <c r="P294" s="1328"/>
      <c r="Q294" s="1328"/>
      <c r="R294" s="1328"/>
      <c r="S294" s="1328"/>
      <c r="T294" s="1328"/>
      <c r="W294" s="1328">
        <f t="shared" si="20"/>
        <v>0</v>
      </c>
      <c r="X294" s="1328"/>
      <c r="Y294" s="1328"/>
      <c r="Z294" s="1328"/>
      <c r="AA294" s="1328"/>
      <c r="AB294" s="1328"/>
      <c r="AC294" s="1328"/>
      <c r="AD294" s="1328"/>
      <c r="AG294" s="1328">
        <f t="shared" si="21"/>
        <v>0</v>
      </c>
      <c r="AH294" s="1328"/>
      <c r="AI294" s="1328"/>
      <c r="AJ294" s="1328"/>
      <c r="AK294" s="1328"/>
      <c r="AL294" s="1328"/>
      <c r="AM294" s="1328"/>
      <c r="AN294" s="1328"/>
    </row>
    <row r="295" spans="1:40">
      <c r="M295" s="1328">
        <f t="shared" si="19"/>
        <v>0</v>
      </c>
      <c r="N295" s="1328"/>
      <c r="O295" s="1328"/>
      <c r="P295" s="1328"/>
      <c r="Q295" s="1328"/>
      <c r="R295" s="1328"/>
      <c r="S295" s="1328"/>
      <c r="T295" s="1328"/>
      <c r="W295" s="1328">
        <f t="shared" si="20"/>
        <v>0</v>
      </c>
      <c r="X295" s="1328"/>
      <c r="Y295" s="1328"/>
      <c r="Z295" s="1328"/>
      <c r="AA295" s="1328"/>
      <c r="AB295" s="1328"/>
      <c r="AC295" s="1328"/>
      <c r="AD295" s="1328"/>
      <c r="AG295" s="1328">
        <f t="shared" si="21"/>
        <v>0</v>
      </c>
      <c r="AH295" s="1328"/>
      <c r="AI295" s="1328"/>
      <c r="AJ295" s="1328"/>
      <c r="AK295" s="1328"/>
      <c r="AL295" s="1328"/>
      <c r="AM295" s="1328"/>
      <c r="AN295" s="1328"/>
    </row>
    <row r="296" spans="1:40" ht="15">
      <c r="A296" s="357" t="s">
        <v>488</v>
      </c>
      <c r="B296" s="357"/>
      <c r="C296" s="357"/>
      <c r="D296" s="357"/>
      <c r="K296" s="357" t="s">
        <v>488</v>
      </c>
      <c r="L296" s="357"/>
      <c r="M296" s="357"/>
      <c r="N296" s="357"/>
      <c r="U296" s="357" t="s">
        <v>488</v>
      </c>
      <c r="V296" s="357"/>
      <c r="W296" s="357"/>
      <c r="X296" s="357"/>
      <c r="AE296" s="357" t="s">
        <v>488</v>
      </c>
      <c r="AF296" s="357"/>
      <c r="AG296" s="357"/>
      <c r="AH296" s="357"/>
    </row>
    <row r="297" spans="1:40">
      <c r="C297" s="353" t="s">
        <v>446</v>
      </c>
      <c r="D297" s="354" t="s">
        <v>3</v>
      </c>
      <c r="E297" s="826" t="s">
        <v>489</v>
      </c>
      <c r="M297" s="353" t="s">
        <v>446</v>
      </c>
      <c r="N297" s="354" t="s">
        <v>3</v>
      </c>
      <c r="O297" s="826" t="s">
        <v>489</v>
      </c>
      <c r="W297" s="353" t="s">
        <v>446</v>
      </c>
      <c r="X297" s="354" t="s">
        <v>3</v>
      </c>
      <c r="Y297" s="826" t="s">
        <v>489</v>
      </c>
      <c r="AG297" s="353" t="s">
        <v>446</v>
      </c>
      <c r="AH297" s="354" t="s">
        <v>3</v>
      </c>
      <c r="AI297" s="826" t="s">
        <v>489</v>
      </c>
    </row>
    <row r="298" spans="1:40">
      <c r="C298" s="353" t="s">
        <v>447</v>
      </c>
      <c r="D298" s="354" t="s">
        <v>3</v>
      </c>
      <c r="E298" s="826" t="s">
        <v>510</v>
      </c>
      <c r="M298" s="353" t="s">
        <v>447</v>
      </c>
      <c r="N298" s="354" t="s">
        <v>3</v>
      </c>
      <c r="O298" s="826" t="s">
        <v>510</v>
      </c>
      <c r="W298" s="353" t="s">
        <v>447</v>
      </c>
      <c r="X298" s="354" t="s">
        <v>3</v>
      </c>
      <c r="Y298" s="826" t="s">
        <v>510</v>
      </c>
      <c r="AG298" s="353" t="s">
        <v>447</v>
      </c>
      <c r="AH298" s="354" t="s">
        <v>3</v>
      </c>
      <c r="AI298" s="826" t="s">
        <v>510</v>
      </c>
    </row>
    <row r="299" spans="1:40">
      <c r="C299" s="353" t="s">
        <v>448</v>
      </c>
      <c r="M299" s="353" t="s">
        <v>448</v>
      </c>
      <c r="W299" s="353" t="s">
        <v>448</v>
      </c>
      <c r="AG299" s="353" t="s">
        <v>448</v>
      </c>
    </row>
    <row r="301" spans="1:40">
      <c r="C301" s="353" t="s">
        <v>491</v>
      </c>
      <c r="M301" s="353" t="s">
        <v>491</v>
      </c>
      <c r="W301" s="353" t="s">
        <v>491</v>
      </c>
      <c r="AG301" s="353" t="s">
        <v>491</v>
      </c>
    </row>
    <row r="302" spans="1:40">
      <c r="C302" s="353" t="s">
        <v>492</v>
      </c>
      <c r="M302" s="353" t="s">
        <v>492</v>
      </c>
      <c r="W302" s="353" t="s">
        <v>492</v>
      </c>
      <c r="AG302" s="353" t="s">
        <v>492</v>
      </c>
    </row>
    <row r="303" spans="1:40">
      <c r="C303" s="353" t="s">
        <v>493</v>
      </c>
      <c r="M303" s="353" t="s">
        <v>493</v>
      </c>
      <c r="W303" s="353" t="s">
        <v>493</v>
      </c>
      <c r="AG303" s="353" t="s">
        <v>493</v>
      </c>
    </row>
    <row r="304" spans="1:40">
      <c r="C304" s="353" t="s">
        <v>494</v>
      </c>
      <c r="M304" s="353" t="s">
        <v>494</v>
      </c>
      <c r="W304" s="353" t="s">
        <v>494</v>
      </c>
      <c r="AG304" s="353" t="s">
        <v>494</v>
      </c>
    </row>
    <row r="305" spans="3:40" ht="15">
      <c r="C305" s="355"/>
      <c r="D305" s="355"/>
      <c r="M305" s="355"/>
      <c r="N305" s="355"/>
      <c r="W305" s="355"/>
      <c r="X305" s="355"/>
      <c r="AG305" s="355"/>
      <c r="AH305" s="355"/>
    </row>
    <row r="306" spans="3:40" ht="15">
      <c r="C306" s="382" t="s">
        <v>530</v>
      </c>
      <c r="D306" s="382"/>
      <c r="M306" s="382" t="s">
        <v>530</v>
      </c>
      <c r="N306" s="382"/>
      <c r="W306" s="382" t="s">
        <v>530</v>
      </c>
      <c r="X306" s="382"/>
      <c r="AG306" s="382" t="s">
        <v>530</v>
      </c>
      <c r="AH306" s="382"/>
    </row>
    <row r="307" spans="3:40" ht="30.75" thickBot="1">
      <c r="C307" s="840" t="s">
        <v>6</v>
      </c>
      <c r="D307" s="1333" t="s">
        <v>449</v>
      </c>
      <c r="E307" s="1333"/>
      <c r="F307" s="1334" t="s">
        <v>450</v>
      </c>
      <c r="G307" s="1334"/>
      <c r="H307" s="1334" t="s">
        <v>451</v>
      </c>
      <c r="I307" s="1334"/>
      <c r="J307" s="383" t="s">
        <v>452</v>
      </c>
      <c r="M307" s="840" t="s">
        <v>6</v>
      </c>
      <c r="N307" s="1333" t="s">
        <v>449</v>
      </c>
      <c r="O307" s="1333"/>
      <c r="P307" s="1334" t="s">
        <v>450</v>
      </c>
      <c r="Q307" s="1334"/>
      <c r="R307" s="1334" t="s">
        <v>451</v>
      </c>
      <c r="S307" s="1334"/>
      <c r="T307" s="383" t="s">
        <v>452</v>
      </c>
      <c r="W307" s="840" t="s">
        <v>6</v>
      </c>
      <c r="X307" s="1333" t="s">
        <v>449</v>
      </c>
      <c r="Y307" s="1333"/>
      <c r="Z307" s="1334" t="s">
        <v>450</v>
      </c>
      <c r="AA307" s="1334"/>
      <c r="AB307" s="1334" t="s">
        <v>451</v>
      </c>
      <c r="AC307" s="1334"/>
      <c r="AD307" s="383" t="s">
        <v>452</v>
      </c>
      <c r="AG307" s="840" t="s">
        <v>6</v>
      </c>
      <c r="AH307" s="1333" t="s">
        <v>449</v>
      </c>
      <c r="AI307" s="1333"/>
      <c r="AJ307" s="1334" t="s">
        <v>450</v>
      </c>
      <c r="AK307" s="1334"/>
      <c r="AL307" s="1334" t="s">
        <v>451</v>
      </c>
      <c r="AM307" s="1334"/>
      <c r="AN307" s="383" t="s">
        <v>452</v>
      </c>
    </row>
    <row r="308" spans="3:40" ht="15.75" thickTop="1">
      <c r="C308" s="384">
        <v>1</v>
      </c>
      <c r="D308" s="1335"/>
      <c r="E308" s="1335"/>
      <c r="F308" s="1336"/>
      <c r="G308" s="1336"/>
      <c r="H308" s="1337" t="s">
        <v>495</v>
      </c>
      <c r="I308" s="1337"/>
      <c r="J308" s="828"/>
      <c r="M308" s="384">
        <v>1</v>
      </c>
      <c r="N308" s="1335"/>
      <c r="O308" s="1335"/>
      <c r="P308" s="1336"/>
      <c r="Q308" s="1336"/>
      <c r="R308" s="1337" t="s">
        <v>495</v>
      </c>
      <c r="S308" s="1337"/>
      <c r="T308" s="828"/>
      <c r="W308" s="384">
        <v>1</v>
      </c>
      <c r="X308" s="1335"/>
      <c r="Y308" s="1335"/>
      <c r="Z308" s="1336"/>
      <c r="AA308" s="1336"/>
      <c r="AB308" s="1337" t="s">
        <v>495</v>
      </c>
      <c r="AC308" s="1337"/>
      <c r="AD308" s="828"/>
      <c r="AG308" s="384">
        <v>1</v>
      </c>
      <c r="AH308" s="1335"/>
      <c r="AI308" s="1335"/>
      <c r="AJ308" s="1336"/>
      <c r="AK308" s="1336"/>
      <c r="AL308" s="1337" t="s">
        <v>495</v>
      </c>
      <c r="AM308" s="1337"/>
      <c r="AN308" s="828"/>
    </row>
    <row r="309" spans="3:40" ht="15">
      <c r="C309" s="385">
        <v>2</v>
      </c>
      <c r="D309" s="1329"/>
      <c r="E309" s="1329"/>
      <c r="F309" s="1330"/>
      <c r="G309" s="1330"/>
      <c r="H309" s="1331" t="s">
        <v>495</v>
      </c>
      <c r="I309" s="1331"/>
      <c r="J309" s="829"/>
      <c r="M309" s="385">
        <v>2</v>
      </c>
      <c r="N309" s="1329"/>
      <c r="O309" s="1329"/>
      <c r="P309" s="1330"/>
      <c r="Q309" s="1330"/>
      <c r="R309" s="1331" t="s">
        <v>495</v>
      </c>
      <c r="S309" s="1331"/>
      <c r="T309" s="829"/>
      <c r="W309" s="385">
        <v>2</v>
      </c>
      <c r="X309" s="1329"/>
      <c r="Y309" s="1329"/>
      <c r="Z309" s="1330"/>
      <c r="AA309" s="1330"/>
      <c r="AB309" s="1331" t="s">
        <v>495</v>
      </c>
      <c r="AC309" s="1331"/>
      <c r="AD309" s="829"/>
      <c r="AG309" s="385">
        <v>2</v>
      </c>
      <c r="AH309" s="1329"/>
      <c r="AI309" s="1329"/>
      <c r="AJ309" s="1330"/>
      <c r="AK309" s="1330"/>
      <c r="AL309" s="1331" t="s">
        <v>495</v>
      </c>
      <c r="AM309" s="1331"/>
      <c r="AN309" s="829"/>
    </row>
    <row r="310" spans="3:40" ht="15">
      <c r="C310" s="385">
        <v>3</v>
      </c>
      <c r="D310" s="1329"/>
      <c r="E310" s="1329"/>
      <c r="F310" s="1330"/>
      <c r="G310" s="1330"/>
      <c r="H310" s="1331" t="s">
        <v>495</v>
      </c>
      <c r="I310" s="1331"/>
      <c r="J310" s="829"/>
      <c r="M310" s="385">
        <v>3</v>
      </c>
      <c r="N310" s="1329"/>
      <c r="O310" s="1329"/>
      <c r="P310" s="1330"/>
      <c r="Q310" s="1330"/>
      <c r="R310" s="1331" t="s">
        <v>495</v>
      </c>
      <c r="S310" s="1331"/>
      <c r="T310" s="829"/>
      <c r="W310" s="385">
        <v>3</v>
      </c>
      <c r="X310" s="1329"/>
      <c r="Y310" s="1329"/>
      <c r="Z310" s="1330"/>
      <c r="AA310" s="1330"/>
      <c r="AB310" s="1331" t="s">
        <v>495</v>
      </c>
      <c r="AC310" s="1331"/>
      <c r="AD310" s="829"/>
      <c r="AG310" s="385">
        <v>3</v>
      </c>
      <c r="AH310" s="1329"/>
      <c r="AI310" s="1329"/>
      <c r="AJ310" s="1330"/>
      <c r="AK310" s="1330"/>
      <c r="AL310" s="1331" t="s">
        <v>495</v>
      </c>
      <c r="AM310" s="1331"/>
      <c r="AN310" s="829"/>
    </row>
    <row r="311" spans="3:40" ht="15.75" thickBot="1">
      <c r="C311" s="386">
        <v>4</v>
      </c>
      <c r="D311" s="1338"/>
      <c r="E311" s="1338"/>
      <c r="F311" s="1339"/>
      <c r="G311" s="1339"/>
      <c r="H311" s="1340" t="s">
        <v>495</v>
      </c>
      <c r="I311" s="1340"/>
      <c r="J311" s="830"/>
      <c r="M311" s="386">
        <v>4</v>
      </c>
      <c r="N311" s="1338"/>
      <c r="O311" s="1338"/>
      <c r="P311" s="1339"/>
      <c r="Q311" s="1339"/>
      <c r="R311" s="1340" t="s">
        <v>495</v>
      </c>
      <c r="S311" s="1340"/>
      <c r="T311" s="830"/>
      <c r="W311" s="386">
        <v>4</v>
      </c>
      <c r="X311" s="1338"/>
      <c r="Y311" s="1338"/>
      <c r="Z311" s="1339"/>
      <c r="AA311" s="1339"/>
      <c r="AB311" s="1340" t="s">
        <v>495</v>
      </c>
      <c r="AC311" s="1340"/>
      <c r="AD311" s="830"/>
      <c r="AG311" s="386">
        <v>4</v>
      </c>
      <c r="AH311" s="1338"/>
      <c r="AI311" s="1338"/>
      <c r="AJ311" s="1339"/>
      <c r="AK311" s="1339"/>
      <c r="AL311" s="1340" t="s">
        <v>495</v>
      </c>
      <c r="AM311" s="1340"/>
      <c r="AN311" s="830"/>
    </row>
    <row r="312" spans="3:40" ht="15.75" thickTop="1">
      <c r="C312" s="1341" t="s">
        <v>453</v>
      </c>
      <c r="D312" s="1342"/>
      <c r="E312" s="1342"/>
      <c r="F312" s="1342"/>
      <c r="G312" s="1343"/>
      <c r="H312" s="1337">
        <v>100</v>
      </c>
      <c r="I312" s="1337"/>
      <c r="J312" s="1344"/>
      <c r="M312" s="1341" t="s">
        <v>453</v>
      </c>
      <c r="N312" s="1342"/>
      <c r="O312" s="1342"/>
      <c r="P312" s="1342"/>
      <c r="Q312" s="1343"/>
      <c r="R312" s="1337">
        <v>100</v>
      </c>
      <c r="S312" s="1337"/>
      <c r="T312" s="1344"/>
      <c r="W312" s="1341" t="s">
        <v>453</v>
      </c>
      <c r="X312" s="1342"/>
      <c r="Y312" s="1342"/>
      <c r="Z312" s="1342"/>
      <c r="AA312" s="1343"/>
      <c r="AB312" s="1337">
        <v>100</v>
      </c>
      <c r="AC312" s="1337"/>
      <c r="AD312" s="1344"/>
      <c r="AG312" s="1341" t="s">
        <v>453</v>
      </c>
      <c r="AH312" s="1342"/>
      <c r="AI312" s="1342"/>
      <c r="AJ312" s="1342"/>
      <c r="AK312" s="1343"/>
      <c r="AL312" s="1337">
        <v>100</v>
      </c>
      <c r="AM312" s="1337"/>
      <c r="AN312" s="1344"/>
    </row>
    <row r="313" spans="3:40" ht="15">
      <c r="C313" s="387" t="s">
        <v>454</v>
      </c>
      <c r="D313" s="388"/>
      <c r="E313" s="831"/>
      <c r="F313" s="831"/>
      <c r="G313" s="832"/>
      <c r="H313" s="1331">
        <v>75</v>
      </c>
      <c r="I313" s="1331"/>
      <c r="J313" s="1345"/>
      <c r="M313" s="387" t="s">
        <v>454</v>
      </c>
      <c r="N313" s="388"/>
      <c r="O313" s="831"/>
      <c r="P313" s="831"/>
      <c r="Q313" s="832"/>
      <c r="R313" s="1331">
        <v>75</v>
      </c>
      <c r="S313" s="1331"/>
      <c r="T313" s="1345"/>
      <c r="W313" s="387" t="s">
        <v>454</v>
      </c>
      <c r="X313" s="388"/>
      <c r="Y313" s="831"/>
      <c r="Z313" s="831"/>
      <c r="AA313" s="832"/>
      <c r="AB313" s="1331">
        <v>75</v>
      </c>
      <c r="AC313" s="1331"/>
      <c r="AD313" s="1345"/>
      <c r="AG313" s="387" t="s">
        <v>454</v>
      </c>
      <c r="AH313" s="388"/>
      <c r="AI313" s="831"/>
      <c r="AJ313" s="831"/>
      <c r="AK313" s="832"/>
      <c r="AL313" s="1331">
        <v>75</v>
      </c>
      <c r="AM313" s="1331"/>
      <c r="AN313" s="1345"/>
    </row>
    <row r="314" spans="3:40">
      <c r="C314" s="387" t="s">
        <v>455</v>
      </c>
      <c r="D314" s="388"/>
      <c r="E314" s="831"/>
      <c r="F314" s="831"/>
      <c r="G314" s="831"/>
      <c r="H314" s="831"/>
      <c r="I314" s="832"/>
      <c r="J314" s="1346"/>
      <c r="M314" s="387" t="s">
        <v>455</v>
      </c>
      <c r="N314" s="388"/>
      <c r="O314" s="831"/>
      <c r="P314" s="831"/>
      <c r="Q314" s="831"/>
      <c r="R314" s="831"/>
      <c r="S314" s="832"/>
      <c r="T314" s="1346"/>
      <c r="W314" s="387" t="s">
        <v>455</v>
      </c>
      <c r="X314" s="388"/>
      <c r="Y314" s="831"/>
      <c r="Z314" s="831"/>
      <c r="AA314" s="831"/>
      <c r="AB314" s="831"/>
      <c r="AC314" s="832"/>
      <c r="AD314" s="1346"/>
      <c r="AG314" s="387" t="s">
        <v>455</v>
      </c>
      <c r="AH314" s="388"/>
      <c r="AI314" s="831"/>
      <c r="AJ314" s="831"/>
      <c r="AK314" s="831"/>
      <c r="AL314" s="831"/>
      <c r="AM314" s="832"/>
      <c r="AN314" s="1346"/>
    </row>
    <row r="315" spans="3:40">
      <c r="C315" s="389" t="s">
        <v>456</v>
      </c>
      <c r="D315" s="390"/>
      <c r="E315" s="833"/>
      <c r="F315" s="833"/>
      <c r="G315" s="834"/>
      <c r="H315" s="1347" t="s">
        <v>457</v>
      </c>
      <c r="I315" s="1348"/>
      <c r="J315" s="1349"/>
      <c r="M315" s="389" t="s">
        <v>456</v>
      </c>
      <c r="N315" s="390"/>
      <c r="O315" s="833"/>
      <c r="P315" s="833"/>
      <c r="Q315" s="834"/>
      <c r="R315" s="1347" t="s">
        <v>457</v>
      </c>
      <c r="S315" s="1348"/>
      <c r="T315" s="1349"/>
      <c r="W315" s="389" t="s">
        <v>456</v>
      </c>
      <c r="X315" s="390"/>
      <c r="Y315" s="833"/>
      <c r="Z315" s="833"/>
      <c r="AA315" s="834"/>
      <c r="AB315" s="1347" t="s">
        <v>457</v>
      </c>
      <c r="AC315" s="1348"/>
      <c r="AD315" s="1349"/>
      <c r="AG315" s="389" t="s">
        <v>456</v>
      </c>
      <c r="AH315" s="390"/>
      <c r="AI315" s="833"/>
      <c r="AJ315" s="833"/>
      <c r="AK315" s="834"/>
      <c r="AL315" s="1347" t="s">
        <v>457</v>
      </c>
      <c r="AM315" s="1348"/>
      <c r="AN315" s="1349"/>
    </row>
    <row r="316" spans="3:40" ht="15">
      <c r="C316" s="355"/>
      <c r="D316" s="355"/>
      <c r="M316" s="355"/>
      <c r="N316" s="355"/>
      <c r="W316" s="355"/>
      <c r="X316" s="355"/>
      <c r="AG316" s="355"/>
      <c r="AH316" s="355"/>
    </row>
    <row r="317" spans="3:40">
      <c r="G317" s="1365" t="str">
        <f>G209</f>
        <v>Wonosobo,        Juli 2014</v>
      </c>
      <c r="H317" s="1365"/>
      <c r="I317" s="1365"/>
      <c r="J317" s="1365"/>
      <c r="Q317" s="1365" t="str">
        <f>Q209</f>
        <v>Wonosobo,        Juli 2014</v>
      </c>
      <c r="R317" s="1365"/>
      <c r="S317" s="1365"/>
      <c r="T317" s="1365"/>
      <c r="AA317" s="1365" t="str">
        <f>AA209</f>
        <v>Wonosobo,        Juli 2014</v>
      </c>
      <c r="AB317" s="1365"/>
      <c r="AC317" s="1365"/>
      <c r="AD317" s="1365"/>
      <c r="AK317" s="1365" t="str">
        <f>AK209</f>
        <v>Wonosobo,        Juli 2014</v>
      </c>
      <c r="AL317" s="1365"/>
      <c r="AM317" s="1365"/>
      <c r="AN317" s="1365"/>
    </row>
    <row r="318" spans="3:40">
      <c r="C318" s="1350" t="s">
        <v>19</v>
      </c>
      <c r="D318" s="1350"/>
      <c r="E318" s="1350"/>
      <c r="F318" s="358"/>
      <c r="M318" s="1350" t="s">
        <v>19</v>
      </c>
      <c r="N318" s="1350"/>
      <c r="O318" s="1350"/>
      <c r="P318" s="358"/>
      <c r="W318" s="1350" t="s">
        <v>19</v>
      </c>
      <c r="X318" s="1350"/>
      <c r="Y318" s="1350"/>
      <c r="Z318" s="358"/>
      <c r="AG318" s="1350" t="s">
        <v>19</v>
      </c>
      <c r="AH318" s="1350"/>
      <c r="AI318" s="1350"/>
      <c r="AJ318" s="358"/>
    </row>
    <row r="319" spans="3:40">
      <c r="C319" s="1350" t="s">
        <v>496</v>
      </c>
      <c r="D319" s="1350"/>
      <c r="E319" s="1350"/>
      <c r="G319" s="1353" t="s">
        <v>458</v>
      </c>
      <c r="H319" s="1353"/>
      <c r="I319" s="1353"/>
      <c r="J319" s="1353"/>
      <c r="M319" s="1350" t="s">
        <v>496</v>
      </c>
      <c r="N319" s="1350"/>
      <c r="O319" s="1350"/>
      <c r="Q319" s="1353" t="s">
        <v>458</v>
      </c>
      <c r="R319" s="1353"/>
      <c r="S319" s="1353"/>
      <c r="T319" s="1353"/>
      <c r="W319" s="1350" t="s">
        <v>496</v>
      </c>
      <c r="X319" s="1350"/>
      <c r="Y319" s="1350"/>
      <c r="AA319" s="1353" t="s">
        <v>458</v>
      </c>
      <c r="AB319" s="1353"/>
      <c r="AC319" s="1353"/>
      <c r="AD319" s="1353"/>
      <c r="AG319" s="1350" t="s">
        <v>496</v>
      </c>
      <c r="AH319" s="1350"/>
      <c r="AI319" s="1350"/>
      <c r="AK319" s="1353" t="s">
        <v>458</v>
      </c>
      <c r="AL319" s="1353"/>
      <c r="AM319" s="1353"/>
      <c r="AN319" s="1353"/>
    </row>
    <row r="320" spans="3:40">
      <c r="G320" s="1353" t="str">
        <f>G221</f>
        <v>PRAKARYA</v>
      </c>
      <c r="H320" s="1353"/>
      <c r="I320" s="1353"/>
      <c r="J320" s="1353"/>
      <c r="Q320" s="1353" t="str">
        <f>Q221</f>
        <v>PRAKARYA</v>
      </c>
      <c r="R320" s="1353"/>
      <c r="S320" s="1353"/>
      <c r="T320" s="1353"/>
      <c r="AA320" s="1353" t="str">
        <f>AA221</f>
        <v>PRAKARYA</v>
      </c>
      <c r="AB320" s="1353"/>
      <c r="AC320" s="1353"/>
      <c r="AD320" s="1353"/>
      <c r="AK320" s="1353" t="str">
        <f>AK221</f>
        <v>PRAKARYA</v>
      </c>
      <c r="AL320" s="1353"/>
      <c r="AM320" s="1353"/>
      <c r="AN320" s="1353"/>
    </row>
    <row r="321" spans="1:40">
      <c r="I321" s="358"/>
      <c r="S321" s="358"/>
      <c r="AC321" s="358"/>
      <c r="AM321" s="358"/>
    </row>
    <row r="322" spans="1:40">
      <c r="I322" s="358"/>
      <c r="S322" s="358"/>
      <c r="AC322" s="358"/>
      <c r="AM322" s="358"/>
    </row>
    <row r="323" spans="1:40">
      <c r="I323" s="358"/>
      <c r="S323" s="358"/>
      <c r="AC323" s="358"/>
      <c r="AM323" s="358"/>
    </row>
    <row r="324" spans="1:40" ht="15">
      <c r="C324" s="1351" t="str">
        <f>C216</f>
        <v>ARIS SUATRYANTO, S.Pd.</v>
      </c>
      <c r="D324" s="1351"/>
      <c r="E324" s="1351"/>
      <c r="G324" s="1354" t="str">
        <f>G216</f>
        <v>ACHMAD MUFTI, S.Kom.</v>
      </c>
      <c r="H324" s="1354"/>
      <c r="I324" s="1354"/>
      <c r="J324" s="1354"/>
      <c r="M324" s="1351" t="str">
        <f>C324</f>
        <v>ARIS SUATRYANTO, S.Pd.</v>
      </c>
      <c r="N324" s="1351"/>
      <c r="O324" s="1351"/>
      <c r="Q324" s="1354" t="str">
        <f>G324</f>
        <v>ACHMAD MUFTI, S.Kom.</v>
      </c>
      <c r="R324" s="1354"/>
      <c r="S324" s="1354"/>
      <c r="T324" s="1354"/>
      <c r="W324" s="1351" t="str">
        <f>M324</f>
        <v>ARIS SUATRYANTO, S.Pd.</v>
      </c>
      <c r="X324" s="1351"/>
      <c r="Y324" s="1351"/>
      <c r="AA324" s="1354" t="str">
        <f>Q324</f>
        <v>ACHMAD MUFTI, S.Kom.</v>
      </c>
      <c r="AB324" s="1354"/>
      <c r="AC324" s="1354"/>
      <c r="AD324" s="1354"/>
      <c r="AG324" s="1351" t="str">
        <f>W324</f>
        <v>ARIS SUATRYANTO, S.Pd.</v>
      </c>
      <c r="AH324" s="1351"/>
      <c r="AI324" s="1351"/>
      <c r="AK324" s="1354" t="str">
        <f>AA324</f>
        <v>ACHMAD MUFTI, S.Kom.</v>
      </c>
      <c r="AL324" s="1354"/>
      <c r="AM324" s="1354"/>
      <c r="AN324" s="1354"/>
    </row>
    <row r="325" spans="1:40">
      <c r="A325" s="391"/>
      <c r="B325" s="391"/>
      <c r="C325" s="1172" t="e">
        <f>C217</f>
        <v>#REF!</v>
      </c>
      <c r="D325" s="1172"/>
      <c r="E325" s="1172"/>
      <c r="F325" s="835"/>
      <c r="G325" s="1355" t="str">
        <f>G217</f>
        <v>NIP. -</v>
      </c>
      <c r="H325" s="1355"/>
      <c r="I325" s="1355"/>
      <c r="J325" s="1355"/>
      <c r="K325" s="391"/>
      <c r="L325" s="391"/>
      <c r="M325" s="1172" t="e">
        <f>C325</f>
        <v>#REF!</v>
      </c>
      <c r="N325" s="1172"/>
      <c r="O325" s="1172"/>
      <c r="P325" s="835"/>
      <c r="Q325" s="1355" t="str">
        <f>G325</f>
        <v>NIP. -</v>
      </c>
      <c r="R325" s="1355"/>
      <c r="S325" s="1355"/>
      <c r="T325" s="1355"/>
      <c r="U325" s="391"/>
      <c r="V325" s="391"/>
      <c r="W325" s="1172" t="e">
        <f>M325</f>
        <v>#REF!</v>
      </c>
      <c r="X325" s="1172"/>
      <c r="Y325" s="1172"/>
      <c r="Z325" s="835"/>
      <c r="AA325" s="1355" t="str">
        <f>Q325</f>
        <v>NIP. -</v>
      </c>
      <c r="AB325" s="1355"/>
      <c r="AC325" s="1355"/>
      <c r="AD325" s="1355"/>
      <c r="AE325" s="391"/>
      <c r="AF325" s="391"/>
      <c r="AG325" s="1172" t="e">
        <f>W325</f>
        <v>#REF!</v>
      </c>
      <c r="AH325" s="1172"/>
      <c r="AI325" s="1172"/>
      <c r="AJ325" s="835"/>
      <c r="AK325" s="1355" t="str">
        <f>AA325</f>
        <v>NIP. -</v>
      </c>
      <c r="AL325" s="1355"/>
      <c r="AM325" s="1355"/>
      <c r="AN325" s="1355"/>
    </row>
    <row r="327" spans="1:40" ht="20.25">
      <c r="A327" s="1322" t="s">
        <v>422</v>
      </c>
      <c r="B327" s="1322"/>
      <c r="C327" s="1322"/>
      <c r="D327" s="1322"/>
      <c r="E327" s="1322"/>
      <c r="F327" s="1322"/>
      <c r="G327" s="1322"/>
      <c r="H327" s="1322"/>
      <c r="I327" s="1322"/>
      <c r="J327" s="1322"/>
      <c r="K327" s="1322" t="s">
        <v>422</v>
      </c>
      <c r="L327" s="1322"/>
      <c r="M327" s="1322"/>
      <c r="N327" s="1322"/>
      <c r="O327" s="1322"/>
      <c r="P327" s="1322"/>
      <c r="Q327" s="1322"/>
      <c r="R327" s="1322"/>
      <c r="S327" s="1322"/>
      <c r="T327" s="1322"/>
      <c r="U327" s="1322" t="s">
        <v>422</v>
      </c>
      <c r="V327" s="1322"/>
      <c r="W327" s="1322"/>
      <c r="X327" s="1322"/>
      <c r="Y327" s="1322"/>
      <c r="Z327" s="1322"/>
      <c r="AA327" s="1322"/>
      <c r="AB327" s="1322"/>
      <c r="AC327" s="1322"/>
      <c r="AD327" s="1322"/>
      <c r="AE327" s="1322" t="s">
        <v>422</v>
      </c>
      <c r="AF327" s="1322"/>
      <c r="AG327" s="1322"/>
      <c r="AH327" s="1322"/>
      <c r="AI327" s="1322"/>
      <c r="AJ327" s="1322"/>
      <c r="AK327" s="1322"/>
      <c r="AL327" s="1322"/>
      <c r="AM327" s="1322"/>
      <c r="AN327" s="1322"/>
    </row>
    <row r="328" spans="1:40" ht="15">
      <c r="A328" s="884">
        <v>4</v>
      </c>
      <c r="C328" s="355"/>
      <c r="D328" s="355"/>
      <c r="K328" s="354">
        <v>4</v>
      </c>
      <c r="M328" s="355"/>
      <c r="N328" s="355"/>
      <c r="U328" s="354">
        <v>4</v>
      </c>
      <c r="W328" s="355"/>
      <c r="X328" s="355"/>
      <c r="AE328" s="354">
        <v>4</v>
      </c>
      <c r="AG328" s="355"/>
      <c r="AH328" s="355"/>
    </row>
    <row r="329" spans="1:40">
      <c r="D329" s="356"/>
      <c r="E329" s="358" t="s">
        <v>2</v>
      </c>
      <c r="F329" s="358" t="s">
        <v>3</v>
      </c>
      <c r="G329" s="1366" t="str">
        <f>G221</f>
        <v>PRAKARYA</v>
      </c>
      <c r="H329" s="1366"/>
      <c r="I329" s="1366"/>
      <c r="J329" s="1366"/>
      <c r="N329" s="356"/>
      <c r="O329" s="358" t="s">
        <v>2</v>
      </c>
      <c r="P329" s="358" t="s">
        <v>3</v>
      </c>
      <c r="Q329" s="1366" t="str">
        <f>Q221</f>
        <v>PRAKARYA</v>
      </c>
      <c r="R329" s="1366"/>
      <c r="S329" s="1366"/>
      <c r="T329" s="1366"/>
      <c r="X329" s="356"/>
      <c r="Y329" s="358" t="s">
        <v>2</v>
      </c>
      <c r="Z329" s="358" t="s">
        <v>3</v>
      </c>
      <c r="AA329" s="1366" t="str">
        <f>AA221</f>
        <v>PRAKARYA</v>
      </c>
      <c r="AB329" s="1366"/>
      <c r="AC329" s="1366"/>
      <c r="AD329" s="1366"/>
      <c r="AH329" s="356"/>
      <c r="AI329" s="358" t="s">
        <v>2</v>
      </c>
      <c r="AJ329" s="358" t="s">
        <v>3</v>
      </c>
      <c r="AK329" s="1366" t="str">
        <f>AK221</f>
        <v>PRAKARYA</v>
      </c>
      <c r="AL329" s="1366"/>
      <c r="AM329" s="1366"/>
      <c r="AN329" s="1366"/>
    </row>
    <row r="330" spans="1:40">
      <c r="D330" s="356"/>
      <c r="E330" s="358" t="s">
        <v>423</v>
      </c>
      <c r="F330" s="358" t="s">
        <v>3</v>
      </c>
      <c r="G330" s="1366" t="str">
        <f>G222</f>
        <v>X (Sepuluh) / 2 (Dua)</v>
      </c>
      <c r="H330" s="1366"/>
      <c r="I330" s="1366"/>
      <c r="J330" s="1366"/>
      <c r="N330" s="356"/>
      <c r="O330" s="358" t="s">
        <v>423</v>
      </c>
      <c r="P330" s="358" t="s">
        <v>3</v>
      </c>
      <c r="Q330" s="1366" t="str">
        <f>Q222</f>
        <v>X (Sepuluh) / 2 (Dua)</v>
      </c>
      <c r="R330" s="1366"/>
      <c r="S330" s="1366"/>
      <c r="T330" s="1366"/>
      <c r="X330" s="356"/>
      <c r="Y330" s="358" t="s">
        <v>423</v>
      </c>
      <c r="Z330" s="358" t="s">
        <v>3</v>
      </c>
      <c r="AA330" s="1366" t="str">
        <f>AA222</f>
        <v>X (Sepuluh) / 2 (Dua)</v>
      </c>
      <c r="AB330" s="1366"/>
      <c r="AC330" s="1366"/>
      <c r="AD330" s="1366"/>
      <c r="AH330" s="356"/>
      <c r="AI330" s="358" t="s">
        <v>423</v>
      </c>
      <c r="AJ330" s="358" t="s">
        <v>3</v>
      </c>
      <c r="AK330" s="1366" t="str">
        <f>AK222</f>
        <v>X (Sepuluh) / 2 (Dua)</v>
      </c>
      <c r="AL330" s="1366"/>
      <c r="AM330" s="1366"/>
      <c r="AN330" s="1366"/>
    </row>
    <row r="331" spans="1:40" ht="14.25" customHeight="1">
      <c r="D331" s="356"/>
      <c r="E331" s="358" t="s">
        <v>424</v>
      </c>
      <c r="F331" s="358" t="s">
        <v>3</v>
      </c>
      <c r="G331" s="1366" t="s">
        <v>502</v>
      </c>
      <c r="H331" s="1366"/>
      <c r="I331" s="1366"/>
      <c r="J331" s="1366"/>
      <c r="N331" s="356"/>
      <c r="O331" s="358" t="s">
        <v>424</v>
      </c>
      <c r="P331" s="358" t="s">
        <v>3</v>
      </c>
      <c r="Q331" s="1366" t="str">
        <f>Q223</f>
        <v>Menerapkan konsep suhu dan kalor</v>
      </c>
      <c r="R331" s="1366"/>
      <c r="S331" s="1366"/>
      <c r="T331" s="1366"/>
      <c r="X331" s="356"/>
      <c r="Y331" s="358" t="s">
        <v>424</v>
      </c>
      <c r="Z331" s="358" t="s">
        <v>3</v>
      </c>
      <c r="AA331" s="1366" t="str">
        <f>AA223</f>
        <v>Menerapkan konsep suhu dan kalor</v>
      </c>
      <c r="AB331" s="1366"/>
      <c r="AC331" s="1366"/>
      <c r="AD331" s="1366"/>
      <c r="AH331" s="356"/>
      <c r="AI331" s="358" t="s">
        <v>424</v>
      </c>
      <c r="AJ331" s="358" t="s">
        <v>3</v>
      </c>
      <c r="AK331" s="1366" t="str">
        <f>AK223</f>
        <v>Menerapkan konsep suhu dan kalor</v>
      </c>
      <c r="AL331" s="1366"/>
      <c r="AM331" s="1366"/>
      <c r="AN331" s="1366"/>
    </row>
    <row r="332" spans="1:40">
      <c r="D332" s="356"/>
      <c r="E332" s="358" t="s">
        <v>425</v>
      </c>
      <c r="F332" s="358" t="s">
        <v>3</v>
      </c>
      <c r="G332" s="1366" t="str">
        <f>VLOOKUP(G5,SILABUS!$B$7:$I$11,5,0)</f>
        <v>FIS – 2301</v>
      </c>
      <c r="H332" s="1366"/>
      <c r="I332" s="1366"/>
      <c r="J332" s="1366"/>
      <c r="N332" s="356"/>
      <c r="O332" s="358" t="s">
        <v>425</v>
      </c>
      <c r="P332" s="358" t="s">
        <v>3</v>
      </c>
      <c r="Q332" s="1366" t="str">
        <f>Q224</f>
        <v>FIS – 2301</v>
      </c>
      <c r="R332" s="1366"/>
      <c r="S332" s="1366"/>
      <c r="T332" s="1366"/>
      <c r="X332" s="356"/>
      <c r="Y332" s="358" t="s">
        <v>425</v>
      </c>
      <c r="Z332" s="358" t="s">
        <v>3</v>
      </c>
      <c r="AA332" s="1366" t="str">
        <f>AA224</f>
        <v>FIS – 2301</v>
      </c>
      <c r="AB332" s="1366"/>
      <c r="AC332" s="1366"/>
      <c r="AD332" s="1366"/>
      <c r="AH332" s="356"/>
      <c r="AI332" s="358" t="s">
        <v>425</v>
      </c>
      <c r="AJ332" s="358" t="s">
        <v>3</v>
      </c>
      <c r="AK332" s="1366" t="str">
        <f>AK224</f>
        <v>FIS – 2301</v>
      </c>
      <c r="AL332" s="1366"/>
      <c r="AM332" s="1366"/>
      <c r="AN332" s="1366"/>
    </row>
    <row r="333" spans="1:40">
      <c r="D333" s="356"/>
      <c r="E333" s="358" t="s">
        <v>426</v>
      </c>
      <c r="F333" s="358" t="s">
        <v>3</v>
      </c>
      <c r="G333" s="1366" t="str">
        <f>VLOOKUP(G5,SILABUS!$B$7:$I$11,6,0)</f>
        <v>16 x 45 menit</v>
      </c>
      <c r="H333" s="1366"/>
      <c r="I333" s="1366"/>
      <c r="J333" s="1366"/>
      <c r="N333" s="356"/>
      <c r="O333" s="358" t="s">
        <v>426</v>
      </c>
      <c r="P333" s="358" t="s">
        <v>3</v>
      </c>
      <c r="Q333" s="1366" t="str">
        <f>CONCATENATE(SILABUS!Q68," x 45 menit")</f>
        <v xml:space="preserve"> x 45 menit</v>
      </c>
      <c r="R333" s="1366"/>
      <c r="S333" s="1366"/>
      <c r="T333" s="1366"/>
      <c r="X333" s="356"/>
      <c r="Y333" s="358" t="s">
        <v>426</v>
      </c>
      <c r="Z333" s="358" t="s">
        <v>3</v>
      </c>
      <c r="AA333" s="1366" t="str">
        <f>CONCATENATE(SILABUS!AA68," x 45 menit")</f>
        <v xml:space="preserve"> x 45 menit</v>
      </c>
      <c r="AB333" s="1366"/>
      <c r="AC333" s="1366"/>
      <c r="AD333" s="1366"/>
      <c r="AH333" s="356"/>
      <c r="AI333" s="358" t="s">
        <v>426</v>
      </c>
      <c r="AJ333" s="358" t="s">
        <v>3</v>
      </c>
      <c r="AK333" s="1366" t="str">
        <f>CONCATENATE(SILABUS!AK68," x 45 menit")</f>
        <v xml:space="preserve"> x 45 menit</v>
      </c>
      <c r="AL333" s="1366"/>
      <c r="AM333" s="1366"/>
      <c r="AN333" s="1366"/>
    </row>
    <row r="334" spans="1:40">
      <c r="D334" s="356"/>
      <c r="E334" s="358" t="s">
        <v>532</v>
      </c>
      <c r="F334" s="358" t="s">
        <v>3</v>
      </c>
      <c r="G334" s="392">
        <v>1</v>
      </c>
      <c r="H334" s="392"/>
      <c r="I334" s="392"/>
      <c r="J334" s="392"/>
      <c r="N334" s="356"/>
      <c r="O334" s="358" t="s">
        <v>532</v>
      </c>
      <c r="P334" s="358" t="s">
        <v>3</v>
      </c>
      <c r="Q334" s="392">
        <v>2</v>
      </c>
      <c r="R334" s="392"/>
      <c r="S334" s="392"/>
      <c r="T334" s="392"/>
      <c r="X334" s="356"/>
      <c r="Y334" s="358" t="s">
        <v>532</v>
      </c>
      <c r="Z334" s="358" t="s">
        <v>3</v>
      </c>
      <c r="AA334" s="392">
        <v>3</v>
      </c>
      <c r="AB334" s="392"/>
      <c r="AC334" s="392"/>
      <c r="AD334" s="392"/>
      <c r="AH334" s="356"/>
      <c r="AI334" s="358" t="s">
        <v>532</v>
      </c>
      <c r="AJ334" s="358" t="s">
        <v>3</v>
      </c>
      <c r="AK334" s="392">
        <v>4</v>
      </c>
      <c r="AL334" s="392"/>
      <c r="AM334" s="392"/>
      <c r="AN334" s="392"/>
    </row>
    <row r="335" spans="1:40">
      <c r="C335" s="356"/>
      <c r="D335" s="356"/>
      <c r="E335" s="358"/>
      <c r="F335" s="358"/>
      <c r="G335" s="358"/>
      <c r="H335" s="358"/>
      <c r="M335" s="356"/>
      <c r="N335" s="356"/>
      <c r="O335" s="358"/>
      <c r="P335" s="358"/>
      <c r="Q335" s="358"/>
      <c r="R335" s="358"/>
      <c r="W335" s="356"/>
      <c r="X335" s="356"/>
      <c r="Y335" s="358"/>
      <c r="Z335" s="358"/>
      <c r="AA335" s="358"/>
      <c r="AB335" s="358"/>
      <c r="AG335" s="356"/>
      <c r="AH335" s="356"/>
      <c r="AI335" s="358"/>
      <c r="AJ335" s="358"/>
      <c r="AK335" s="358"/>
      <c r="AL335" s="358"/>
    </row>
    <row r="336" spans="1:40" ht="15">
      <c r="A336" s="357" t="s">
        <v>525</v>
      </c>
      <c r="B336" s="357"/>
      <c r="C336" s="357"/>
      <c r="D336" s="357"/>
      <c r="K336" s="357" t="s">
        <v>525</v>
      </c>
      <c r="L336" s="357"/>
      <c r="M336" s="357"/>
      <c r="N336" s="357"/>
      <c r="U336" s="357" t="s">
        <v>525</v>
      </c>
      <c r="V336" s="357"/>
      <c r="W336" s="357"/>
      <c r="X336" s="357"/>
      <c r="AE336" s="357" t="s">
        <v>525</v>
      </c>
      <c r="AF336" s="357"/>
      <c r="AG336" s="357"/>
      <c r="AH336" s="357"/>
    </row>
    <row r="337" spans="1:40">
      <c r="B337" s="353">
        <f>PROSEM!AF11</f>
        <v>0</v>
      </c>
      <c r="C337" s="1328">
        <f>SILABUS!B68</f>
        <v>0</v>
      </c>
      <c r="D337" s="1328"/>
      <c r="E337" s="1328"/>
      <c r="F337" s="1328"/>
      <c r="G337" s="1328"/>
      <c r="H337" s="1328"/>
      <c r="I337" s="1328"/>
      <c r="J337" s="1328"/>
      <c r="L337" s="353">
        <f>PROSEM!AP11</f>
        <v>0</v>
      </c>
      <c r="M337" s="1328">
        <f>SILABUS!L68</f>
        <v>0</v>
      </c>
      <c r="N337" s="1328"/>
      <c r="O337" s="1328"/>
      <c r="P337" s="1328"/>
      <c r="Q337" s="1328"/>
      <c r="R337" s="1328"/>
      <c r="S337" s="1328"/>
      <c r="T337" s="1328"/>
      <c r="V337" s="353">
        <f>PROSEM!AZ11</f>
        <v>0</v>
      </c>
      <c r="W337" s="1328">
        <f>SILABUS!V68</f>
        <v>0</v>
      </c>
      <c r="X337" s="1328"/>
      <c r="Y337" s="1328"/>
      <c r="Z337" s="1328"/>
      <c r="AA337" s="1328"/>
      <c r="AB337" s="1328"/>
      <c r="AC337" s="1328"/>
      <c r="AD337" s="1328"/>
      <c r="AF337" s="353">
        <f>PROSEM!BJ11</f>
        <v>0</v>
      </c>
      <c r="AG337" s="1328">
        <f>SILABUS!AF68</f>
        <v>0</v>
      </c>
      <c r="AH337" s="1328"/>
      <c r="AI337" s="1328"/>
      <c r="AJ337" s="1328"/>
      <c r="AK337" s="1328"/>
      <c r="AL337" s="1328"/>
      <c r="AM337" s="1328"/>
      <c r="AN337" s="1328"/>
    </row>
    <row r="339" spans="1:40" ht="15">
      <c r="A339" s="357" t="s">
        <v>526</v>
      </c>
      <c r="B339" s="357"/>
      <c r="C339" s="357"/>
      <c r="D339" s="357"/>
      <c r="K339" s="357" t="s">
        <v>526</v>
      </c>
      <c r="L339" s="357"/>
      <c r="M339" s="357"/>
      <c r="N339" s="357"/>
      <c r="U339" s="357" t="s">
        <v>526</v>
      </c>
      <c r="V339" s="357"/>
      <c r="W339" s="357"/>
      <c r="X339" s="357"/>
      <c r="AE339" s="357" t="s">
        <v>526</v>
      </c>
      <c r="AF339" s="357"/>
      <c r="AG339" s="357"/>
      <c r="AH339" s="357"/>
    </row>
    <row r="340" spans="1:40">
      <c r="A340" s="356"/>
      <c r="B340" s="356">
        <v>1</v>
      </c>
      <c r="C340" s="1327">
        <f>SILABUS!C68</f>
        <v>0</v>
      </c>
      <c r="D340" s="1327"/>
      <c r="E340" s="1327"/>
      <c r="F340" s="1327"/>
      <c r="G340" s="1327"/>
      <c r="H340" s="1327"/>
      <c r="I340" s="1327"/>
      <c r="J340" s="1327"/>
      <c r="K340" s="356"/>
      <c r="L340" s="356">
        <v>1</v>
      </c>
      <c r="M340" s="1327">
        <f>SILABUS!M68</f>
        <v>0</v>
      </c>
      <c r="N340" s="1327"/>
      <c r="O340" s="1327"/>
      <c r="P340" s="1327"/>
      <c r="Q340" s="1327"/>
      <c r="R340" s="1327"/>
      <c r="S340" s="1327"/>
      <c r="T340" s="1327"/>
      <c r="U340" s="356"/>
      <c r="V340" s="356">
        <v>1</v>
      </c>
      <c r="W340" s="1327">
        <f>SILABUS!W68</f>
        <v>0</v>
      </c>
      <c r="X340" s="1327"/>
      <c r="Y340" s="1327"/>
      <c r="Z340" s="1327"/>
      <c r="AA340" s="1327"/>
      <c r="AB340" s="1327"/>
      <c r="AC340" s="1327"/>
      <c r="AD340" s="1327"/>
      <c r="AE340" s="356"/>
      <c r="AF340" s="356">
        <v>1</v>
      </c>
      <c r="AG340" s="1327">
        <f>SILABUS!AG68</f>
        <v>0</v>
      </c>
      <c r="AH340" s="1327"/>
      <c r="AI340" s="1327"/>
      <c r="AJ340" s="1327"/>
      <c r="AK340" s="1327"/>
      <c r="AL340" s="1327"/>
      <c r="AM340" s="1327"/>
      <c r="AN340" s="1327"/>
    </row>
    <row r="341" spans="1:40">
      <c r="A341" s="356"/>
      <c r="B341" s="356">
        <v>2</v>
      </c>
      <c r="C341" s="1327">
        <f>SILABUS!C69</f>
        <v>0</v>
      </c>
      <c r="D341" s="1327"/>
      <c r="E341" s="1327"/>
      <c r="F341" s="1327"/>
      <c r="G341" s="1327"/>
      <c r="H341" s="1327"/>
      <c r="I341" s="1327"/>
      <c r="J341" s="1327"/>
      <c r="K341" s="356"/>
      <c r="L341" s="356">
        <v>2</v>
      </c>
      <c r="M341" s="1327">
        <f>SILABUS!M69</f>
        <v>0</v>
      </c>
      <c r="N341" s="1327"/>
      <c r="O341" s="1327"/>
      <c r="P341" s="1327"/>
      <c r="Q341" s="1327"/>
      <c r="R341" s="1327"/>
      <c r="S341" s="1327"/>
      <c r="T341" s="1327"/>
      <c r="U341" s="356"/>
      <c r="V341" s="356">
        <v>2</v>
      </c>
      <c r="W341" s="1327">
        <f>SILABUS!W69</f>
        <v>0</v>
      </c>
      <c r="X341" s="1327"/>
      <c r="Y341" s="1327"/>
      <c r="Z341" s="1327"/>
      <c r="AA341" s="1327"/>
      <c r="AB341" s="1327"/>
      <c r="AC341" s="1327"/>
      <c r="AD341" s="1327"/>
      <c r="AE341" s="356"/>
      <c r="AF341" s="356">
        <v>2</v>
      </c>
      <c r="AG341" s="1327">
        <f>SILABUS!AG69</f>
        <v>0</v>
      </c>
      <c r="AH341" s="1327"/>
      <c r="AI341" s="1327"/>
      <c r="AJ341" s="1327"/>
      <c r="AK341" s="1327"/>
      <c r="AL341" s="1327"/>
      <c r="AM341" s="1327"/>
      <c r="AN341" s="1327"/>
    </row>
    <row r="342" spans="1:40">
      <c r="A342" s="356"/>
      <c r="B342" s="356">
        <v>3</v>
      </c>
      <c r="C342" s="1327">
        <f>SILABUS!C70</f>
        <v>0</v>
      </c>
      <c r="D342" s="1327"/>
      <c r="E342" s="1327"/>
      <c r="F342" s="1327"/>
      <c r="G342" s="1327"/>
      <c r="H342" s="1327"/>
      <c r="I342" s="1327"/>
      <c r="J342" s="1327"/>
      <c r="K342" s="356"/>
      <c r="L342" s="356">
        <v>3</v>
      </c>
      <c r="M342" s="1327">
        <f>SILABUS!M70</f>
        <v>0</v>
      </c>
      <c r="N342" s="1327"/>
      <c r="O342" s="1327"/>
      <c r="P342" s="1327"/>
      <c r="Q342" s="1327"/>
      <c r="R342" s="1327"/>
      <c r="S342" s="1327"/>
      <c r="T342" s="1327"/>
      <c r="U342" s="356"/>
      <c r="V342" s="356">
        <v>3</v>
      </c>
      <c r="W342" s="1327">
        <f>SILABUS!W70</f>
        <v>0</v>
      </c>
      <c r="X342" s="1327"/>
      <c r="Y342" s="1327"/>
      <c r="Z342" s="1327"/>
      <c r="AA342" s="1327"/>
      <c r="AB342" s="1327"/>
      <c r="AC342" s="1327"/>
      <c r="AD342" s="1327"/>
      <c r="AE342" s="356"/>
      <c r="AF342" s="356">
        <v>3</v>
      </c>
      <c r="AG342" s="1327">
        <f>SILABUS!AG70</f>
        <v>0</v>
      </c>
      <c r="AH342" s="1327"/>
      <c r="AI342" s="1327"/>
      <c r="AJ342" s="1327"/>
      <c r="AK342" s="1327"/>
      <c r="AL342" s="1327"/>
      <c r="AM342" s="1327"/>
      <c r="AN342" s="1327"/>
    </row>
    <row r="343" spans="1:40">
      <c r="A343" s="356"/>
      <c r="B343" s="356"/>
      <c r="C343" s="356"/>
      <c r="D343" s="356"/>
      <c r="E343" s="358"/>
      <c r="F343" s="358"/>
      <c r="G343" s="358"/>
      <c r="H343" s="358"/>
      <c r="I343" s="358"/>
      <c r="J343" s="358"/>
      <c r="K343" s="356"/>
      <c r="L343" s="356"/>
      <c r="M343" s="356"/>
      <c r="N343" s="356"/>
      <c r="O343" s="358"/>
      <c r="P343" s="358"/>
      <c r="Q343" s="358"/>
      <c r="R343" s="358"/>
      <c r="S343" s="358"/>
      <c r="T343" s="358"/>
      <c r="U343" s="356"/>
      <c r="V343" s="356"/>
      <c r="W343" s="356"/>
      <c r="X343" s="356"/>
      <c r="Y343" s="358"/>
      <c r="Z343" s="358"/>
      <c r="AA343" s="358"/>
      <c r="AB343" s="358"/>
      <c r="AC343" s="358"/>
      <c r="AD343" s="358"/>
      <c r="AE343" s="356"/>
      <c r="AF343" s="356"/>
      <c r="AG343" s="356"/>
      <c r="AH343" s="356"/>
      <c r="AI343" s="358"/>
      <c r="AJ343" s="358"/>
      <c r="AK343" s="358"/>
      <c r="AL343" s="358"/>
      <c r="AM343" s="358"/>
      <c r="AN343" s="358"/>
    </row>
    <row r="344" spans="1:40">
      <c r="A344" s="356"/>
      <c r="B344" s="356"/>
      <c r="C344" s="356"/>
      <c r="D344" s="356"/>
      <c r="E344" s="358"/>
      <c r="F344" s="358"/>
      <c r="G344" s="358"/>
      <c r="H344" s="358"/>
      <c r="I344" s="358"/>
      <c r="J344" s="358"/>
      <c r="K344" s="356"/>
      <c r="L344" s="356"/>
      <c r="M344" s="356"/>
      <c r="N344" s="356"/>
      <c r="O344" s="358"/>
      <c r="P344" s="358"/>
      <c r="Q344" s="358"/>
      <c r="R344" s="358"/>
      <c r="S344" s="358"/>
      <c r="T344" s="358"/>
      <c r="U344" s="356"/>
      <c r="V344" s="356"/>
      <c r="W344" s="356"/>
      <c r="X344" s="356"/>
      <c r="Y344" s="358"/>
      <c r="Z344" s="358"/>
      <c r="AA344" s="358"/>
      <c r="AB344" s="358"/>
      <c r="AC344" s="358"/>
      <c r="AD344" s="358"/>
      <c r="AE344" s="356"/>
      <c r="AF344" s="356"/>
      <c r="AG344" s="356"/>
      <c r="AH344" s="356"/>
      <c r="AI344" s="358"/>
      <c r="AJ344" s="358"/>
      <c r="AK344" s="358"/>
      <c r="AL344" s="358"/>
      <c r="AM344" s="358"/>
      <c r="AN344" s="358"/>
    </row>
    <row r="346" spans="1:40" ht="15">
      <c r="A346" s="357" t="s">
        <v>527</v>
      </c>
      <c r="B346" s="357"/>
      <c r="C346" s="357"/>
      <c r="D346" s="357"/>
      <c r="E346" s="827"/>
      <c r="F346" s="827"/>
      <c r="K346" s="357" t="s">
        <v>527</v>
      </c>
      <c r="L346" s="357"/>
      <c r="M346" s="357"/>
      <c r="N346" s="357"/>
      <c r="O346" s="827"/>
      <c r="P346" s="827"/>
      <c r="U346" s="357" t="s">
        <v>527</v>
      </c>
      <c r="V346" s="357"/>
      <c r="W346" s="357"/>
      <c r="X346" s="357"/>
      <c r="Y346" s="827"/>
      <c r="Z346" s="827"/>
      <c r="AE346" s="357" t="s">
        <v>527</v>
      </c>
      <c r="AF346" s="357"/>
      <c r="AG346" s="357"/>
      <c r="AH346" s="357"/>
      <c r="AI346" s="827"/>
      <c r="AJ346" s="827"/>
    </row>
    <row r="347" spans="1:40">
      <c r="C347" s="353" t="s">
        <v>427</v>
      </c>
      <c r="M347" s="353" t="s">
        <v>427</v>
      </c>
      <c r="W347" s="353" t="s">
        <v>427</v>
      </c>
      <c r="AG347" s="353" t="s">
        <v>427</v>
      </c>
    </row>
    <row r="348" spans="1:40">
      <c r="A348" s="356"/>
      <c r="B348" s="356">
        <v>1</v>
      </c>
      <c r="C348" s="1327">
        <f>C340</f>
        <v>0</v>
      </c>
      <c r="D348" s="1327"/>
      <c r="E348" s="1327"/>
      <c r="F348" s="1327"/>
      <c r="G348" s="1327"/>
      <c r="H348" s="1327"/>
      <c r="I348" s="1327"/>
      <c r="J348" s="1327"/>
      <c r="K348" s="356"/>
      <c r="L348" s="356">
        <v>1</v>
      </c>
      <c r="M348" s="1327">
        <f>M340</f>
        <v>0</v>
      </c>
      <c r="N348" s="1327"/>
      <c r="O348" s="1327"/>
      <c r="P348" s="1327"/>
      <c r="Q348" s="1327"/>
      <c r="R348" s="1327"/>
      <c r="S348" s="1327"/>
      <c r="T348" s="1327"/>
      <c r="U348" s="356"/>
      <c r="V348" s="356">
        <v>1</v>
      </c>
      <c r="W348" s="1327">
        <f>W340</f>
        <v>0</v>
      </c>
      <c r="X348" s="1327"/>
      <c r="Y348" s="1327"/>
      <c r="Z348" s="1327"/>
      <c r="AA348" s="1327"/>
      <c r="AB348" s="1327"/>
      <c r="AC348" s="1327"/>
      <c r="AD348" s="1327"/>
      <c r="AE348" s="356"/>
      <c r="AF348" s="356">
        <v>1</v>
      </c>
      <c r="AG348" s="1327">
        <f>AG340</f>
        <v>0</v>
      </c>
      <c r="AH348" s="1327"/>
      <c r="AI348" s="1327"/>
      <c r="AJ348" s="1327"/>
      <c r="AK348" s="1327"/>
      <c r="AL348" s="1327"/>
      <c r="AM348" s="1327"/>
      <c r="AN348" s="1327"/>
    </row>
    <row r="349" spans="1:40">
      <c r="A349" s="356"/>
      <c r="B349" s="356">
        <v>2</v>
      </c>
      <c r="C349" s="1327">
        <f>C341</f>
        <v>0</v>
      </c>
      <c r="D349" s="1327"/>
      <c r="E349" s="1327"/>
      <c r="F349" s="1327"/>
      <c r="G349" s="1327"/>
      <c r="H349" s="1327"/>
      <c r="I349" s="1327"/>
      <c r="J349" s="1327"/>
      <c r="K349" s="356"/>
      <c r="L349" s="356">
        <v>2</v>
      </c>
      <c r="M349" s="1327">
        <f>M341</f>
        <v>0</v>
      </c>
      <c r="N349" s="1327"/>
      <c r="O349" s="1327"/>
      <c r="P349" s="1327"/>
      <c r="Q349" s="1327"/>
      <c r="R349" s="1327"/>
      <c r="S349" s="1327"/>
      <c r="T349" s="1327"/>
      <c r="U349" s="356"/>
      <c r="V349" s="356">
        <v>2</v>
      </c>
      <c r="W349" s="1327">
        <f>W341</f>
        <v>0</v>
      </c>
      <c r="X349" s="1327"/>
      <c r="Y349" s="1327"/>
      <c r="Z349" s="1327"/>
      <c r="AA349" s="1327"/>
      <c r="AB349" s="1327"/>
      <c r="AC349" s="1327"/>
      <c r="AD349" s="1327"/>
      <c r="AE349" s="356"/>
      <c r="AF349" s="356">
        <v>2</v>
      </c>
      <c r="AG349" s="1327">
        <f>AG341</f>
        <v>0</v>
      </c>
      <c r="AH349" s="1327"/>
      <c r="AI349" s="1327"/>
      <c r="AJ349" s="1327"/>
      <c r="AK349" s="1327"/>
      <c r="AL349" s="1327"/>
      <c r="AM349" s="1327"/>
      <c r="AN349" s="1327"/>
    </row>
    <row r="350" spans="1:40">
      <c r="A350" s="356"/>
      <c r="B350" s="356">
        <v>3</v>
      </c>
      <c r="C350" s="1327">
        <f>C342</f>
        <v>0</v>
      </c>
      <c r="D350" s="1327"/>
      <c r="E350" s="1327"/>
      <c r="F350" s="1327"/>
      <c r="G350" s="1327"/>
      <c r="H350" s="1327"/>
      <c r="I350" s="1327"/>
      <c r="J350" s="1327"/>
      <c r="K350" s="356"/>
      <c r="L350" s="356">
        <v>3</v>
      </c>
      <c r="M350" s="1327">
        <f>M342</f>
        <v>0</v>
      </c>
      <c r="N350" s="1327"/>
      <c r="O350" s="1327"/>
      <c r="P350" s="1327"/>
      <c r="Q350" s="1327"/>
      <c r="R350" s="1327"/>
      <c r="S350" s="1327"/>
      <c r="T350" s="1327"/>
      <c r="U350" s="356"/>
      <c r="V350" s="356">
        <v>3</v>
      </c>
      <c r="W350" s="1327">
        <f>W342</f>
        <v>0</v>
      </c>
      <c r="X350" s="1327"/>
      <c r="Y350" s="1327"/>
      <c r="Z350" s="1327"/>
      <c r="AA350" s="1327"/>
      <c r="AB350" s="1327"/>
      <c r="AC350" s="1327"/>
      <c r="AD350" s="1327"/>
      <c r="AE350" s="356"/>
      <c r="AF350" s="356">
        <v>3</v>
      </c>
      <c r="AG350" s="1327">
        <f>AG342</f>
        <v>0</v>
      </c>
      <c r="AH350" s="1327"/>
      <c r="AI350" s="1327"/>
      <c r="AJ350" s="1327"/>
      <c r="AK350" s="1327"/>
      <c r="AL350" s="1327"/>
      <c r="AM350" s="1327"/>
      <c r="AN350" s="1327"/>
    </row>
    <row r="351" spans="1:40">
      <c r="A351" s="356"/>
      <c r="B351" s="356"/>
      <c r="C351" s="824"/>
      <c r="D351" s="824"/>
      <c r="E351" s="392"/>
      <c r="F351" s="392"/>
      <c r="G351" s="392"/>
      <c r="H351" s="392"/>
      <c r="I351" s="392"/>
      <c r="J351" s="392"/>
      <c r="K351" s="356"/>
      <c r="L351" s="356"/>
      <c r="M351" s="824"/>
      <c r="N351" s="824"/>
      <c r="O351" s="392"/>
      <c r="P351" s="392"/>
      <c r="Q351" s="392"/>
      <c r="R351" s="392"/>
      <c r="S351" s="392"/>
      <c r="T351" s="392"/>
      <c r="U351" s="356"/>
      <c r="V351" s="356"/>
      <c r="W351" s="824"/>
      <c r="X351" s="824"/>
      <c r="Y351" s="392"/>
      <c r="Z351" s="392"/>
      <c r="AA351" s="392"/>
      <c r="AB351" s="392"/>
      <c r="AC351" s="392"/>
      <c r="AD351" s="392"/>
      <c r="AE351" s="356"/>
      <c r="AF351" s="356"/>
      <c r="AG351" s="824"/>
      <c r="AH351" s="824"/>
      <c r="AI351" s="392"/>
      <c r="AJ351" s="392"/>
      <c r="AK351" s="392"/>
      <c r="AL351" s="392"/>
      <c r="AM351" s="392"/>
      <c r="AN351" s="392"/>
    </row>
    <row r="352" spans="1:40">
      <c r="A352" s="356"/>
      <c r="B352" s="356"/>
      <c r="C352" s="824"/>
      <c r="D352" s="824"/>
      <c r="E352" s="392"/>
      <c r="F352" s="392"/>
      <c r="G352" s="392"/>
      <c r="H352" s="392"/>
      <c r="I352" s="392"/>
      <c r="J352" s="392"/>
      <c r="K352" s="356"/>
      <c r="L352" s="356"/>
      <c r="M352" s="824"/>
      <c r="N352" s="824"/>
      <c r="O352" s="392"/>
      <c r="P352" s="392"/>
      <c r="Q352" s="392"/>
      <c r="R352" s="392"/>
      <c r="S352" s="392"/>
      <c r="T352" s="392"/>
      <c r="U352" s="356"/>
      <c r="V352" s="356"/>
      <c r="W352" s="824"/>
      <c r="X352" s="824"/>
      <c r="Y352" s="392"/>
      <c r="Z352" s="392"/>
      <c r="AA352" s="392"/>
      <c r="AB352" s="392"/>
      <c r="AC352" s="392"/>
      <c r="AD352" s="392"/>
      <c r="AE352" s="356"/>
      <c r="AF352" s="356"/>
      <c r="AG352" s="824"/>
      <c r="AH352" s="824"/>
      <c r="AI352" s="392"/>
      <c r="AJ352" s="392"/>
      <c r="AK352" s="392"/>
      <c r="AL352" s="392"/>
      <c r="AM352" s="392"/>
      <c r="AN352" s="392"/>
    </row>
    <row r="354" spans="1:40" ht="15">
      <c r="A354" s="357" t="s">
        <v>528</v>
      </c>
      <c r="B354" s="357"/>
      <c r="C354" s="357"/>
      <c r="D354" s="357"/>
      <c r="E354" s="827"/>
      <c r="F354" s="827"/>
      <c r="K354" s="357" t="s">
        <v>528</v>
      </c>
      <c r="L354" s="357"/>
      <c r="M354" s="357"/>
      <c r="N354" s="357"/>
      <c r="O354" s="827"/>
      <c r="P354" s="827"/>
      <c r="U354" s="357" t="s">
        <v>528</v>
      </c>
      <c r="V354" s="357"/>
      <c r="W354" s="357"/>
      <c r="X354" s="357"/>
      <c r="Y354" s="827"/>
      <c r="Z354" s="827"/>
      <c r="AE354" s="357" t="s">
        <v>528</v>
      </c>
      <c r="AF354" s="357"/>
      <c r="AG354" s="357"/>
      <c r="AH354" s="357"/>
      <c r="AI354" s="827"/>
      <c r="AJ354" s="827"/>
    </row>
    <row r="355" spans="1:40">
      <c r="A355" s="356"/>
      <c r="B355" s="356"/>
      <c r="C355" s="1327">
        <f>SILABUS!D68</f>
        <v>0</v>
      </c>
      <c r="D355" s="1327"/>
      <c r="E355" s="1327"/>
      <c r="F355" s="1327"/>
      <c r="G355" s="1327"/>
      <c r="H355" s="1327"/>
      <c r="I355" s="1327"/>
      <c r="J355" s="1327"/>
      <c r="K355" s="356"/>
      <c r="L355" s="356"/>
      <c r="M355" s="1327">
        <f>SILABUS!N68</f>
        <v>0</v>
      </c>
      <c r="N355" s="1327"/>
      <c r="O355" s="1327"/>
      <c r="P355" s="1327"/>
      <c r="Q355" s="1327"/>
      <c r="R355" s="1327"/>
      <c r="S355" s="1327"/>
      <c r="T355" s="1327"/>
      <c r="U355" s="356"/>
      <c r="V355" s="356"/>
      <c r="W355" s="1327">
        <f>SILABUS!X68</f>
        <v>0</v>
      </c>
      <c r="X355" s="1327"/>
      <c r="Y355" s="1327"/>
      <c r="Z355" s="1327"/>
      <c r="AA355" s="1327"/>
      <c r="AB355" s="1327"/>
      <c r="AC355" s="1327"/>
      <c r="AD355" s="1327"/>
      <c r="AE355" s="356"/>
      <c r="AF355" s="356"/>
      <c r="AG355" s="1327">
        <f>SILABUS!AH68</f>
        <v>0</v>
      </c>
      <c r="AH355" s="1327"/>
      <c r="AI355" s="1327"/>
      <c r="AJ355" s="1327"/>
      <c r="AK355" s="1327"/>
      <c r="AL355" s="1327"/>
      <c r="AM355" s="1327"/>
      <c r="AN355" s="1327"/>
    </row>
    <row r="356" spans="1:40">
      <c r="A356" s="356"/>
      <c r="B356" s="356"/>
      <c r="C356" s="1327">
        <f>SILABUS!D69</f>
        <v>0</v>
      </c>
      <c r="D356" s="1327"/>
      <c r="E356" s="1327"/>
      <c r="F356" s="1327"/>
      <c r="G356" s="1327"/>
      <c r="H356" s="1327"/>
      <c r="I356" s="1327"/>
      <c r="J356" s="1327"/>
      <c r="K356" s="356"/>
      <c r="L356" s="356"/>
      <c r="M356" s="1327">
        <f>SILABUS!N69</f>
        <v>0</v>
      </c>
      <c r="N356" s="1327"/>
      <c r="O356" s="1327"/>
      <c r="P356" s="1327"/>
      <c r="Q356" s="1327"/>
      <c r="R356" s="1327"/>
      <c r="S356" s="1327"/>
      <c r="T356" s="1327"/>
      <c r="U356" s="356"/>
      <c r="V356" s="356"/>
      <c r="W356" s="1327">
        <f>SILABUS!X69</f>
        <v>0</v>
      </c>
      <c r="X356" s="1327"/>
      <c r="Y356" s="1327"/>
      <c r="Z356" s="1327"/>
      <c r="AA356" s="1327"/>
      <c r="AB356" s="1327"/>
      <c r="AC356" s="1327"/>
      <c r="AD356" s="1327"/>
      <c r="AE356" s="356"/>
      <c r="AF356" s="356"/>
      <c r="AG356" s="1327">
        <f>SILABUS!AH69</f>
        <v>0</v>
      </c>
      <c r="AH356" s="1327"/>
      <c r="AI356" s="1327"/>
      <c r="AJ356" s="1327"/>
      <c r="AK356" s="1327"/>
      <c r="AL356" s="1327"/>
      <c r="AM356" s="1327"/>
      <c r="AN356" s="1327"/>
    </row>
    <row r="357" spans="1:40">
      <c r="A357" s="356"/>
      <c r="B357" s="356"/>
      <c r="C357" s="1327">
        <f>SILABUS!D70</f>
        <v>0</v>
      </c>
      <c r="D357" s="1327"/>
      <c r="E357" s="1327"/>
      <c r="F357" s="1327"/>
      <c r="G357" s="1327"/>
      <c r="H357" s="1327"/>
      <c r="I357" s="1327"/>
      <c r="J357" s="1327"/>
      <c r="K357" s="356"/>
      <c r="L357" s="356"/>
      <c r="M357" s="1327">
        <f>SILABUS!N70</f>
        <v>0</v>
      </c>
      <c r="N357" s="1327"/>
      <c r="O357" s="1327"/>
      <c r="P357" s="1327"/>
      <c r="Q357" s="1327"/>
      <c r="R357" s="1327"/>
      <c r="S357" s="1327"/>
      <c r="T357" s="1327"/>
      <c r="U357" s="356"/>
      <c r="V357" s="356"/>
      <c r="W357" s="1327">
        <f>SILABUS!X70</f>
        <v>0</v>
      </c>
      <c r="X357" s="1327"/>
      <c r="Y357" s="1327"/>
      <c r="Z357" s="1327"/>
      <c r="AA357" s="1327"/>
      <c r="AB357" s="1327"/>
      <c r="AC357" s="1327"/>
      <c r="AD357" s="1327"/>
      <c r="AE357" s="356"/>
      <c r="AF357" s="356"/>
      <c r="AG357" s="1327">
        <f>SILABUS!AH70</f>
        <v>0</v>
      </c>
      <c r="AH357" s="1327"/>
      <c r="AI357" s="1327"/>
      <c r="AJ357" s="1327"/>
      <c r="AK357" s="1327"/>
      <c r="AL357" s="1327"/>
      <c r="AM357" s="1327"/>
      <c r="AN357" s="1327"/>
    </row>
    <row r="358" spans="1:40">
      <c r="C358" s="825"/>
      <c r="D358" s="825"/>
      <c r="E358" s="359"/>
      <c r="F358" s="359"/>
      <c r="G358" s="359"/>
      <c r="H358" s="359"/>
      <c r="I358" s="359"/>
      <c r="J358" s="359"/>
      <c r="M358" s="825"/>
      <c r="N358" s="825"/>
      <c r="O358" s="359"/>
      <c r="P358" s="359"/>
      <c r="Q358" s="359"/>
      <c r="R358" s="359"/>
      <c r="S358" s="359"/>
      <c r="T358" s="359"/>
      <c r="W358" s="825"/>
      <c r="X358" s="825"/>
      <c r="Y358" s="359"/>
      <c r="Z358" s="359"/>
      <c r="AA358" s="359"/>
      <c r="AB358" s="359"/>
      <c r="AC358" s="359"/>
      <c r="AD358" s="359"/>
      <c r="AG358" s="825"/>
      <c r="AH358" s="825"/>
      <c r="AI358" s="359"/>
      <c r="AJ358" s="359"/>
      <c r="AK358" s="359"/>
      <c r="AL358" s="359"/>
      <c r="AM358" s="359"/>
      <c r="AN358" s="359"/>
    </row>
    <row r="360" spans="1:40" ht="15">
      <c r="A360" s="357" t="s">
        <v>529</v>
      </c>
      <c r="B360" s="357"/>
      <c r="C360" s="357"/>
      <c r="D360" s="357"/>
      <c r="K360" s="357" t="s">
        <v>529</v>
      </c>
      <c r="L360" s="357"/>
      <c r="M360" s="357"/>
      <c r="N360" s="357"/>
      <c r="U360" s="357" t="s">
        <v>529</v>
      </c>
      <c r="V360" s="357"/>
      <c r="W360" s="357"/>
      <c r="X360" s="357"/>
      <c r="AE360" s="357" t="s">
        <v>529</v>
      </c>
      <c r="AF360" s="357"/>
      <c r="AG360" s="357"/>
      <c r="AH360" s="357"/>
    </row>
    <row r="361" spans="1:40">
      <c r="C361" s="353" t="s">
        <v>428</v>
      </c>
      <c r="M361" s="353" t="s">
        <v>428</v>
      </c>
      <c r="W361" s="353" t="s">
        <v>428</v>
      </c>
      <c r="AG361" s="353" t="s">
        <v>428</v>
      </c>
    </row>
    <row r="362" spans="1:40">
      <c r="C362" s="353" t="s">
        <v>429</v>
      </c>
      <c r="M362" s="353" t="s">
        <v>429</v>
      </c>
      <c r="W362" s="353" t="s">
        <v>429</v>
      </c>
      <c r="AG362" s="353" t="s">
        <v>429</v>
      </c>
    </row>
    <row r="363" spans="1:40">
      <c r="C363" s="353" t="s">
        <v>430</v>
      </c>
      <c r="M363" s="353" t="s">
        <v>430</v>
      </c>
      <c r="W363" s="353" t="s">
        <v>430</v>
      </c>
      <c r="AG363" s="353" t="s">
        <v>430</v>
      </c>
    </row>
    <row r="364" spans="1:40">
      <c r="C364" s="353" t="s">
        <v>431</v>
      </c>
      <c r="M364" s="353" t="s">
        <v>431</v>
      </c>
      <c r="W364" s="353" t="s">
        <v>431</v>
      </c>
      <c r="AG364" s="353" t="s">
        <v>431</v>
      </c>
    </row>
    <row r="365" spans="1:40">
      <c r="C365" s="353" t="s">
        <v>432</v>
      </c>
      <c r="M365" s="353" t="s">
        <v>432</v>
      </c>
      <c r="W365" s="353" t="s">
        <v>432</v>
      </c>
      <c r="AG365" s="353" t="s">
        <v>432</v>
      </c>
    </row>
    <row r="367" spans="1:40" ht="15">
      <c r="C367" s="357" t="s">
        <v>470</v>
      </c>
      <c r="D367" s="357"/>
      <c r="M367" s="357" t="s">
        <v>470</v>
      </c>
      <c r="N367" s="357"/>
      <c r="W367" s="357" t="s">
        <v>470</v>
      </c>
      <c r="X367" s="357"/>
      <c r="AG367" s="357" t="s">
        <v>470</v>
      </c>
      <c r="AH367" s="357"/>
    </row>
    <row r="368" spans="1:40" ht="15">
      <c r="C368" s="357"/>
      <c r="D368" s="357"/>
      <c r="M368" s="357"/>
      <c r="N368" s="357"/>
      <c r="W368" s="357"/>
      <c r="X368" s="357"/>
      <c r="AG368" s="357"/>
      <c r="AH368" s="357"/>
    </row>
    <row r="369" spans="3:40" ht="15.75" customHeight="1">
      <c r="C369" s="1356" t="s">
        <v>433</v>
      </c>
      <c r="D369" s="1358" t="s">
        <v>434</v>
      </c>
      <c r="E369" s="1358"/>
      <c r="F369" s="1358"/>
      <c r="G369" s="1358"/>
      <c r="H369" s="1359" t="s">
        <v>435</v>
      </c>
      <c r="I369" s="1359"/>
      <c r="J369" s="1359" t="s">
        <v>436</v>
      </c>
      <c r="M369" s="1356" t="s">
        <v>433</v>
      </c>
      <c r="N369" s="1358" t="s">
        <v>434</v>
      </c>
      <c r="O369" s="1358"/>
      <c r="P369" s="1358"/>
      <c r="Q369" s="1358"/>
      <c r="R369" s="1359" t="s">
        <v>435</v>
      </c>
      <c r="S369" s="1359"/>
      <c r="T369" s="1359" t="s">
        <v>436</v>
      </c>
      <c r="W369" s="1356" t="s">
        <v>433</v>
      </c>
      <c r="X369" s="1358" t="s">
        <v>434</v>
      </c>
      <c r="Y369" s="1358"/>
      <c r="Z369" s="1358"/>
      <c r="AA369" s="1358"/>
      <c r="AB369" s="1359" t="s">
        <v>435</v>
      </c>
      <c r="AC369" s="1359"/>
      <c r="AD369" s="1359" t="s">
        <v>436</v>
      </c>
      <c r="AG369" s="1356" t="s">
        <v>433</v>
      </c>
      <c r="AH369" s="1358" t="s">
        <v>434</v>
      </c>
      <c r="AI369" s="1358"/>
      <c r="AJ369" s="1358"/>
      <c r="AK369" s="1358"/>
      <c r="AL369" s="1359" t="s">
        <v>435</v>
      </c>
      <c r="AM369" s="1359"/>
      <c r="AN369" s="1359" t="s">
        <v>436</v>
      </c>
    </row>
    <row r="370" spans="3:40" ht="15.75">
      <c r="C370" s="1357"/>
      <c r="D370" s="1358" t="s">
        <v>437</v>
      </c>
      <c r="E370" s="1358"/>
      <c r="F370" s="1359" t="s">
        <v>438</v>
      </c>
      <c r="G370" s="1359"/>
      <c r="H370" s="1359"/>
      <c r="I370" s="1359"/>
      <c r="J370" s="1359"/>
      <c r="M370" s="1357"/>
      <c r="N370" s="1358" t="s">
        <v>437</v>
      </c>
      <c r="O370" s="1358"/>
      <c r="P370" s="1359" t="s">
        <v>438</v>
      </c>
      <c r="Q370" s="1359"/>
      <c r="R370" s="1359"/>
      <c r="S370" s="1359"/>
      <c r="T370" s="1359"/>
      <c r="W370" s="1357"/>
      <c r="X370" s="1358" t="s">
        <v>437</v>
      </c>
      <c r="Y370" s="1358"/>
      <c r="Z370" s="1359" t="s">
        <v>438</v>
      </c>
      <c r="AA370" s="1359"/>
      <c r="AB370" s="1359"/>
      <c r="AC370" s="1359"/>
      <c r="AD370" s="1359"/>
      <c r="AG370" s="1357"/>
      <c r="AH370" s="1358" t="s">
        <v>437</v>
      </c>
      <c r="AI370" s="1358"/>
      <c r="AJ370" s="1359" t="s">
        <v>438</v>
      </c>
      <c r="AK370" s="1359"/>
      <c r="AL370" s="1359"/>
      <c r="AM370" s="1359"/>
      <c r="AN370" s="1359"/>
    </row>
    <row r="371" spans="3:40" ht="25.5">
      <c r="C371" s="1362" t="s">
        <v>439</v>
      </c>
      <c r="D371" s="836"/>
      <c r="E371" s="362" t="s">
        <v>471</v>
      </c>
      <c r="F371" s="361"/>
      <c r="G371" s="362" t="s">
        <v>459</v>
      </c>
      <c r="H371" s="361"/>
      <c r="I371" s="362" t="s">
        <v>472</v>
      </c>
      <c r="J371" s="360" t="s">
        <v>440</v>
      </c>
      <c r="M371" s="1362" t="s">
        <v>439</v>
      </c>
      <c r="N371" s="836"/>
      <c r="O371" s="362" t="s">
        <v>471</v>
      </c>
      <c r="P371" s="361"/>
      <c r="Q371" s="362" t="s">
        <v>459</v>
      </c>
      <c r="R371" s="361"/>
      <c r="S371" s="362" t="s">
        <v>472</v>
      </c>
      <c r="T371" s="360" t="s">
        <v>440</v>
      </c>
      <c r="W371" s="1362" t="s">
        <v>439</v>
      </c>
      <c r="X371" s="836"/>
      <c r="Y371" s="362" t="s">
        <v>471</v>
      </c>
      <c r="Z371" s="361"/>
      <c r="AA371" s="362" t="s">
        <v>459</v>
      </c>
      <c r="AB371" s="361"/>
      <c r="AC371" s="362" t="s">
        <v>472</v>
      </c>
      <c r="AD371" s="360" t="s">
        <v>440</v>
      </c>
      <c r="AG371" s="1362" t="s">
        <v>439</v>
      </c>
      <c r="AH371" s="836"/>
      <c r="AI371" s="362" t="s">
        <v>471</v>
      </c>
      <c r="AJ371" s="361"/>
      <c r="AK371" s="362" t="s">
        <v>459</v>
      </c>
      <c r="AL371" s="361"/>
      <c r="AM371" s="362" t="s">
        <v>472</v>
      </c>
      <c r="AN371" s="360" t="s">
        <v>440</v>
      </c>
    </row>
    <row r="372" spans="3:40">
      <c r="C372" s="1363"/>
      <c r="D372" s="837"/>
      <c r="E372" s="365" t="s">
        <v>466</v>
      </c>
      <c r="F372" s="364"/>
      <c r="G372" s="365" t="s">
        <v>460</v>
      </c>
      <c r="H372" s="364"/>
      <c r="I372" s="365" t="s">
        <v>473</v>
      </c>
      <c r="J372" s="363"/>
      <c r="M372" s="1363"/>
      <c r="N372" s="837"/>
      <c r="O372" s="365" t="s">
        <v>466</v>
      </c>
      <c r="P372" s="364"/>
      <c r="Q372" s="365" t="s">
        <v>460</v>
      </c>
      <c r="R372" s="364"/>
      <c r="S372" s="365" t="s">
        <v>473</v>
      </c>
      <c r="T372" s="363"/>
      <c r="W372" s="1363"/>
      <c r="X372" s="837"/>
      <c r="Y372" s="365" t="s">
        <v>466</v>
      </c>
      <c r="Z372" s="364"/>
      <c r="AA372" s="365" t="s">
        <v>460</v>
      </c>
      <c r="AB372" s="364"/>
      <c r="AC372" s="365" t="s">
        <v>473</v>
      </c>
      <c r="AD372" s="363"/>
      <c r="AG372" s="1363"/>
      <c r="AH372" s="837"/>
      <c r="AI372" s="365" t="s">
        <v>466</v>
      </c>
      <c r="AJ372" s="364"/>
      <c r="AK372" s="365" t="s">
        <v>460</v>
      </c>
      <c r="AL372" s="364"/>
      <c r="AM372" s="365" t="s">
        <v>473</v>
      </c>
      <c r="AN372" s="363"/>
    </row>
    <row r="373" spans="3:40">
      <c r="C373" s="1363"/>
      <c r="D373" s="837"/>
      <c r="E373" s="365" t="s">
        <v>467</v>
      </c>
      <c r="F373" s="364"/>
      <c r="G373" s="365" t="s">
        <v>461</v>
      </c>
      <c r="H373" s="364"/>
      <c r="I373" s="365" t="s">
        <v>474</v>
      </c>
      <c r="J373" s="363"/>
      <c r="M373" s="1363"/>
      <c r="N373" s="837"/>
      <c r="O373" s="365" t="s">
        <v>467</v>
      </c>
      <c r="P373" s="364"/>
      <c r="Q373" s="365" t="s">
        <v>461</v>
      </c>
      <c r="R373" s="364"/>
      <c r="S373" s="365" t="s">
        <v>474</v>
      </c>
      <c r="T373" s="363"/>
      <c r="W373" s="1363"/>
      <c r="X373" s="837"/>
      <c r="Y373" s="365" t="s">
        <v>467</v>
      </c>
      <c r="Z373" s="364"/>
      <c r="AA373" s="365" t="s">
        <v>461</v>
      </c>
      <c r="AB373" s="364"/>
      <c r="AC373" s="365" t="s">
        <v>474</v>
      </c>
      <c r="AD373" s="363"/>
      <c r="AG373" s="1363"/>
      <c r="AH373" s="837"/>
      <c r="AI373" s="365" t="s">
        <v>467</v>
      </c>
      <c r="AJ373" s="364"/>
      <c r="AK373" s="365" t="s">
        <v>461</v>
      </c>
      <c r="AL373" s="364"/>
      <c r="AM373" s="365" t="s">
        <v>474</v>
      </c>
      <c r="AN373" s="363"/>
    </row>
    <row r="374" spans="3:40" ht="25.5">
      <c r="C374" s="1363"/>
      <c r="D374" s="837"/>
      <c r="E374" s="365" t="s">
        <v>468</v>
      </c>
      <c r="F374" s="364"/>
      <c r="G374" s="365" t="s">
        <v>462</v>
      </c>
      <c r="H374" s="364"/>
      <c r="I374" s="365" t="s">
        <v>475</v>
      </c>
      <c r="J374" s="363"/>
      <c r="M374" s="1363"/>
      <c r="N374" s="837"/>
      <c r="O374" s="365" t="s">
        <v>468</v>
      </c>
      <c r="P374" s="364"/>
      <c r="Q374" s="365" t="s">
        <v>462</v>
      </c>
      <c r="R374" s="364"/>
      <c r="S374" s="365" t="s">
        <v>475</v>
      </c>
      <c r="T374" s="363"/>
      <c r="W374" s="1363"/>
      <c r="X374" s="837"/>
      <c r="Y374" s="365" t="s">
        <v>468</v>
      </c>
      <c r="Z374" s="364"/>
      <c r="AA374" s="365" t="s">
        <v>462</v>
      </c>
      <c r="AB374" s="364"/>
      <c r="AC374" s="365" t="s">
        <v>475</v>
      </c>
      <c r="AD374" s="363"/>
      <c r="AG374" s="1363"/>
      <c r="AH374" s="837"/>
      <c r="AI374" s="365" t="s">
        <v>468</v>
      </c>
      <c r="AJ374" s="364"/>
      <c r="AK374" s="365" t="s">
        <v>462</v>
      </c>
      <c r="AL374" s="364"/>
      <c r="AM374" s="365" t="s">
        <v>475</v>
      </c>
      <c r="AN374" s="363"/>
    </row>
    <row r="375" spans="3:40">
      <c r="C375" s="1363"/>
      <c r="D375" s="837"/>
      <c r="E375" s="365" t="s">
        <v>469</v>
      </c>
      <c r="F375" s="364"/>
      <c r="G375" s="365"/>
      <c r="H375" s="364"/>
      <c r="I375" s="365"/>
      <c r="J375" s="363"/>
      <c r="M375" s="1363"/>
      <c r="N375" s="837"/>
      <c r="O375" s="365" t="s">
        <v>469</v>
      </c>
      <c r="P375" s="364"/>
      <c r="Q375" s="365"/>
      <c r="R375" s="364"/>
      <c r="S375" s="365"/>
      <c r="T375" s="363"/>
      <c r="W375" s="1363"/>
      <c r="X375" s="837"/>
      <c r="Y375" s="365" t="s">
        <v>469</v>
      </c>
      <c r="Z375" s="364"/>
      <c r="AA375" s="365"/>
      <c r="AB375" s="364"/>
      <c r="AC375" s="365"/>
      <c r="AD375" s="363"/>
      <c r="AG375" s="1363"/>
      <c r="AH375" s="837"/>
      <c r="AI375" s="365" t="s">
        <v>469</v>
      </c>
      <c r="AJ375" s="364"/>
      <c r="AK375" s="365"/>
      <c r="AL375" s="364"/>
      <c r="AM375" s="365"/>
      <c r="AN375" s="363"/>
    </row>
    <row r="376" spans="3:40">
      <c r="C376" s="1364"/>
      <c r="D376" s="838"/>
      <c r="E376" s="368"/>
      <c r="F376" s="369"/>
      <c r="G376" s="368"/>
      <c r="H376" s="369"/>
      <c r="I376" s="370"/>
      <c r="J376" s="366"/>
      <c r="M376" s="1364"/>
      <c r="N376" s="838"/>
      <c r="O376" s="368"/>
      <c r="P376" s="369"/>
      <c r="Q376" s="368"/>
      <c r="R376" s="369"/>
      <c r="S376" s="370"/>
      <c r="T376" s="366"/>
      <c r="W376" s="1364"/>
      <c r="X376" s="838"/>
      <c r="Y376" s="368"/>
      <c r="Z376" s="369"/>
      <c r="AA376" s="368"/>
      <c r="AB376" s="369"/>
      <c r="AC376" s="370"/>
      <c r="AD376" s="366"/>
      <c r="AG376" s="1364"/>
      <c r="AH376" s="838"/>
      <c r="AI376" s="368"/>
      <c r="AJ376" s="369"/>
      <c r="AK376" s="368"/>
      <c r="AL376" s="369"/>
      <c r="AM376" s="370"/>
      <c r="AN376" s="366"/>
    </row>
    <row r="377" spans="3:40">
      <c r="C377" s="1362" t="s">
        <v>441</v>
      </c>
      <c r="D377" s="1367" t="s">
        <v>476</v>
      </c>
      <c r="E377" s="1368"/>
      <c r="F377" s="371"/>
      <c r="G377" s="362"/>
      <c r="H377" s="372"/>
      <c r="I377" s="372"/>
      <c r="J377" s="360" t="s">
        <v>444</v>
      </c>
      <c r="M377" s="1362" t="s">
        <v>441</v>
      </c>
      <c r="N377" s="1367" t="s">
        <v>476</v>
      </c>
      <c r="O377" s="1368"/>
      <c r="P377" s="371"/>
      <c r="Q377" s="362"/>
      <c r="R377" s="372"/>
      <c r="S377" s="372"/>
      <c r="T377" s="360" t="s">
        <v>444</v>
      </c>
      <c r="W377" s="1362" t="s">
        <v>441</v>
      </c>
      <c r="X377" s="1367" t="s">
        <v>476</v>
      </c>
      <c r="Y377" s="1368"/>
      <c r="Z377" s="371"/>
      <c r="AA377" s="362"/>
      <c r="AB377" s="372"/>
      <c r="AC377" s="372"/>
      <c r="AD377" s="360" t="s">
        <v>444</v>
      </c>
      <c r="AG377" s="1362" t="s">
        <v>441</v>
      </c>
      <c r="AH377" s="1367" t="s">
        <v>476</v>
      </c>
      <c r="AI377" s="1368"/>
      <c r="AJ377" s="371"/>
      <c r="AK377" s="362"/>
      <c r="AL377" s="372"/>
      <c r="AM377" s="372"/>
      <c r="AN377" s="360" t="s">
        <v>444</v>
      </c>
    </row>
    <row r="378" spans="3:40" ht="38.25">
      <c r="C378" s="1363"/>
      <c r="D378" s="1360" t="s">
        <v>442</v>
      </c>
      <c r="E378" s="1361"/>
      <c r="F378" s="364"/>
      <c r="G378" s="365" t="s">
        <v>463</v>
      </c>
      <c r="H378" s="372"/>
      <c r="I378" s="372" t="s">
        <v>477</v>
      </c>
      <c r="J378" s="363"/>
      <c r="M378" s="1363"/>
      <c r="N378" s="1360" t="s">
        <v>442</v>
      </c>
      <c r="O378" s="1361"/>
      <c r="P378" s="364"/>
      <c r="Q378" s="365" t="s">
        <v>463</v>
      </c>
      <c r="R378" s="372"/>
      <c r="S378" s="372" t="s">
        <v>477</v>
      </c>
      <c r="T378" s="363"/>
      <c r="W378" s="1363"/>
      <c r="X378" s="1360" t="s">
        <v>442</v>
      </c>
      <c r="Y378" s="1361"/>
      <c r="Z378" s="364"/>
      <c r="AA378" s="365" t="s">
        <v>463</v>
      </c>
      <c r="AB378" s="372"/>
      <c r="AC378" s="372" t="s">
        <v>477</v>
      </c>
      <c r="AD378" s="363"/>
      <c r="AG378" s="1363"/>
      <c r="AH378" s="1360" t="s">
        <v>442</v>
      </c>
      <c r="AI378" s="1361"/>
      <c r="AJ378" s="364"/>
      <c r="AK378" s="365" t="s">
        <v>463</v>
      </c>
      <c r="AL378" s="372"/>
      <c r="AM378" s="372" t="s">
        <v>477</v>
      </c>
      <c r="AN378" s="363"/>
    </row>
    <row r="379" spans="3:40">
      <c r="C379" s="1363"/>
      <c r="D379" s="1360" t="s">
        <v>443</v>
      </c>
      <c r="E379" s="1361"/>
      <c r="F379" s="364"/>
      <c r="G379" s="365"/>
      <c r="H379" s="372"/>
      <c r="I379" s="372"/>
      <c r="J379" s="363"/>
      <c r="M379" s="1363"/>
      <c r="N379" s="1360" t="s">
        <v>443</v>
      </c>
      <c r="O379" s="1361"/>
      <c r="P379" s="364"/>
      <c r="Q379" s="365"/>
      <c r="R379" s="372"/>
      <c r="S379" s="372"/>
      <c r="T379" s="363"/>
      <c r="W379" s="1363"/>
      <c r="X379" s="1360" t="s">
        <v>443</v>
      </c>
      <c r="Y379" s="1361"/>
      <c r="Z379" s="364"/>
      <c r="AA379" s="365"/>
      <c r="AB379" s="372"/>
      <c r="AC379" s="372"/>
      <c r="AD379" s="363"/>
      <c r="AG379" s="1363"/>
      <c r="AH379" s="1360" t="s">
        <v>443</v>
      </c>
      <c r="AI379" s="1361"/>
      <c r="AJ379" s="364"/>
      <c r="AK379" s="365"/>
      <c r="AL379" s="372"/>
      <c r="AM379" s="372"/>
      <c r="AN379" s="363"/>
    </row>
    <row r="380" spans="3:40">
      <c r="C380" s="1363"/>
      <c r="D380" s="378"/>
      <c r="E380" s="372">
        <f>SILABUS!E68</f>
        <v>0</v>
      </c>
      <c r="F380" s="373"/>
      <c r="G380" s="365"/>
      <c r="H380" s="372"/>
      <c r="I380" s="372"/>
      <c r="J380" s="363"/>
      <c r="M380" s="1363"/>
      <c r="N380" s="378"/>
      <c r="O380" s="372">
        <f>SILABUS!O68</f>
        <v>0</v>
      </c>
      <c r="P380" s="373"/>
      <c r="Q380" s="365"/>
      <c r="R380" s="372"/>
      <c r="S380" s="372"/>
      <c r="T380" s="363"/>
      <c r="W380" s="1363"/>
      <c r="X380" s="378"/>
      <c r="Y380" s="372">
        <f>SILABUS!Y68</f>
        <v>0</v>
      </c>
      <c r="Z380" s="373"/>
      <c r="AA380" s="365"/>
      <c r="AB380" s="372"/>
      <c r="AC380" s="372"/>
      <c r="AD380" s="363"/>
      <c r="AG380" s="1363"/>
      <c r="AH380" s="378"/>
      <c r="AI380" s="372">
        <f>SILABUS!AI68</f>
        <v>0</v>
      </c>
      <c r="AJ380" s="373"/>
      <c r="AK380" s="365"/>
      <c r="AL380" s="372"/>
      <c r="AM380" s="372"/>
      <c r="AN380" s="363"/>
    </row>
    <row r="381" spans="3:40">
      <c r="C381" s="1363"/>
      <c r="D381" s="378"/>
      <c r="E381" s="372">
        <f>SILABUS!E69</f>
        <v>0</v>
      </c>
      <c r="F381" s="364"/>
      <c r="G381" s="365"/>
      <c r="H381" s="372"/>
      <c r="I381" s="372"/>
      <c r="J381" s="363"/>
      <c r="M381" s="1363"/>
      <c r="N381" s="378"/>
      <c r="O381" s="372">
        <f>SILABUS!O69</f>
        <v>0</v>
      </c>
      <c r="P381" s="364"/>
      <c r="Q381" s="365"/>
      <c r="R381" s="372"/>
      <c r="S381" s="372"/>
      <c r="T381" s="363"/>
      <c r="W381" s="1363"/>
      <c r="X381" s="378"/>
      <c r="Y381" s="372">
        <f>SILABUS!Y69</f>
        <v>0</v>
      </c>
      <c r="Z381" s="364"/>
      <c r="AA381" s="365"/>
      <c r="AB381" s="372"/>
      <c r="AC381" s="372"/>
      <c r="AD381" s="363"/>
      <c r="AG381" s="1363"/>
      <c r="AH381" s="378"/>
      <c r="AI381" s="372">
        <f>SILABUS!AI69</f>
        <v>0</v>
      </c>
      <c r="AJ381" s="364"/>
      <c r="AK381" s="365"/>
      <c r="AL381" s="372"/>
      <c r="AM381" s="372"/>
      <c r="AN381" s="363"/>
    </row>
    <row r="382" spans="3:40" ht="38.25">
      <c r="C382" s="1363"/>
      <c r="D382" s="378"/>
      <c r="E382" s="372">
        <f>SILABUS!E70</f>
        <v>0</v>
      </c>
      <c r="F382" s="364"/>
      <c r="G382" s="365" t="s">
        <v>462</v>
      </c>
      <c r="H382" s="372"/>
      <c r="I382" s="372" t="s">
        <v>478</v>
      </c>
      <c r="J382" s="363"/>
      <c r="M382" s="1363"/>
      <c r="N382" s="378"/>
      <c r="O382" s="372">
        <f>SILABUS!O70</f>
        <v>0</v>
      </c>
      <c r="P382" s="364"/>
      <c r="Q382" s="365" t="s">
        <v>462</v>
      </c>
      <c r="R382" s="372"/>
      <c r="S382" s="372" t="s">
        <v>478</v>
      </c>
      <c r="T382" s="363"/>
      <c r="W382" s="1363"/>
      <c r="X382" s="378"/>
      <c r="Y382" s="372">
        <f>SILABUS!Y70</f>
        <v>0</v>
      </c>
      <c r="Z382" s="364"/>
      <c r="AA382" s="365" t="s">
        <v>462</v>
      </c>
      <c r="AB382" s="372"/>
      <c r="AC382" s="372" t="s">
        <v>478</v>
      </c>
      <c r="AD382" s="363"/>
      <c r="AG382" s="1363"/>
      <c r="AH382" s="378"/>
      <c r="AI382" s="372">
        <f>SILABUS!AI70</f>
        <v>0</v>
      </c>
      <c r="AJ382" s="364"/>
      <c r="AK382" s="365" t="s">
        <v>462</v>
      </c>
      <c r="AL382" s="372"/>
      <c r="AM382" s="372" t="s">
        <v>478</v>
      </c>
      <c r="AN382" s="363"/>
    </row>
    <row r="383" spans="3:40" ht="25.5">
      <c r="C383" s="1363"/>
      <c r="D383" s="378"/>
      <c r="E383" s="372">
        <f>SILABUS!E71</f>
        <v>0</v>
      </c>
      <c r="F383" s="364"/>
      <c r="G383" s="365" t="s">
        <v>479</v>
      </c>
      <c r="H383" s="372"/>
      <c r="I383" s="372" t="s">
        <v>480</v>
      </c>
      <c r="J383" s="363"/>
      <c r="M383" s="1363"/>
      <c r="N383" s="378"/>
      <c r="O383" s="372">
        <f>SILABUS!O71</f>
        <v>0</v>
      </c>
      <c r="P383" s="364"/>
      <c r="Q383" s="365" t="s">
        <v>479</v>
      </c>
      <c r="R383" s="372"/>
      <c r="S383" s="372" t="s">
        <v>480</v>
      </c>
      <c r="T383" s="363"/>
      <c r="W383" s="1363"/>
      <c r="X383" s="378"/>
      <c r="Y383" s="372">
        <f>SILABUS!Y71</f>
        <v>0</v>
      </c>
      <c r="Z383" s="364"/>
      <c r="AA383" s="365" t="s">
        <v>479</v>
      </c>
      <c r="AB383" s="372"/>
      <c r="AC383" s="372" t="s">
        <v>480</v>
      </c>
      <c r="AD383" s="363"/>
      <c r="AG383" s="1363"/>
      <c r="AH383" s="378"/>
      <c r="AI383" s="372">
        <f>SILABUS!AI71</f>
        <v>0</v>
      </c>
      <c r="AJ383" s="364"/>
      <c r="AK383" s="365" t="s">
        <v>479</v>
      </c>
      <c r="AL383" s="372"/>
      <c r="AM383" s="372" t="s">
        <v>480</v>
      </c>
      <c r="AN383" s="363"/>
    </row>
    <row r="384" spans="3:40">
      <c r="C384" s="1363"/>
      <c r="D384" s="378"/>
      <c r="E384" s="372">
        <f>SILABUS!E72</f>
        <v>0</v>
      </c>
      <c r="F384" s="364"/>
      <c r="G384" s="365"/>
      <c r="H384" s="372"/>
      <c r="I384" s="372"/>
      <c r="J384" s="363"/>
      <c r="M384" s="1363"/>
      <c r="N384" s="378"/>
      <c r="O384" s="372">
        <f>SILABUS!O72</f>
        <v>0</v>
      </c>
      <c r="P384" s="364"/>
      <c r="Q384" s="365"/>
      <c r="R384" s="372"/>
      <c r="S384" s="372"/>
      <c r="T384" s="363"/>
      <c r="W384" s="1363"/>
      <c r="X384" s="378"/>
      <c r="Y384" s="372">
        <f>SILABUS!Y72</f>
        <v>0</v>
      </c>
      <c r="Z384" s="364"/>
      <c r="AA384" s="365"/>
      <c r="AB384" s="372"/>
      <c r="AC384" s="372"/>
      <c r="AD384" s="363"/>
      <c r="AG384" s="1363"/>
      <c r="AH384" s="378"/>
      <c r="AI384" s="372">
        <f>SILABUS!AI72</f>
        <v>0</v>
      </c>
      <c r="AJ384" s="364"/>
      <c r="AK384" s="365"/>
      <c r="AL384" s="372"/>
      <c r="AM384" s="372"/>
      <c r="AN384" s="363"/>
    </row>
    <row r="385" spans="1:40">
      <c r="C385" s="1363"/>
      <c r="D385" s="378"/>
      <c r="E385" s="372">
        <f>SILABUS!E73</f>
        <v>0</v>
      </c>
      <c r="F385" s="373"/>
      <c r="G385" s="365"/>
      <c r="H385" s="372"/>
      <c r="I385" s="372"/>
      <c r="J385" s="363"/>
      <c r="M385" s="1363"/>
      <c r="N385" s="378"/>
      <c r="O385" s="372">
        <f>SILABUS!O73</f>
        <v>0</v>
      </c>
      <c r="P385" s="373"/>
      <c r="Q385" s="365"/>
      <c r="R385" s="372"/>
      <c r="S385" s="372"/>
      <c r="T385" s="363"/>
      <c r="W385" s="1363"/>
      <c r="X385" s="378"/>
      <c r="Y385" s="372">
        <f>SILABUS!Y73</f>
        <v>0</v>
      </c>
      <c r="Z385" s="373"/>
      <c r="AA385" s="365"/>
      <c r="AB385" s="372"/>
      <c r="AC385" s="372"/>
      <c r="AD385" s="363"/>
      <c r="AG385" s="1363"/>
      <c r="AH385" s="378"/>
      <c r="AI385" s="372">
        <f>SILABUS!AI73</f>
        <v>0</v>
      </c>
      <c r="AJ385" s="373"/>
      <c r="AK385" s="365"/>
      <c r="AL385" s="372"/>
      <c r="AM385" s="372"/>
      <c r="AN385" s="363"/>
    </row>
    <row r="386" spans="1:40" ht="25.5">
      <c r="C386" s="1363"/>
      <c r="D386" s="378"/>
      <c r="E386" s="372">
        <f>SILABUS!E74</f>
        <v>0</v>
      </c>
      <c r="F386" s="364"/>
      <c r="G386" s="365" t="s">
        <v>462</v>
      </c>
      <c r="H386" s="372"/>
      <c r="I386" s="372"/>
      <c r="J386" s="363"/>
      <c r="M386" s="1363"/>
      <c r="N386" s="378"/>
      <c r="O386" s="372">
        <f>SILABUS!O74</f>
        <v>0</v>
      </c>
      <c r="P386" s="364"/>
      <c r="Q386" s="365" t="s">
        <v>462</v>
      </c>
      <c r="R386" s="372"/>
      <c r="S386" s="372"/>
      <c r="T386" s="363"/>
      <c r="W386" s="1363"/>
      <c r="X386" s="378"/>
      <c r="Y386" s="372">
        <f>SILABUS!Y74</f>
        <v>0</v>
      </c>
      <c r="Z386" s="364"/>
      <c r="AA386" s="365" t="s">
        <v>462</v>
      </c>
      <c r="AB386" s="372"/>
      <c r="AC386" s="372"/>
      <c r="AD386" s="363"/>
      <c r="AG386" s="1363"/>
      <c r="AH386" s="378"/>
      <c r="AI386" s="372">
        <f>SILABUS!AI74</f>
        <v>0</v>
      </c>
      <c r="AJ386" s="364"/>
      <c r="AK386" s="365" t="s">
        <v>462</v>
      </c>
      <c r="AL386" s="372"/>
      <c r="AM386" s="372"/>
      <c r="AN386" s="363"/>
    </row>
    <row r="387" spans="1:40" ht="25.5" customHeight="1">
      <c r="C387" s="1363"/>
      <c r="D387" s="378"/>
      <c r="E387" s="372">
        <f>SILABUS!E75</f>
        <v>0</v>
      </c>
      <c r="F387" s="364"/>
      <c r="G387" s="365" t="s">
        <v>464</v>
      </c>
      <c r="H387" s="372"/>
      <c r="I387" s="372"/>
      <c r="J387" s="363"/>
      <c r="M387" s="1363"/>
      <c r="N387" s="378"/>
      <c r="O387" s="372">
        <f>SILABUS!O75</f>
        <v>0</v>
      </c>
      <c r="P387" s="364"/>
      <c r="Q387" s="365" t="s">
        <v>464</v>
      </c>
      <c r="R387" s="372"/>
      <c r="S387" s="372"/>
      <c r="T387" s="363"/>
      <c r="W387" s="1363"/>
      <c r="X387" s="378"/>
      <c r="Y387" s="372">
        <f>SILABUS!Y75</f>
        <v>0</v>
      </c>
      <c r="Z387" s="364"/>
      <c r="AA387" s="365" t="s">
        <v>464</v>
      </c>
      <c r="AB387" s="372"/>
      <c r="AC387" s="372"/>
      <c r="AD387" s="363"/>
      <c r="AG387" s="1363"/>
      <c r="AH387" s="378"/>
      <c r="AI387" s="372">
        <f>SILABUS!AI75</f>
        <v>0</v>
      </c>
      <c r="AJ387" s="364"/>
      <c r="AK387" s="365" t="s">
        <v>464</v>
      </c>
      <c r="AL387" s="372"/>
      <c r="AM387" s="372"/>
      <c r="AN387" s="363"/>
    </row>
    <row r="388" spans="1:40" ht="51">
      <c r="C388" s="1363"/>
      <c r="D388" s="378"/>
      <c r="E388" s="372">
        <f>SILABUS!E76</f>
        <v>0</v>
      </c>
      <c r="F388" s="374"/>
      <c r="G388" s="365" t="s">
        <v>465</v>
      </c>
      <c r="H388" s="372"/>
      <c r="I388" s="372"/>
      <c r="J388" s="363"/>
      <c r="M388" s="1363"/>
      <c r="N388" s="378"/>
      <c r="O388" s="372">
        <f>SILABUS!O76</f>
        <v>0</v>
      </c>
      <c r="P388" s="374"/>
      <c r="Q388" s="365" t="s">
        <v>465</v>
      </c>
      <c r="R388" s="372"/>
      <c r="S388" s="372"/>
      <c r="T388" s="363"/>
      <c r="W388" s="1363"/>
      <c r="X388" s="378"/>
      <c r="Y388" s="372">
        <f>SILABUS!Y76</f>
        <v>0</v>
      </c>
      <c r="Z388" s="374"/>
      <c r="AA388" s="365" t="s">
        <v>465</v>
      </c>
      <c r="AB388" s="372"/>
      <c r="AC388" s="372"/>
      <c r="AD388" s="363"/>
      <c r="AG388" s="1363"/>
      <c r="AH388" s="378"/>
      <c r="AI388" s="372">
        <f>SILABUS!AI76</f>
        <v>0</v>
      </c>
      <c r="AJ388" s="374"/>
      <c r="AK388" s="365" t="s">
        <v>465</v>
      </c>
      <c r="AL388" s="372"/>
      <c r="AM388" s="372"/>
      <c r="AN388" s="363"/>
    </row>
    <row r="389" spans="1:40">
      <c r="C389" s="1364"/>
      <c r="D389" s="378"/>
      <c r="E389" s="375"/>
      <c r="F389" s="374"/>
      <c r="G389" s="376"/>
      <c r="H389" s="375"/>
      <c r="I389" s="372"/>
      <c r="J389" s="363"/>
      <c r="M389" s="1364"/>
      <c r="N389" s="378"/>
      <c r="O389" s="375"/>
      <c r="P389" s="374"/>
      <c r="Q389" s="376"/>
      <c r="R389" s="375"/>
      <c r="S389" s="372"/>
      <c r="T389" s="363"/>
      <c r="W389" s="1364"/>
      <c r="X389" s="378"/>
      <c r="Y389" s="375"/>
      <c r="Z389" s="374"/>
      <c r="AA389" s="376"/>
      <c r="AB389" s="375"/>
      <c r="AC389" s="372"/>
      <c r="AD389" s="363"/>
      <c r="AG389" s="1364"/>
      <c r="AH389" s="378"/>
      <c r="AI389" s="375"/>
      <c r="AJ389" s="374"/>
      <c r="AK389" s="376"/>
      <c r="AL389" s="375"/>
      <c r="AM389" s="372"/>
      <c r="AN389" s="363"/>
    </row>
    <row r="390" spans="1:40" ht="38.25">
      <c r="C390" s="1362" t="s">
        <v>445</v>
      </c>
      <c r="D390" s="839"/>
      <c r="E390" s="377" t="s">
        <v>481</v>
      </c>
      <c r="F390" s="361"/>
      <c r="G390" s="362" t="s">
        <v>482</v>
      </c>
      <c r="H390" s="361"/>
      <c r="I390" s="362" t="s">
        <v>483</v>
      </c>
      <c r="J390" s="360" t="s">
        <v>440</v>
      </c>
      <c r="M390" s="1362" t="s">
        <v>445</v>
      </c>
      <c r="N390" s="839"/>
      <c r="O390" s="377" t="s">
        <v>481</v>
      </c>
      <c r="P390" s="361"/>
      <c r="Q390" s="362" t="s">
        <v>482</v>
      </c>
      <c r="R390" s="361"/>
      <c r="S390" s="362" t="s">
        <v>483</v>
      </c>
      <c r="T390" s="360" t="s">
        <v>440</v>
      </c>
      <c r="W390" s="1362" t="s">
        <v>445</v>
      </c>
      <c r="X390" s="839"/>
      <c r="Y390" s="377" t="s">
        <v>481</v>
      </c>
      <c r="Z390" s="361"/>
      <c r="AA390" s="362" t="s">
        <v>482</v>
      </c>
      <c r="AB390" s="361"/>
      <c r="AC390" s="362" t="s">
        <v>483</v>
      </c>
      <c r="AD390" s="360" t="s">
        <v>440</v>
      </c>
      <c r="AG390" s="1362" t="s">
        <v>445</v>
      </c>
      <c r="AH390" s="839"/>
      <c r="AI390" s="377" t="s">
        <v>481</v>
      </c>
      <c r="AJ390" s="361"/>
      <c r="AK390" s="362" t="s">
        <v>482</v>
      </c>
      <c r="AL390" s="361"/>
      <c r="AM390" s="362" t="s">
        <v>483</v>
      </c>
      <c r="AN390" s="360" t="s">
        <v>440</v>
      </c>
    </row>
    <row r="391" spans="1:40" ht="38.25">
      <c r="C391" s="1363"/>
      <c r="D391" s="378"/>
      <c r="E391" s="372" t="s">
        <v>484</v>
      </c>
      <c r="F391" s="364"/>
      <c r="G391" s="365"/>
      <c r="H391" s="364"/>
      <c r="I391" s="365"/>
      <c r="J391" s="363"/>
      <c r="M391" s="1363"/>
      <c r="N391" s="378"/>
      <c r="O391" s="372" t="s">
        <v>484</v>
      </c>
      <c r="P391" s="364"/>
      <c r="Q391" s="365"/>
      <c r="R391" s="364"/>
      <c r="S391" s="365"/>
      <c r="T391" s="363"/>
      <c r="W391" s="1363"/>
      <c r="X391" s="378"/>
      <c r="Y391" s="372" t="s">
        <v>484</v>
      </c>
      <c r="Z391" s="364"/>
      <c r="AA391" s="365"/>
      <c r="AB391" s="364"/>
      <c r="AC391" s="365"/>
      <c r="AD391" s="363"/>
      <c r="AG391" s="1363"/>
      <c r="AH391" s="378"/>
      <c r="AI391" s="372" t="s">
        <v>484</v>
      </c>
      <c r="AJ391" s="364"/>
      <c r="AK391" s="365"/>
      <c r="AL391" s="364"/>
      <c r="AM391" s="365"/>
      <c r="AN391" s="363"/>
    </row>
    <row r="392" spans="1:40">
      <c r="C392" s="1363"/>
      <c r="D392" s="378"/>
      <c r="E392" s="372" t="s">
        <v>466</v>
      </c>
      <c r="F392" s="364"/>
      <c r="G392" s="365" t="s">
        <v>485</v>
      </c>
      <c r="H392" s="364"/>
      <c r="I392" s="365" t="s">
        <v>486</v>
      </c>
      <c r="J392" s="363"/>
      <c r="M392" s="1363"/>
      <c r="N392" s="378"/>
      <c r="O392" s="372" t="s">
        <v>466</v>
      </c>
      <c r="P392" s="364"/>
      <c r="Q392" s="365" t="s">
        <v>485</v>
      </c>
      <c r="R392" s="364"/>
      <c r="S392" s="365" t="s">
        <v>486</v>
      </c>
      <c r="T392" s="363"/>
      <c r="W392" s="1363"/>
      <c r="X392" s="378"/>
      <c r="Y392" s="372" t="s">
        <v>466</v>
      </c>
      <c r="Z392" s="364"/>
      <c r="AA392" s="365" t="s">
        <v>485</v>
      </c>
      <c r="AB392" s="364"/>
      <c r="AC392" s="365" t="s">
        <v>486</v>
      </c>
      <c r="AD392" s="363"/>
      <c r="AG392" s="1363"/>
      <c r="AH392" s="378"/>
      <c r="AI392" s="372" t="s">
        <v>466</v>
      </c>
      <c r="AJ392" s="364"/>
      <c r="AK392" s="365" t="s">
        <v>485</v>
      </c>
      <c r="AL392" s="364"/>
      <c r="AM392" s="365" t="s">
        <v>486</v>
      </c>
      <c r="AN392" s="363"/>
    </row>
    <row r="393" spans="1:40">
      <c r="C393" s="1363"/>
      <c r="D393" s="378"/>
      <c r="E393" s="375"/>
      <c r="F393" s="374"/>
      <c r="G393" s="365"/>
      <c r="H393" s="364"/>
      <c r="I393" s="376"/>
      <c r="J393" s="363"/>
      <c r="M393" s="1363"/>
      <c r="N393" s="378"/>
      <c r="O393" s="375"/>
      <c r="P393" s="374"/>
      <c r="Q393" s="365"/>
      <c r="R393" s="364"/>
      <c r="S393" s="376"/>
      <c r="T393" s="363"/>
      <c r="W393" s="1363"/>
      <c r="X393" s="378"/>
      <c r="Y393" s="375"/>
      <c r="Z393" s="374"/>
      <c r="AA393" s="365"/>
      <c r="AB393" s="364"/>
      <c r="AC393" s="376"/>
      <c r="AD393" s="363"/>
      <c r="AG393" s="1363"/>
      <c r="AH393" s="378"/>
      <c r="AI393" s="375"/>
      <c r="AJ393" s="374"/>
      <c r="AK393" s="365"/>
      <c r="AL393" s="364"/>
      <c r="AM393" s="376"/>
      <c r="AN393" s="363"/>
    </row>
    <row r="394" spans="1:40">
      <c r="C394" s="1364"/>
      <c r="D394" s="379"/>
      <c r="E394" s="380"/>
      <c r="F394" s="369"/>
      <c r="G394" s="370"/>
      <c r="H394" s="367"/>
      <c r="I394" s="368"/>
      <c r="J394" s="366"/>
      <c r="M394" s="1364"/>
      <c r="N394" s="379"/>
      <c r="O394" s="380"/>
      <c r="P394" s="369"/>
      <c r="Q394" s="370"/>
      <c r="R394" s="367"/>
      <c r="S394" s="368"/>
      <c r="T394" s="366"/>
      <c r="W394" s="1364"/>
      <c r="X394" s="379"/>
      <c r="Y394" s="380"/>
      <c r="Z394" s="369"/>
      <c r="AA394" s="370"/>
      <c r="AB394" s="367"/>
      <c r="AC394" s="368"/>
      <c r="AD394" s="366"/>
      <c r="AG394" s="1364"/>
      <c r="AH394" s="379"/>
      <c r="AI394" s="380"/>
      <c r="AJ394" s="369"/>
      <c r="AK394" s="370"/>
      <c r="AL394" s="367"/>
      <c r="AM394" s="368"/>
      <c r="AN394" s="366"/>
    </row>
    <row r="395" spans="1:40" ht="15.75">
      <c r="C395" s="381"/>
      <c r="D395" s="381"/>
      <c r="M395" s="381"/>
      <c r="N395" s="381"/>
      <c r="W395" s="381"/>
      <c r="X395" s="381"/>
      <c r="AG395" s="381"/>
      <c r="AH395" s="381"/>
    </row>
    <row r="396" spans="1:40" ht="15.75">
      <c r="C396" s="381"/>
      <c r="D396" s="381"/>
      <c r="M396" s="381"/>
      <c r="N396" s="381"/>
      <c r="W396" s="381"/>
      <c r="X396" s="381"/>
      <c r="AG396" s="381"/>
      <c r="AH396" s="381"/>
    </row>
    <row r="397" spans="1:40" ht="15">
      <c r="A397" s="357" t="s">
        <v>487</v>
      </c>
      <c r="B397" s="357"/>
      <c r="C397" s="357"/>
      <c r="D397" s="357"/>
      <c r="K397" s="357" t="s">
        <v>487</v>
      </c>
      <c r="L397" s="357"/>
      <c r="M397" s="357"/>
      <c r="N397" s="357"/>
      <c r="U397" s="357" t="s">
        <v>487</v>
      </c>
      <c r="V397" s="357"/>
      <c r="W397" s="357"/>
      <c r="X397" s="357"/>
      <c r="AE397" s="357" t="s">
        <v>487</v>
      </c>
      <c r="AF397" s="357"/>
      <c r="AG397" s="357"/>
      <c r="AH397" s="357"/>
    </row>
    <row r="398" spans="1:40">
      <c r="C398" s="1328">
        <f>SILABUS!K68</f>
        <v>0</v>
      </c>
      <c r="D398" s="1328"/>
      <c r="E398" s="1328"/>
      <c r="F398" s="1328"/>
      <c r="G398" s="1328"/>
      <c r="H398" s="1328"/>
      <c r="I398" s="1328"/>
      <c r="J398" s="1328"/>
      <c r="M398" s="1328">
        <f>SILABUS!U68</f>
        <v>0</v>
      </c>
      <c r="N398" s="1328"/>
      <c r="O398" s="1328"/>
      <c r="P398" s="1328"/>
      <c r="Q398" s="1328"/>
      <c r="R398" s="1328"/>
      <c r="S398" s="1328"/>
      <c r="T398" s="1328"/>
      <c r="W398" s="1328">
        <f>SILABUS!AE68</f>
        <v>0</v>
      </c>
      <c r="X398" s="1328"/>
      <c r="Y398" s="1328"/>
      <c r="Z398" s="1328"/>
      <c r="AA398" s="1328"/>
      <c r="AB398" s="1328"/>
      <c r="AC398" s="1328"/>
      <c r="AD398" s="1328"/>
      <c r="AG398" s="1328">
        <f>SILABUS!AO68</f>
        <v>0</v>
      </c>
      <c r="AH398" s="1328"/>
      <c r="AI398" s="1328"/>
      <c r="AJ398" s="1328"/>
      <c r="AK398" s="1328"/>
      <c r="AL398" s="1328"/>
      <c r="AM398" s="1328"/>
      <c r="AN398" s="1328"/>
    </row>
    <row r="399" spans="1:40">
      <c r="C399" s="1328">
        <f>SILABUS!K69</f>
        <v>0</v>
      </c>
      <c r="D399" s="1328"/>
      <c r="E399" s="1328"/>
      <c r="F399" s="1328"/>
      <c r="G399" s="1328"/>
      <c r="H399" s="1328"/>
      <c r="I399" s="1328"/>
      <c r="J399" s="1328"/>
      <c r="M399" s="1328">
        <f>SILABUS!U69</f>
        <v>0</v>
      </c>
      <c r="N399" s="1328"/>
      <c r="O399" s="1328"/>
      <c r="P399" s="1328"/>
      <c r="Q399" s="1328"/>
      <c r="R399" s="1328"/>
      <c r="S399" s="1328"/>
      <c r="T399" s="1328"/>
      <c r="W399" s="1328">
        <f>SILABUS!AE69</f>
        <v>0</v>
      </c>
      <c r="X399" s="1328"/>
      <c r="Y399" s="1328"/>
      <c r="Z399" s="1328"/>
      <c r="AA399" s="1328"/>
      <c r="AB399" s="1328"/>
      <c r="AC399" s="1328"/>
      <c r="AD399" s="1328"/>
      <c r="AG399" s="1328">
        <f>SILABUS!AO69</f>
        <v>0</v>
      </c>
      <c r="AH399" s="1328"/>
      <c r="AI399" s="1328"/>
      <c r="AJ399" s="1328"/>
      <c r="AK399" s="1328"/>
      <c r="AL399" s="1328"/>
      <c r="AM399" s="1328"/>
      <c r="AN399" s="1328"/>
    </row>
    <row r="400" spans="1:40">
      <c r="C400" s="1328">
        <f>SILABUS!K70</f>
        <v>0</v>
      </c>
      <c r="D400" s="1328"/>
      <c r="E400" s="1328"/>
      <c r="F400" s="1328"/>
      <c r="G400" s="1328"/>
      <c r="H400" s="1328"/>
      <c r="I400" s="1328"/>
      <c r="J400" s="1328"/>
      <c r="M400" s="1328">
        <f>SILABUS!U70</f>
        <v>0</v>
      </c>
      <c r="N400" s="1328"/>
      <c r="O400" s="1328"/>
      <c r="P400" s="1328"/>
      <c r="Q400" s="1328"/>
      <c r="R400" s="1328"/>
      <c r="S400" s="1328"/>
      <c r="T400" s="1328"/>
      <c r="W400" s="1328">
        <f>SILABUS!AE70</f>
        <v>0</v>
      </c>
      <c r="X400" s="1328"/>
      <c r="Y400" s="1328"/>
      <c r="Z400" s="1328"/>
      <c r="AA400" s="1328"/>
      <c r="AB400" s="1328"/>
      <c r="AC400" s="1328"/>
      <c r="AD400" s="1328"/>
      <c r="AG400" s="1328">
        <f>SILABUS!AO70</f>
        <v>0</v>
      </c>
      <c r="AH400" s="1328"/>
      <c r="AI400" s="1328"/>
      <c r="AJ400" s="1328"/>
      <c r="AK400" s="1328"/>
      <c r="AL400" s="1328"/>
      <c r="AM400" s="1328"/>
      <c r="AN400" s="1328"/>
    </row>
    <row r="401" spans="1:40">
      <c r="C401" s="1328">
        <f>SILABUS!K71</f>
        <v>0</v>
      </c>
      <c r="D401" s="1328"/>
      <c r="E401" s="1328"/>
      <c r="F401" s="1328"/>
      <c r="G401" s="1328"/>
      <c r="H401" s="1328"/>
      <c r="I401" s="1328"/>
      <c r="J401" s="1328"/>
      <c r="M401" s="1328">
        <f>SILABUS!U71</f>
        <v>0</v>
      </c>
      <c r="N401" s="1328"/>
      <c r="O401" s="1328"/>
      <c r="P401" s="1328"/>
      <c r="Q401" s="1328"/>
      <c r="R401" s="1328"/>
      <c r="S401" s="1328"/>
      <c r="T401" s="1328"/>
      <c r="W401" s="1328">
        <f>SILABUS!AE71</f>
        <v>0</v>
      </c>
      <c r="X401" s="1328"/>
      <c r="Y401" s="1328"/>
      <c r="Z401" s="1328"/>
      <c r="AA401" s="1328"/>
      <c r="AB401" s="1328"/>
      <c r="AC401" s="1328"/>
      <c r="AD401" s="1328"/>
      <c r="AG401" s="1328">
        <f>SILABUS!AO71</f>
        <v>0</v>
      </c>
      <c r="AH401" s="1328"/>
      <c r="AI401" s="1328"/>
      <c r="AJ401" s="1328"/>
      <c r="AK401" s="1328"/>
      <c r="AL401" s="1328"/>
      <c r="AM401" s="1328"/>
      <c r="AN401" s="1328"/>
    </row>
    <row r="402" spans="1:40">
      <c r="C402" s="1328">
        <f>SILABUS!K72</f>
        <v>0</v>
      </c>
      <c r="D402" s="1328"/>
      <c r="E402" s="1328"/>
      <c r="F402" s="1328"/>
      <c r="G402" s="1328"/>
      <c r="H402" s="1328"/>
      <c r="I402" s="1328"/>
      <c r="J402" s="1328"/>
      <c r="M402" s="1328">
        <f>SILABUS!U72</f>
        <v>0</v>
      </c>
      <c r="N402" s="1328"/>
      <c r="O402" s="1328"/>
      <c r="P402" s="1328"/>
      <c r="Q402" s="1328"/>
      <c r="R402" s="1328"/>
      <c r="S402" s="1328"/>
      <c r="T402" s="1328"/>
      <c r="W402" s="1328">
        <f>SILABUS!AE72</f>
        <v>0</v>
      </c>
      <c r="X402" s="1328"/>
      <c r="Y402" s="1328"/>
      <c r="Z402" s="1328"/>
      <c r="AA402" s="1328"/>
      <c r="AB402" s="1328"/>
      <c r="AC402" s="1328"/>
      <c r="AD402" s="1328"/>
      <c r="AG402" s="1328">
        <f>SILABUS!AO72</f>
        <v>0</v>
      </c>
      <c r="AH402" s="1328"/>
      <c r="AI402" s="1328"/>
      <c r="AJ402" s="1328"/>
      <c r="AK402" s="1328"/>
      <c r="AL402" s="1328"/>
      <c r="AM402" s="1328"/>
      <c r="AN402" s="1328"/>
    </row>
    <row r="404" spans="1:40" ht="15">
      <c r="A404" s="357" t="s">
        <v>488</v>
      </c>
      <c r="B404" s="357"/>
      <c r="C404" s="357"/>
      <c r="D404" s="357"/>
      <c r="K404" s="357" t="s">
        <v>488</v>
      </c>
      <c r="L404" s="357"/>
      <c r="M404" s="357"/>
      <c r="N404" s="357"/>
      <c r="U404" s="357" t="s">
        <v>488</v>
      </c>
      <c r="V404" s="357"/>
      <c r="W404" s="357"/>
      <c r="X404" s="357"/>
      <c r="AE404" s="357" t="s">
        <v>488</v>
      </c>
      <c r="AF404" s="357"/>
      <c r="AG404" s="357"/>
      <c r="AH404" s="357"/>
    </row>
    <row r="405" spans="1:40">
      <c r="C405" s="353" t="s">
        <v>446</v>
      </c>
      <c r="D405" s="354" t="s">
        <v>3</v>
      </c>
      <c r="E405" s="826" t="s">
        <v>489</v>
      </c>
      <c r="M405" s="353" t="s">
        <v>446</v>
      </c>
      <c r="N405" s="354" t="s">
        <v>3</v>
      </c>
      <c r="O405" s="826" t="s">
        <v>489</v>
      </c>
      <c r="W405" s="353" t="s">
        <v>446</v>
      </c>
      <c r="X405" s="354" t="s">
        <v>3</v>
      </c>
      <c r="Y405" s="826" t="s">
        <v>489</v>
      </c>
      <c r="AG405" s="353" t="s">
        <v>446</v>
      </c>
      <c r="AH405" s="354" t="s">
        <v>3</v>
      </c>
      <c r="AI405" s="826" t="s">
        <v>489</v>
      </c>
    </row>
    <row r="406" spans="1:40">
      <c r="C406" s="353" t="s">
        <v>447</v>
      </c>
      <c r="D406" s="354" t="s">
        <v>3</v>
      </c>
      <c r="E406" s="826" t="s">
        <v>490</v>
      </c>
      <c r="M406" s="353" t="s">
        <v>447</v>
      </c>
      <c r="N406" s="354" t="s">
        <v>3</v>
      </c>
      <c r="O406" s="826" t="s">
        <v>490</v>
      </c>
      <c r="W406" s="353" t="s">
        <v>447</v>
      </c>
      <c r="X406" s="354" t="s">
        <v>3</v>
      </c>
      <c r="Y406" s="826" t="s">
        <v>490</v>
      </c>
      <c r="AG406" s="353" t="s">
        <v>447</v>
      </c>
      <c r="AH406" s="354" t="s">
        <v>3</v>
      </c>
      <c r="AI406" s="826" t="s">
        <v>490</v>
      </c>
    </row>
    <row r="407" spans="1:40">
      <c r="C407" s="353" t="s">
        <v>448</v>
      </c>
      <c r="M407" s="353" t="s">
        <v>448</v>
      </c>
      <c r="W407" s="353" t="s">
        <v>448</v>
      </c>
      <c r="AG407" s="353" t="s">
        <v>448</v>
      </c>
    </row>
    <row r="409" spans="1:40">
      <c r="C409" s="353" t="s">
        <v>491</v>
      </c>
      <c r="M409" s="353" t="s">
        <v>491</v>
      </c>
      <c r="W409" s="353" t="s">
        <v>491</v>
      </c>
      <c r="AG409" s="353" t="s">
        <v>491</v>
      </c>
    </row>
    <row r="410" spans="1:40">
      <c r="C410" s="353" t="s">
        <v>492</v>
      </c>
      <c r="M410" s="353" t="s">
        <v>492</v>
      </c>
      <c r="W410" s="353" t="s">
        <v>492</v>
      </c>
      <c r="AG410" s="353" t="s">
        <v>492</v>
      </c>
    </row>
    <row r="411" spans="1:40">
      <c r="C411" s="353" t="s">
        <v>493</v>
      </c>
      <c r="M411" s="353" t="s">
        <v>493</v>
      </c>
      <c r="W411" s="353" t="s">
        <v>493</v>
      </c>
      <c r="AG411" s="353" t="s">
        <v>493</v>
      </c>
    </row>
    <row r="412" spans="1:40">
      <c r="C412" s="353" t="s">
        <v>494</v>
      </c>
      <c r="M412" s="353" t="s">
        <v>494</v>
      </c>
      <c r="W412" s="353" t="s">
        <v>494</v>
      </c>
      <c r="AG412" s="353" t="s">
        <v>494</v>
      </c>
    </row>
    <row r="413" spans="1:40" ht="15">
      <c r="C413" s="355"/>
      <c r="D413" s="355"/>
      <c r="M413" s="355"/>
      <c r="N413" s="355"/>
      <c r="W413" s="355"/>
      <c r="X413" s="355"/>
      <c r="AG413" s="355"/>
      <c r="AH413" s="355"/>
    </row>
    <row r="414" spans="1:40" ht="15">
      <c r="C414" s="382" t="s">
        <v>530</v>
      </c>
      <c r="D414" s="382"/>
      <c r="M414" s="382" t="s">
        <v>530</v>
      </c>
      <c r="N414" s="382"/>
      <c r="W414" s="382" t="s">
        <v>530</v>
      </c>
      <c r="X414" s="382"/>
      <c r="AG414" s="382" t="s">
        <v>530</v>
      </c>
      <c r="AH414" s="382"/>
    </row>
    <row r="415" spans="1:40" ht="30.75" thickBot="1">
      <c r="C415" s="840" t="s">
        <v>6</v>
      </c>
      <c r="D415" s="1333" t="s">
        <v>449</v>
      </c>
      <c r="E415" s="1333"/>
      <c r="F415" s="1334" t="s">
        <v>450</v>
      </c>
      <c r="G415" s="1334"/>
      <c r="H415" s="1334" t="s">
        <v>451</v>
      </c>
      <c r="I415" s="1334"/>
      <c r="J415" s="383" t="s">
        <v>452</v>
      </c>
      <c r="M415" s="840" t="s">
        <v>6</v>
      </c>
      <c r="N415" s="1333" t="s">
        <v>449</v>
      </c>
      <c r="O415" s="1333"/>
      <c r="P415" s="1334" t="s">
        <v>450</v>
      </c>
      <c r="Q415" s="1334"/>
      <c r="R415" s="1334" t="s">
        <v>451</v>
      </c>
      <c r="S415" s="1334"/>
      <c r="T415" s="383" t="s">
        <v>452</v>
      </c>
      <c r="W415" s="840" t="s">
        <v>6</v>
      </c>
      <c r="X415" s="1333" t="s">
        <v>449</v>
      </c>
      <c r="Y415" s="1333"/>
      <c r="Z415" s="1334" t="s">
        <v>450</v>
      </c>
      <c r="AA415" s="1334"/>
      <c r="AB415" s="1334" t="s">
        <v>451</v>
      </c>
      <c r="AC415" s="1334"/>
      <c r="AD415" s="383" t="s">
        <v>452</v>
      </c>
      <c r="AG415" s="840" t="s">
        <v>6</v>
      </c>
      <c r="AH415" s="1333" t="s">
        <v>449</v>
      </c>
      <c r="AI415" s="1333"/>
      <c r="AJ415" s="1334" t="s">
        <v>450</v>
      </c>
      <c r="AK415" s="1334"/>
      <c r="AL415" s="1334" t="s">
        <v>451</v>
      </c>
      <c r="AM415" s="1334"/>
      <c r="AN415" s="383" t="s">
        <v>452</v>
      </c>
    </row>
    <row r="416" spans="1:40" ht="15.75" thickTop="1">
      <c r="C416" s="384">
        <v>1</v>
      </c>
      <c r="D416" s="1335"/>
      <c r="E416" s="1335"/>
      <c r="F416" s="1336"/>
      <c r="G416" s="1336"/>
      <c r="H416" s="1337" t="s">
        <v>495</v>
      </c>
      <c r="I416" s="1337"/>
      <c r="J416" s="828"/>
      <c r="M416" s="384">
        <v>1</v>
      </c>
      <c r="N416" s="1335"/>
      <c r="O416" s="1335"/>
      <c r="P416" s="1336"/>
      <c r="Q416" s="1336"/>
      <c r="R416" s="1337" t="s">
        <v>495</v>
      </c>
      <c r="S416" s="1337"/>
      <c r="T416" s="828"/>
      <c r="W416" s="384">
        <v>1</v>
      </c>
      <c r="X416" s="1335"/>
      <c r="Y416" s="1335"/>
      <c r="Z416" s="1336"/>
      <c r="AA416" s="1336"/>
      <c r="AB416" s="1337" t="s">
        <v>495</v>
      </c>
      <c r="AC416" s="1337"/>
      <c r="AD416" s="828"/>
      <c r="AG416" s="384">
        <v>1</v>
      </c>
      <c r="AH416" s="1335"/>
      <c r="AI416" s="1335"/>
      <c r="AJ416" s="1336"/>
      <c r="AK416" s="1336"/>
      <c r="AL416" s="1337" t="s">
        <v>495</v>
      </c>
      <c r="AM416" s="1337"/>
      <c r="AN416" s="828"/>
    </row>
    <row r="417" spans="3:40" ht="15">
      <c r="C417" s="385">
        <v>2</v>
      </c>
      <c r="D417" s="1329"/>
      <c r="E417" s="1329"/>
      <c r="F417" s="1330"/>
      <c r="G417" s="1330"/>
      <c r="H417" s="1331" t="s">
        <v>495</v>
      </c>
      <c r="I417" s="1331"/>
      <c r="J417" s="829"/>
      <c r="M417" s="385">
        <v>2</v>
      </c>
      <c r="N417" s="1329"/>
      <c r="O417" s="1329"/>
      <c r="P417" s="1330"/>
      <c r="Q417" s="1330"/>
      <c r="R417" s="1331" t="s">
        <v>495</v>
      </c>
      <c r="S417" s="1331"/>
      <c r="T417" s="829"/>
      <c r="W417" s="385">
        <v>2</v>
      </c>
      <c r="X417" s="1329"/>
      <c r="Y417" s="1329"/>
      <c r="Z417" s="1330"/>
      <c r="AA417" s="1330"/>
      <c r="AB417" s="1331" t="s">
        <v>495</v>
      </c>
      <c r="AC417" s="1331"/>
      <c r="AD417" s="829"/>
      <c r="AG417" s="385">
        <v>2</v>
      </c>
      <c r="AH417" s="1329"/>
      <c r="AI417" s="1329"/>
      <c r="AJ417" s="1330"/>
      <c r="AK417" s="1330"/>
      <c r="AL417" s="1331" t="s">
        <v>495</v>
      </c>
      <c r="AM417" s="1331"/>
      <c r="AN417" s="829"/>
    </row>
    <row r="418" spans="3:40" ht="15">
      <c r="C418" s="385">
        <v>3</v>
      </c>
      <c r="D418" s="1329"/>
      <c r="E418" s="1329"/>
      <c r="F418" s="1330"/>
      <c r="G418" s="1330"/>
      <c r="H418" s="1331" t="s">
        <v>495</v>
      </c>
      <c r="I418" s="1331"/>
      <c r="J418" s="829"/>
      <c r="M418" s="385">
        <v>3</v>
      </c>
      <c r="N418" s="1329"/>
      <c r="O418" s="1329"/>
      <c r="P418" s="1330"/>
      <c r="Q418" s="1330"/>
      <c r="R418" s="1331" t="s">
        <v>495</v>
      </c>
      <c r="S418" s="1331"/>
      <c r="T418" s="829"/>
      <c r="W418" s="385">
        <v>3</v>
      </c>
      <c r="X418" s="1329"/>
      <c r="Y418" s="1329"/>
      <c r="Z418" s="1330"/>
      <c r="AA418" s="1330"/>
      <c r="AB418" s="1331" t="s">
        <v>495</v>
      </c>
      <c r="AC418" s="1331"/>
      <c r="AD418" s="829"/>
      <c r="AG418" s="385">
        <v>3</v>
      </c>
      <c r="AH418" s="1329"/>
      <c r="AI418" s="1329"/>
      <c r="AJ418" s="1330"/>
      <c r="AK418" s="1330"/>
      <c r="AL418" s="1331" t="s">
        <v>495</v>
      </c>
      <c r="AM418" s="1331"/>
      <c r="AN418" s="829"/>
    </row>
    <row r="419" spans="3:40" ht="15.75" thickBot="1">
      <c r="C419" s="386">
        <v>4</v>
      </c>
      <c r="D419" s="1338"/>
      <c r="E419" s="1338"/>
      <c r="F419" s="1339"/>
      <c r="G419" s="1339"/>
      <c r="H419" s="1340" t="s">
        <v>495</v>
      </c>
      <c r="I419" s="1340"/>
      <c r="J419" s="830"/>
      <c r="M419" s="386">
        <v>4</v>
      </c>
      <c r="N419" s="1338"/>
      <c r="O419" s="1338"/>
      <c r="P419" s="1339"/>
      <c r="Q419" s="1339"/>
      <c r="R419" s="1340" t="s">
        <v>495</v>
      </c>
      <c r="S419" s="1340"/>
      <c r="T419" s="830"/>
      <c r="W419" s="386">
        <v>4</v>
      </c>
      <c r="X419" s="1338"/>
      <c r="Y419" s="1338"/>
      <c r="Z419" s="1339"/>
      <c r="AA419" s="1339"/>
      <c r="AB419" s="1340" t="s">
        <v>495</v>
      </c>
      <c r="AC419" s="1340"/>
      <c r="AD419" s="830"/>
      <c r="AG419" s="386">
        <v>4</v>
      </c>
      <c r="AH419" s="1338"/>
      <c r="AI419" s="1338"/>
      <c r="AJ419" s="1339"/>
      <c r="AK419" s="1339"/>
      <c r="AL419" s="1340" t="s">
        <v>495</v>
      </c>
      <c r="AM419" s="1340"/>
      <c r="AN419" s="830"/>
    </row>
    <row r="420" spans="3:40" ht="15.75" thickTop="1">
      <c r="C420" s="1341" t="s">
        <v>453</v>
      </c>
      <c r="D420" s="1342"/>
      <c r="E420" s="1342"/>
      <c r="F420" s="1342"/>
      <c r="G420" s="1343"/>
      <c r="H420" s="1337">
        <v>100</v>
      </c>
      <c r="I420" s="1337"/>
      <c r="J420" s="1344"/>
      <c r="M420" s="1341" t="s">
        <v>453</v>
      </c>
      <c r="N420" s="1342"/>
      <c r="O420" s="1342"/>
      <c r="P420" s="1342"/>
      <c r="Q420" s="1343"/>
      <c r="R420" s="1337">
        <v>100</v>
      </c>
      <c r="S420" s="1337"/>
      <c r="T420" s="1344"/>
      <c r="W420" s="1341" t="s">
        <v>453</v>
      </c>
      <c r="X420" s="1342"/>
      <c r="Y420" s="1342"/>
      <c r="Z420" s="1342"/>
      <c r="AA420" s="1343"/>
      <c r="AB420" s="1337">
        <v>100</v>
      </c>
      <c r="AC420" s="1337"/>
      <c r="AD420" s="1344"/>
      <c r="AG420" s="1341" t="s">
        <v>453</v>
      </c>
      <c r="AH420" s="1342"/>
      <c r="AI420" s="1342"/>
      <c r="AJ420" s="1342"/>
      <c r="AK420" s="1343"/>
      <c r="AL420" s="1337">
        <v>100</v>
      </c>
      <c r="AM420" s="1337"/>
      <c r="AN420" s="1344"/>
    </row>
    <row r="421" spans="3:40" ht="15">
      <c r="C421" s="387" t="s">
        <v>454</v>
      </c>
      <c r="D421" s="388"/>
      <c r="E421" s="831"/>
      <c r="F421" s="831"/>
      <c r="G421" s="832"/>
      <c r="H421" s="1331">
        <v>75</v>
      </c>
      <c r="I421" s="1331"/>
      <c r="J421" s="1345"/>
      <c r="M421" s="387" t="s">
        <v>454</v>
      </c>
      <c r="N421" s="388"/>
      <c r="O421" s="831"/>
      <c r="P421" s="831"/>
      <c r="Q421" s="832"/>
      <c r="R421" s="1331">
        <v>75</v>
      </c>
      <c r="S421" s="1331"/>
      <c r="T421" s="1345"/>
      <c r="W421" s="387" t="s">
        <v>454</v>
      </c>
      <c r="X421" s="388"/>
      <c r="Y421" s="831"/>
      <c r="Z421" s="831"/>
      <c r="AA421" s="832"/>
      <c r="AB421" s="1331">
        <v>75</v>
      </c>
      <c r="AC421" s="1331"/>
      <c r="AD421" s="1345"/>
      <c r="AG421" s="387" t="s">
        <v>454</v>
      </c>
      <c r="AH421" s="388"/>
      <c r="AI421" s="831"/>
      <c r="AJ421" s="831"/>
      <c r="AK421" s="832"/>
      <c r="AL421" s="1331">
        <v>75</v>
      </c>
      <c r="AM421" s="1331"/>
      <c r="AN421" s="1345"/>
    </row>
    <row r="422" spans="3:40">
      <c r="C422" s="387" t="s">
        <v>455</v>
      </c>
      <c r="D422" s="388"/>
      <c r="E422" s="831"/>
      <c r="F422" s="831"/>
      <c r="G422" s="831"/>
      <c r="H422" s="831"/>
      <c r="I422" s="832"/>
      <c r="J422" s="1346"/>
      <c r="M422" s="387" t="s">
        <v>455</v>
      </c>
      <c r="N422" s="388"/>
      <c r="O422" s="831"/>
      <c r="P422" s="831"/>
      <c r="Q422" s="831"/>
      <c r="R422" s="831"/>
      <c r="S422" s="832"/>
      <c r="T422" s="1346"/>
      <c r="W422" s="387" t="s">
        <v>455</v>
      </c>
      <c r="X422" s="388"/>
      <c r="Y422" s="831"/>
      <c r="Z422" s="831"/>
      <c r="AA422" s="831"/>
      <c r="AB422" s="831"/>
      <c r="AC422" s="832"/>
      <c r="AD422" s="1346"/>
      <c r="AG422" s="387" t="s">
        <v>455</v>
      </c>
      <c r="AH422" s="388"/>
      <c r="AI422" s="831"/>
      <c r="AJ422" s="831"/>
      <c r="AK422" s="831"/>
      <c r="AL422" s="831"/>
      <c r="AM422" s="832"/>
      <c r="AN422" s="1346"/>
    </row>
    <row r="423" spans="3:40">
      <c r="C423" s="389" t="s">
        <v>456</v>
      </c>
      <c r="D423" s="390"/>
      <c r="E423" s="833"/>
      <c r="F423" s="833"/>
      <c r="G423" s="834"/>
      <c r="H423" s="1347" t="s">
        <v>457</v>
      </c>
      <c r="I423" s="1348"/>
      <c r="J423" s="1349"/>
      <c r="M423" s="389" t="s">
        <v>456</v>
      </c>
      <c r="N423" s="390"/>
      <c r="O423" s="833"/>
      <c r="P423" s="833"/>
      <c r="Q423" s="834"/>
      <c r="R423" s="1347" t="s">
        <v>457</v>
      </c>
      <c r="S423" s="1348"/>
      <c r="T423" s="1349"/>
      <c r="W423" s="389" t="s">
        <v>456</v>
      </c>
      <c r="X423" s="390"/>
      <c r="Y423" s="833"/>
      <c r="Z423" s="833"/>
      <c r="AA423" s="834"/>
      <c r="AB423" s="1347" t="s">
        <v>457</v>
      </c>
      <c r="AC423" s="1348"/>
      <c r="AD423" s="1349"/>
      <c r="AG423" s="389" t="s">
        <v>456</v>
      </c>
      <c r="AH423" s="390"/>
      <c r="AI423" s="833"/>
      <c r="AJ423" s="833"/>
      <c r="AK423" s="834"/>
      <c r="AL423" s="1347" t="s">
        <v>457</v>
      </c>
      <c r="AM423" s="1348"/>
      <c r="AN423" s="1349"/>
    </row>
    <row r="424" spans="3:40" ht="15">
      <c r="C424" s="355"/>
      <c r="D424" s="355"/>
      <c r="M424" s="355"/>
      <c r="N424" s="355"/>
      <c r="W424" s="355"/>
      <c r="X424" s="355"/>
      <c r="AG424" s="355"/>
      <c r="AH424" s="355"/>
    </row>
    <row r="425" spans="3:40">
      <c r="G425" s="1365" t="str">
        <f>G317</f>
        <v>Wonosobo,        Juli 2014</v>
      </c>
      <c r="H425" s="1365"/>
      <c r="I425" s="1365"/>
      <c r="J425" s="1365"/>
      <c r="Q425" s="1365" t="str">
        <f>Q317</f>
        <v>Wonosobo,        Juli 2014</v>
      </c>
      <c r="R425" s="1365"/>
      <c r="S425" s="1365"/>
      <c r="T425" s="1365"/>
      <c r="AA425" s="1365" t="str">
        <f>AA317</f>
        <v>Wonosobo,        Juli 2014</v>
      </c>
      <c r="AB425" s="1365"/>
      <c r="AC425" s="1365"/>
      <c r="AD425" s="1365"/>
      <c r="AK425" s="1365" t="str">
        <f>AK317</f>
        <v>Wonosobo,        Juli 2014</v>
      </c>
      <c r="AL425" s="1365"/>
      <c r="AM425" s="1365"/>
      <c r="AN425" s="1365"/>
    </row>
    <row r="426" spans="3:40">
      <c r="C426" s="1350" t="s">
        <v>19</v>
      </c>
      <c r="D426" s="1350"/>
      <c r="E426" s="1350"/>
      <c r="F426" s="358"/>
      <c r="M426" s="1350" t="s">
        <v>19</v>
      </c>
      <c r="N426" s="1350"/>
      <c r="O426" s="1350"/>
      <c r="P426" s="358"/>
      <c r="W426" s="1350" t="s">
        <v>19</v>
      </c>
      <c r="X426" s="1350"/>
      <c r="Y426" s="1350"/>
      <c r="Z426" s="358"/>
      <c r="AG426" s="1350" t="s">
        <v>19</v>
      </c>
      <c r="AH426" s="1350"/>
      <c r="AI426" s="1350"/>
      <c r="AJ426" s="358"/>
    </row>
    <row r="427" spans="3:40">
      <c r="C427" s="1350" t="s">
        <v>496</v>
      </c>
      <c r="D427" s="1350"/>
      <c r="E427" s="1350"/>
      <c r="G427" s="1353" t="s">
        <v>458</v>
      </c>
      <c r="H427" s="1353"/>
      <c r="I427" s="1353"/>
      <c r="J427" s="1353"/>
      <c r="M427" s="1350" t="s">
        <v>496</v>
      </c>
      <c r="N427" s="1350"/>
      <c r="O427" s="1350"/>
      <c r="Q427" s="1353" t="s">
        <v>458</v>
      </c>
      <c r="R427" s="1353"/>
      <c r="S427" s="1353"/>
      <c r="T427" s="1353"/>
      <c r="W427" s="1350" t="s">
        <v>496</v>
      </c>
      <c r="X427" s="1350"/>
      <c r="Y427" s="1350"/>
      <c r="AA427" s="1353" t="s">
        <v>458</v>
      </c>
      <c r="AB427" s="1353"/>
      <c r="AC427" s="1353"/>
      <c r="AD427" s="1353"/>
      <c r="AG427" s="1350" t="s">
        <v>496</v>
      </c>
      <c r="AH427" s="1350"/>
      <c r="AI427" s="1350"/>
      <c r="AK427" s="1353" t="s">
        <v>458</v>
      </c>
      <c r="AL427" s="1353"/>
      <c r="AM427" s="1353"/>
      <c r="AN427" s="1353"/>
    </row>
    <row r="428" spans="3:40">
      <c r="G428" s="1353" t="str">
        <f>G329</f>
        <v>PRAKARYA</v>
      </c>
      <c r="H428" s="1353"/>
      <c r="I428" s="1353"/>
      <c r="J428" s="1353"/>
      <c r="Q428" s="1353" t="str">
        <f>Q329</f>
        <v>PRAKARYA</v>
      </c>
      <c r="R428" s="1353"/>
      <c r="S428" s="1353"/>
      <c r="T428" s="1353"/>
      <c r="AA428" s="1353" t="str">
        <f>AA329</f>
        <v>PRAKARYA</v>
      </c>
      <c r="AB428" s="1353"/>
      <c r="AC428" s="1353"/>
      <c r="AD428" s="1353"/>
      <c r="AK428" s="1353" t="str">
        <f>AK329</f>
        <v>PRAKARYA</v>
      </c>
      <c r="AL428" s="1353"/>
      <c r="AM428" s="1353"/>
      <c r="AN428" s="1353"/>
    </row>
    <row r="429" spans="3:40">
      <c r="I429" s="358"/>
      <c r="S429" s="358"/>
      <c r="AC429" s="358"/>
      <c r="AM429" s="358"/>
    </row>
    <row r="430" spans="3:40">
      <c r="I430" s="358"/>
      <c r="S430" s="358"/>
      <c r="AC430" s="358"/>
      <c r="AM430" s="358"/>
    </row>
    <row r="431" spans="3:40">
      <c r="I431" s="358"/>
      <c r="S431" s="358"/>
      <c r="AC431" s="358"/>
      <c r="AM431" s="358"/>
    </row>
    <row r="432" spans="3:40" ht="15">
      <c r="C432" s="1351" t="str">
        <f>C324</f>
        <v>ARIS SUATRYANTO, S.Pd.</v>
      </c>
      <c r="D432" s="1351"/>
      <c r="E432" s="1351"/>
      <c r="G432" s="1354" t="str">
        <f>G324</f>
        <v>ACHMAD MUFTI, S.Kom.</v>
      </c>
      <c r="H432" s="1354"/>
      <c r="I432" s="1354"/>
      <c r="J432" s="1354"/>
      <c r="M432" s="1351" t="str">
        <f>M324</f>
        <v>ARIS SUATRYANTO, S.Pd.</v>
      </c>
      <c r="N432" s="1351"/>
      <c r="O432" s="1351"/>
      <c r="Q432" s="1354" t="str">
        <f>Q324</f>
        <v>ACHMAD MUFTI, S.Kom.</v>
      </c>
      <c r="R432" s="1354"/>
      <c r="S432" s="1354"/>
      <c r="T432" s="1354"/>
      <c r="W432" s="1351" t="str">
        <f>W324</f>
        <v>ARIS SUATRYANTO, S.Pd.</v>
      </c>
      <c r="X432" s="1351"/>
      <c r="Y432" s="1351"/>
      <c r="AA432" s="1354" t="str">
        <f>AA324</f>
        <v>ACHMAD MUFTI, S.Kom.</v>
      </c>
      <c r="AB432" s="1354"/>
      <c r="AC432" s="1354"/>
      <c r="AD432" s="1354"/>
      <c r="AG432" s="1351" t="str">
        <f>AG324</f>
        <v>ARIS SUATRYANTO, S.Pd.</v>
      </c>
      <c r="AH432" s="1351"/>
      <c r="AI432" s="1351"/>
      <c r="AK432" s="1354" t="str">
        <f>AK324</f>
        <v>ACHMAD MUFTI, S.Kom.</v>
      </c>
      <c r="AL432" s="1354"/>
      <c r="AM432" s="1354"/>
      <c r="AN432" s="1354"/>
    </row>
    <row r="433" spans="1:40">
      <c r="A433" s="391"/>
      <c r="B433" s="391"/>
      <c r="C433" s="1172" t="e">
        <f>C325</f>
        <v>#REF!</v>
      </c>
      <c r="D433" s="1172"/>
      <c r="E433" s="1172"/>
      <c r="F433" s="835"/>
      <c r="G433" s="1355" t="str">
        <f>G325</f>
        <v>NIP. -</v>
      </c>
      <c r="H433" s="1355"/>
      <c r="I433" s="1355"/>
      <c r="J433" s="1355"/>
      <c r="K433" s="391"/>
      <c r="L433" s="391"/>
      <c r="M433" s="1172" t="e">
        <f>M325</f>
        <v>#REF!</v>
      </c>
      <c r="N433" s="1172"/>
      <c r="O433" s="1172"/>
      <c r="P433" s="835"/>
      <c r="Q433" s="1355" t="str">
        <f>Q325</f>
        <v>NIP. -</v>
      </c>
      <c r="R433" s="1355"/>
      <c r="S433" s="1355"/>
      <c r="T433" s="1355"/>
      <c r="U433" s="391"/>
      <c r="V433" s="391"/>
      <c r="W433" s="1172" t="e">
        <f>W325</f>
        <v>#REF!</v>
      </c>
      <c r="X433" s="1172"/>
      <c r="Y433" s="1172"/>
      <c r="Z433" s="835"/>
      <c r="AA433" s="1355" t="str">
        <f>AA325</f>
        <v>NIP. -</v>
      </c>
      <c r="AB433" s="1355"/>
      <c r="AC433" s="1355"/>
      <c r="AD433" s="1355"/>
      <c r="AE433" s="391"/>
      <c r="AF433" s="391"/>
      <c r="AG433" s="1172" t="e">
        <f>AG325</f>
        <v>#REF!</v>
      </c>
      <c r="AH433" s="1172"/>
      <c r="AI433" s="1172"/>
      <c r="AJ433" s="835"/>
      <c r="AK433" s="1355" t="str">
        <f>AK325</f>
        <v>NIP. -</v>
      </c>
      <c r="AL433" s="1355"/>
      <c r="AM433" s="1355"/>
      <c r="AN433" s="1355"/>
    </row>
    <row r="435" spans="1:40" ht="20.25">
      <c r="A435" s="1322" t="s">
        <v>422</v>
      </c>
      <c r="B435" s="1322"/>
      <c r="C435" s="1322"/>
      <c r="D435" s="1322"/>
      <c r="E435" s="1322"/>
      <c r="F435" s="1322"/>
      <c r="G435" s="1322"/>
      <c r="H435" s="1322"/>
      <c r="I435" s="1322"/>
      <c r="J435" s="1322"/>
      <c r="K435" s="1322" t="s">
        <v>422</v>
      </c>
      <c r="L435" s="1322"/>
      <c r="M435" s="1322"/>
      <c r="N435" s="1322"/>
      <c r="O435" s="1322"/>
      <c r="P435" s="1322"/>
      <c r="Q435" s="1322"/>
      <c r="R435" s="1322"/>
      <c r="S435" s="1322"/>
      <c r="T435" s="1322"/>
      <c r="U435" s="1322" t="s">
        <v>422</v>
      </c>
      <c r="V435" s="1322"/>
      <c r="W435" s="1322"/>
      <c r="X435" s="1322"/>
      <c r="Y435" s="1322"/>
      <c r="Z435" s="1322"/>
      <c r="AA435" s="1322"/>
      <c r="AB435" s="1322"/>
      <c r="AC435" s="1322"/>
      <c r="AD435" s="1322"/>
      <c r="AE435" s="1322" t="s">
        <v>422</v>
      </c>
      <c r="AF435" s="1322"/>
      <c r="AG435" s="1322"/>
      <c r="AH435" s="1322"/>
      <c r="AI435" s="1322"/>
      <c r="AJ435" s="1322"/>
      <c r="AK435" s="1322"/>
      <c r="AL435" s="1322"/>
      <c r="AM435" s="1322"/>
      <c r="AN435" s="1322"/>
    </row>
    <row r="436" spans="1:40" ht="15">
      <c r="A436" s="884">
        <v>5</v>
      </c>
      <c r="C436" s="355"/>
      <c r="D436" s="355"/>
      <c r="K436" s="354">
        <v>5</v>
      </c>
      <c r="M436" s="355"/>
      <c r="N436" s="355"/>
      <c r="U436" s="354">
        <v>5</v>
      </c>
      <c r="W436" s="355"/>
      <c r="X436" s="355"/>
      <c r="AE436" s="354">
        <v>5</v>
      </c>
      <c r="AG436" s="355"/>
      <c r="AH436" s="355"/>
    </row>
    <row r="437" spans="1:40">
      <c r="D437" s="356"/>
      <c r="E437" s="358" t="s">
        <v>2</v>
      </c>
      <c r="F437" s="358" t="s">
        <v>3</v>
      </c>
      <c r="G437" s="1366" t="str">
        <f>G329</f>
        <v>PRAKARYA</v>
      </c>
      <c r="H437" s="1366"/>
      <c r="I437" s="1366"/>
      <c r="J437" s="1366"/>
      <c r="N437" s="356"/>
      <c r="O437" s="358" t="s">
        <v>2</v>
      </c>
      <c r="P437" s="358" t="s">
        <v>3</v>
      </c>
      <c r="Q437" s="1366" t="str">
        <f>Q329</f>
        <v>PRAKARYA</v>
      </c>
      <c r="R437" s="1366"/>
      <c r="S437" s="1366"/>
      <c r="T437" s="1366"/>
      <c r="X437" s="356"/>
      <c r="Y437" s="358" t="s">
        <v>2</v>
      </c>
      <c r="Z437" s="358" t="s">
        <v>3</v>
      </c>
      <c r="AA437" s="1366" t="str">
        <f>AA329</f>
        <v>PRAKARYA</v>
      </c>
      <c r="AB437" s="1366"/>
      <c r="AC437" s="1366"/>
      <c r="AD437" s="1366"/>
      <c r="AH437" s="356"/>
      <c r="AI437" s="358" t="s">
        <v>2</v>
      </c>
      <c r="AJ437" s="358" t="s">
        <v>3</v>
      </c>
      <c r="AK437" s="1366" t="str">
        <f>AK329</f>
        <v>PRAKARYA</v>
      </c>
      <c r="AL437" s="1366"/>
      <c r="AM437" s="1366"/>
      <c r="AN437" s="1366"/>
    </row>
    <row r="438" spans="1:40">
      <c r="D438" s="356"/>
      <c r="E438" s="358" t="s">
        <v>423</v>
      </c>
      <c r="F438" s="358" t="s">
        <v>3</v>
      </c>
      <c r="G438" s="1366" t="str">
        <f>G330</f>
        <v>X (Sepuluh) / 2 (Dua)</v>
      </c>
      <c r="H438" s="1366"/>
      <c r="I438" s="1366"/>
      <c r="J438" s="1366"/>
      <c r="N438" s="356"/>
      <c r="O438" s="358" t="s">
        <v>423</v>
      </c>
      <c r="P438" s="358" t="s">
        <v>3</v>
      </c>
      <c r="Q438" s="1366" t="str">
        <f>Q330</f>
        <v>X (Sepuluh) / 2 (Dua)</v>
      </c>
      <c r="R438" s="1366"/>
      <c r="S438" s="1366"/>
      <c r="T438" s="1366"/>
      <c r="X438" s="356"/>
      <c r="Y438" s="358" t="s">
        <v>423</v>
      </c>
      <c r="Z438" s="358" t="s">
        <v>3</v>
      </c>
      <c r="AA438" s="1366" t="str">
        <f>AA330</f>
        <v>X (Sepuluh) / 2 (Dua)</v>
      </c>
      <c r="AB438" s="1366"/>
      <c r="AC438" s="1366"/>
      <c r="AD438" s="1366"/>
      <c r="AH438" s="356"/>
      <c r="AI438" s="358" t="s">
        <v>423</v>
      </c>
      <c r="AJ438" s="358" t="s">
        <v>3</v>
      </c>
      <c r="AK438" s="1366" t="str">
        <f>AK330</f>
        <v>X (Sepuluh) / 2 (Dua)</v>
      </c>
      <c r="AL438" s="1366"/>
      <c r="AM438" s="1366"/>
      <c r="AN438" s="1366"/>
    </row>
    <row r="439" spans="1:40" ht="14.25" customHeight="1">
      <c r="D439" s="356"/>
      <c r="E439" s="358" t="s">
        <v>424</v>
      </c>
      <c r="F439" s="358" t="s">
        <v>3</v>
      </c>
      <c r="G439" s="1366" t="s">
        <v>502</v>
      </c>
      <c r="H439" s="1366"/>
      <c r="I439" s="1366"/>
      <c r="J439" s="1366"/>
      <c r="N439" s="356"/>
      <c r="O439" s="358" t="s">
        <v>424</v>
      </c>
      <c r="P439" s="358" t="s">
        <v>3</v>
      </c>
      <c r="Q439" s="1366" t="str">
        <f>Q331</f>
        <v>Menerapkan konsep suhu dan kalor</v>
      </c>
      <c r="R439" s="1366"/>
      <c r="S439" s="1366"/>
      <c r="T439" s="1366"/>
      <c r="X439" s="356"/>
      <c r="Y439" s="358" t="s">
        <v>424</v>
      </c>
      <c r="Z439" s="358" t="s">
        <v>3</v>
      </c>
      <c r="AA439" s="1366" t="str">
        <f>AA331</f>
        <v>Menerapkan konsep suhu dan kalor</v>
      </c>
      <c r="AB439" s="1366"/>
      <c r="AC439" s="1366"/>
      <c r="AD439" s="1366"/>
      <c r="AH439" s="356"/>
      <c r="AI439" s="358" t="s">
        <v>424</v>
      </c>
      <c r="AJ439" s="358" t="s">
        <v>3</v>
      </c>
      <c r="AK439" s="1366" t="str">
        <f>AK331</f>
        <v>Menerapkan konsep suhu dan kalor</v>
      </c>
      <c r="AL439" s="1366"/>
      <c r="AM439" s="1366"/>
      <c r="AN439" s="1366"/>
    </row>
    <row r="440" spans="1:40">
      <c r="D440" s="356"/>
      <c r="E440" s="358" t="s">
        <v>425</v>
      </c>
      <c r="F440" s="358" t="s">
        <v>3</v>
      </c>
      <c r="G440" s="1366" t="str">
        <f>VLOOKUP(G5,SILABUS!$B$7:$I$11,5,0)</f>
        <v>FIS – 2301</v>
      </c>
      <c r="H440" s="1366"/>
      <c r="I440" s="1366"/>
      <c r="J440" s="1366"/>
      <c r="N440" s="356"/>
      <c r="O440" s="358" t="s">
        <v>425</v>
      </c>
      <c r="P440" s="358" t="s">
        <v>3</v>
      </c>
      <c r="Q440" s="1366" t="str">
        <f>Q332</f>
        <v>FIS – 2301</v>
      </c>
      <c r="R440" s="1366"/>
      <c r="S440" s="1366"/>
      <c r="T440" s="1366"/>
      <c r="X440" s="356"/>
      <c r="Y440" s="358" t="s">
        <v>425</v>
      </c>
      <c r="Z440" s="358" t="s">
        <v>3</v>
      </c>
      <c r="AA440" s="1366" t="str">
        <f>AA332</f>
        <v>FIS – 2301</v>
      </c>
      <c r="AB440" s="1366"/>
      <c r="AC440" s="1366"/>
      <c r="AD440" s="1366"/>
      <c r="AH440" s="356"/>
      <c r="AI440" s="358" t="s">
        <v>425</v>
      </c>
      <c r="AJ440" s="358" t="s">
        <v>3</v>
      </c>
      <c r="AK440" s="1366" t="str">
        <f>AK332</f>
        <v>FIS – 2301</v>
      </c>
      <c r="AL440" s="1366"/>
      <c r="AM440" s="1366"/>
      <c r="AN440" s="1366"/>
    </row>
    <row r="441" spans="1:40">
      <c r="D441" s="356"/>
      <c r="E441" s="358" t="s">
        <v>426</v>
      </c>
      <c r="F441" s="358" t="s">
        <v>3</v>
      </c>
      <c r="G441" s="1366" t="str">
        <f>VLOOKUP(G5,SILABUS!$B$7:$I$11,6,0)</f>
        <v>16 x 45 menit</v>
      </c>
      <c r="H441" s="1366"/>
      <c r="I441" s="1366"/>
      <c r="J441" s="1366"/>
      <c r="N441" s="356"/>
      <c r="O441" s="358" t="s">
        <v>426</v>
      </c>
      <c r="P441" s="358" t="s">
        <v>3</v>
      </c>
      <c r="Q441" s="1366" t="str">
        <f>CONCATENATE(SILABUS!Q85," x 45 menit")</f>
        <v xml:space="preserve"> x 45 menit</v>
      </c>
      <c r="R441" s="1366"/>
      <c r="S441" s="1366"/>
      <c r="T441" s="1366"/>
      <c r="X441" s="356"/>
      <c r="Y441" s="358" t="s">
        <v>426</v>
      </c>
      <c r="Z441" s="358" t="s">
        <v>3</v>
      </c>
      <c r="AA441" s="1366" t="str">
        <f>CONCATENATE(SILABUS!AA85," x 45 menit")</f>
        <v xml:space="preserve"> x 45 menit</v>
      </c>
      <c r="AB441" s="1366"/>
      <c r="AC441" s="1366"/>
      <c r="AD441" s="1366"/>
      <c r="AH441" s="356"/>
      <c r="AI441" s="358" t="s">
        <v>426</v>
      </c>
      <c r="AJ441" s="358" t="s">
        <v>3</v>
      </c>
      <c r="AK441" s="1366" t="str">
        <f>CONCATENATE(SILABUS!AK85," x 45 menit")</f>
        <v xml:space="preserve"> x 45 menit</v>
      </c>
      <c r="AL441" s="1366"/>
      <c r="AM441" s="1366"/>
      <c r="AN441" s="1366"/>
    </row>
    <row r="442" spans="1:40">
      <c r="D442" s="356"/>
      <c r="E442" s="358" t="s">
        <v>532</v>
      </c>
      <c r="F442" s="358" t="s">
        <v>3</v>
      </c>
      <c r="G442" s="392">
        <v>1</v>
      </c>
      <c r="H442" s="392"/>
      <c r="I442" s="392"/>
      <c r="J442" s="392"/>
      <c r="N442" s="356"/>
      <c r="O442" s="358" t="s">
        <v>532</v>
      </c>
      <c r="P442" s="358" t="s">
        <v>3</v>
      </c>
      <c r="Q442" s="392">
        <v>2</v>
      </c>
      <c r="R442" s="392"/>
      <c r="S442" s="392"/>
      <c r="T442" s="392"/>
      <c r="X442" s="356"/>
      <c r="Y442" s="358" t="s">
        <v>532</v>
      </c>
      <c r="Z442" s="358" t="s">
        <v>3</v>
      </c>
      <c r="AA442" s="392">
        <v>3</v>
      </c>
      <c r="AB442" s="392"/>
      <c r="AC442" s="392"/>
      <c r="AD442" s="392"/>
      <c r="AH442" s="356"/>
      <c r="AI442" s="358" t="s">
        <v>532</v>
      </c>
      <c r="AJ442" s="358" t="s">
        <v>3</v>
      </c>
      <c r="AK442" s="392">
        <v>4</v>
      </c>
      <c r="AL442" s="392"/>
      <c r="AM442" s="392"/>
      <c r="AN442" s="392"/>
    </row>
    <row r="443" spans="1:40">
      <c r="C443" s="356"/>
      <c r="D443" s="356"/>
      <c r="E443" s="358"/>
      <c r="F443" s="358"/>
      <c r="G443" s="358"/>
      <c r="H443" s="358"/>
      <c r="M443" s="356"/>
      <c r="N443" s="356"/>
      <c r="O443" s="358"/>
      <c r="P443" s="358"/>
      <c r="Q443" s="358"/>
      <c r="R443" s="358"/>
      <c r="W443" s="356"/>
      <c r="X443" s="356"/>
      <c r="Y443" s="358"/>
      <c r="Z443" s="358"/>
      <c r="AA443" s="358"/>
      <c r="AB443" s="358"/>
      <c r="AG443" s="356"/>
      <c r="AH443" s="356"/>
      <c r="AI443" s="358"/>
      <c r="AJ443" s="358"/>
      <c r="AK443" s="358"/>
      <c r="AL443" s="358"/>
    </row>
    <row r="444" spans="1:40" ht="15">
      <c r="A444" s="357" t="s">
        <v>525</v>
      </c>
      <c r="B444" s="357"/>
      <c r="C444" s="357"/>
      <c r="D444" s="357"/>
      <c r="K444" s="357" t="s">
        <v>525</v>
      </c>
      <c r="L444" s="357"/>
      <c r="M444" s="357"/>
      <c r="N444" s="357"/>
      <c r="U444" s="357" t="s">
        <v>525</v>
      </c>
      <c r="V444" s="357"/>
      <c r="W444" s="357"/>
      <c r="X444" s="357"/>
      <c r="AE444" s="357" t="s">
        <v>525</v>
      </c>
      <c r="AF444" s="357"/>
      <c r="AG444" s="357"/>
      <c r="AH444" s="357"/>
    </row>
    <row r="445" spans="1:40">
      <c r="B445" s="353">
        <f>PROSEM!AF118</f>
        <v>0</v>
      </c>
      <c r="C445" s="1328">
        <f>SILABUS!B85</f>
        <v>0</v>
      </c>
      <c r="D445" s="1328"/>
      <c r="E445" s="1328"/>
      <c r="F445" s="1328"/>
      <c r="G445" s="1328"/>
      <c r="H445" s="1328"/>
      <c r="I445" s="1328"/>
      <c r="J445" s="1328"/>
      <c r="L445" s="353">
        <f>PROSEM!AP118</f>
        <v>0</v>
      </c>
      <c r="M445" s="1328">
        <f>C445</f>
        <v>0</v>
      </c>
      <c r="N445" s="1328"/>
      <c r="O445" s="1328"/>
      <c r="P445" s="1328"/>
      <c r="Q445" s="1328"/>
      <c r="R445" s="1328"/>
      <c r="S445" s="1328"/>
      <c r="T445" s="1328"/>
      <c r="V445" s="353">
        <f>PROSEM!AZ118</f>
        <v>0</v>
      </c>
      <c r="W445" s="1328">
        <f>M445</f>
        <v>0</v>
      </c>
      <c r="X445" s="1328"/>
      <c r="Y445" s="1328"/>
      <c r="Z445" s="1328"/>
      <c r="AA445" s="1328"/>
      <c r="AB445" s="1328"/>
      <c r="AC445" s="1328"/>
      <c r="AD445" s="1328"/>
      <c r="AF445" s="353">
        <f>PROSEM!BJ118</f>
        <v>0</v>
      </c>
      <c r="AG445" s="1328">
        <f>W445</f>
        <v>0</v>
      </c>
      <c r="AH445" s="1328"/>
      <c r="AI445" s="1328"/>
      <c r="AJ445" s="1328"/>
      <c r="AK445" s="1328"/>
      <c r="AL445" s="1328"/>
      <c r="AM445" s="1328"/>
      <c r="AN445" s="1328"/>
    </row>
    <row r="447" spans="1:40" ht="15">
      <c r="A447" s="357" t="s">
        <v>526</v>
      </c>
      <c r="B447" s="357"/>
      <c r="C447" s="357"/>
      <c r="D447" s="357"/>
      <c r="K447" s="357" t="s">
        <v>526</v>
      </c>
      <c r="L447" s="357"/>
      <c r="M447" s="357"/>
      <c r="N447" s="357"/>
      <c r="U447" s="357" t="s">
        <v>526</v>
      </c>
      <c r="V447" s="357"/>
      <c r="W447" s="357"/>
      <c r="X447" s="357"/>
      <c r="AE447" s="357" t="s">
        <v>526</v>
      </c>
      <c r="AF447" s="357"/>
      <c r="AG447" s="357"/>
      <c r="AH447" s="357"/>
    </row>
    <row r="448" spans="1:40">
      <c r="A448" s="356"/>
      <c r="B448" s="356">
        <v>1</v>
      </c>
      <c r="C448" s="1327">
        <f>SILABUS!C85</f>
        <v>0</v>
      </c>
      <c r="D448" s="1327"/>
      <c r="E448" s="1327"/>
      <c r="F448" s="1327"/>
      <c r="G448" s="1327"/>
      <c r="H448" s="1327"/>
      <c r="I448" s="1327"/>
      <c r="J448" s="1327"/>
      <c r="K448" s="356"/>
      <c r="L448" s="356">
        <v>1</v>
      </c>
      <c r="M448" s="1327">
        <f t="shared" ref="M448:M454" si="22">C448</f>
        <v>0</v>
      </c>
      <c r="N448" s="1327"/>
      <c r="O448" s="1327"/>
      <c r="P448" s="1327"/>
      <c r="Q448" s="1327"/>
      <c r="R448" s="1327"/>
      <c r="S448" s="1327"/>
      <c r="T448" s="1327"/>
      <c r="U448" s="356"/>
      <c r="V448" s="356">
        <v>1</v>
      </c>
      <c r="W448" s="1327">
        <f>M448</f>
        <v>0</v>
      </c>
      <c r="X448" s="1327"/>
      <c r="Y448" s="1327"/>
      <c r="Z448" s="1327"/>
      <c r="AA448" s="1327"/>
      <c r="AB448" s="1327"/>
      <c r="AC448" s="1327"/>
      <c r="AD448" s="1327"/>
      <c r="AE448" s="356"/>
      <c r="AF448" s="356">
        <v>1</v>
      </c>
      <c r="AG448" s="1327">
        <f>W448</f>
        <v>0</v>
      </c>
      <c r="AH448" s="1327"/>
      <c r="AI448" s="1327"/>
      <c r="AJ448" s="1327"/>
      <c r="AK448" s="1327"/>
      <c r="AL448" s="1327"/>
      <c r="AM448" s="1327"/>
      <c r="AN448" s="1327"/>
    </row>
    <row r="449" spans="1:40">
      <c r="A449" s="356"/>
      <c r="B449" s="356">
        <v>2</v>
      </c>
      <c r="C449" s="1327">
        <f>SILABUS!C86</f>
        <v>0</v>
      </c>
      <c r="D449" s="1327"/>
      <c r="E449" s="1327"/>
      <c r="F449" s="1327"/>
      <c r="G449" s="1327"/>
      <c r="H449" s="1327"/>
      <c r="I449" s="1327"/>
      <c r="J449" s="1327"/>
      <c r="K449" s="356"/>
      <c r="L449" s="356">
        <v>2</v>
      </c>
      <c r="M449" s="1327">
        <f t="shared" si="22"/>
        <v>0</v>
      </c>
      <c r="N449" s="1327"/>
      <c r="O449" s="1327"/>
      <c r="P449" s="1327"/>
      <c r="Q449" s="1327"/>
      <c r="R449" s="1327"/>
      <c r="S449" s="1327"/>
      <c r="T449" s="1327"/>
      <c r="U449" s="356"/>
      <c r="V449" s="356">
        <v>2</v>
      </c>
      <c r="W449" s="1327">
        <f t="shared" ref="W449:W454" si="23">M449</f>
        <v>0</v>
      </c>
      <c r="X449" s="1327"/>
      <c r="Y449" s="1327"/>
      <c r="Z449" s="1327"/>
      <c r="AA449" s="1327"/>
      <c r="AB449" s="1327"/>
      <c r="AC449" s="1327"/>
      <c r="AD449" s="1327"/>
      <c r="AE449" s="356"/>
      <c r="AF449" s="356">
        <v>2</v>
      </c>
      <c r="AG449" s="1327">
        <f t="shared" ref="AG449:AG454" si="24">W449</f>
        <v>0</v>
      </c>
      <c r="AH449" s="1327"/>
      <c r="AI449" s="1327"/>
      <c r="AJ449" s="1327"/>
      <c r="AK449" s="1327"/>
      <c r="AL449" s="1327"/>
      <c r="AM449" s="1327"/>
      <c r="AN449" s="1327"/>
    </row>
    <row r="450" spans="1:40">
      <c r="A450" s="356"/>
      <c r="B450" s="356">
        <v>3</v>
      </c>
      <c r="C450" s="1327">
        <f>SILABUS!C87</f>
        <v>0</v>
      </c>
      <c r="D450" s="1327"/>
      <c r="E450" s="1327"/>
      <c r="F450" s="1327"/>
      <c r="G450" s="1327"/>
      <c r="H450" s="1327"/>
      <c r="I450" s="1327"/>
      <c r="J450" s="1327"/>
      <c r="K450" s="356"/>
      <c r="L450" s="356">
        <v>3</v>
      </c>
      <c r="M450" s="1327">
        <f t="shared" si="22"/>
        <v>0</v>
      </c>
      <c r="N450" s="1327"/>
      <c r="O450" s="1327"/>
      <c r="P450" s="1327"/>
      <c r="Q450" s="1327"/>
      <c r="R450" s="1327"/>
      <c r="S450" s="1327"/>
      <c r="T450" s="1327"/>
      <c r="U450" s="356"/>
      <c r="V450" s="356">
        <v>3</v>
      </c>
      <c r="W450" s="1327">
        <f t="shared" si="23"/>
        <v>0</v>
      </c>
      <c r="X450" s="1327"/>
      <c r="Y450" s="1327"/>
      <c r="Z450" s="1327"/>
      <c r="AA450" s="1327"/>
      <c r="AB450" s="1327"/>
      <c r="AC450" s="1327"/>
      <c r="AD450" s="1327"/>
      <c r="AE450" s="356"/>
      <c r="AF450" s="356">
        <v>3</v>
      </c>
      <c r="AG450" s="1327">
        <f t="shared" si="24"/>
        <v>0</v>
      </c>
      <c r="AH450" s="1327"/>
      <c r="AI450" s="1327"/>
      <c r="AJ450" s="1327"/>
      <c r="AK450" s="1327"/>
      <c r="AL450" s="1327"/>
      <c r="AM450" s="1327"/>
      <c r="AN450" s="1327"/>
    </row>
    <row r="451" spans="1:40">
      <c r="A451" s="356"/>
      <c r="B451" s="356"/>
      <c r="C451" s="1327">
        <f>SILABUS!C88</f>
        <v>0</v>
      </c>
      <c r="D451" s="1327"/>
      <c r="E451" s="1327"/>
      <c r="F451" s="1327"/>
      <c r="G451" s="1327"/>
      <c r="H451" s="1327"/>
      <c r="I451" s="1327"/>
      <c r="J451" s="1327"/>
      <c r="K451" s="356"/>
      <c r="L451" s="356"/>
      <c r="M451" s="1327">
        <f t="shared" si="22"/>
        <v>0</v>
      </c>
      <c r="N451" s="1327"/>
      <c r="O451" s="1327"/>
      <c r="P451" s="1327"/>
      <c r="Q451" s="1327"/>
      <c r="R451" s="1327"/>
      <c r="S451" s="1327"/>
      <c r="T451" s="1327"/>
      <c r="U451" s="356"/>
      <c r="V451" s="356"/>
      <c r="W451" s="1327">
        <f t="shared" si="23"/>
        <v>0</v>
      </c>
      <c r="X451" s="1327"/>
      <c r="Y451" s="1327"/>
      <c r="Z451" s="1327"/>
      <c r="AA451" s="1327"/>
      <c r="AB451" s="1327"/>
      <c r="AC451" s="1327"/>
      <c r="AD451" s="1327"/>
      <c r="AE451" s="356"/>
      <c r="AF451" s="356"/>
      <c r="AG451" s="1327">
        <f t="shared" si="24"/>
        <v>0</v>
      </c>
      <c r="AH451" s="1327"/>
      <c r="AI451" s="1327"/>
      <c r="AJ451" s="1327"/>
      <c r="AK451" s="1327"/>
      <c r="AL451" s="1327"/>
      <c r="AM451" s="1327"/>
      <c r="AN451" s="1327"/>
    </row>
    <row r="452" spans="1:40">
      <c r="A452" s="356"/>
      <c r="B452" s="356"/>
      <c r="C452" s="1327">
        <f>SILABUS!C89</f>
        <v>0</v>
      </c>
      <c r="D452" s="1327"/>
      <c r="E452" s="1327"/>
      <c r="F452" s="1327"/>
      <c r="G452" s="1327"/>
      <c r="H452" s="1327"/>
      <c r="I452" s="1327"/>
      <c r="J452" s="1327"/>
      <c r="K452" s="356"/>
      <c r="L452" s="356"/>
      <c r="M452" s="1327">
        <f t="shared" si="22"/>
        <v>0</v>
      </c>
      <c r="N452" s="1327"/>
      <c r="O452" s="1327"/>
      <c r="P452" s="1327"/>
      <c r="Q452" s="1327"/>
      <c r="R452" s="1327"/>
      <c r="S452" s="1327"/>
      <c r="T452" s="1327"/>
      <c r="U452" s="356"/>
      <c r="V452" s="356"/>
      <c r="W452" s="1327">
        <f t="shared" si="23"/>
        <v>0</v>
      </c>
      <c r="X452" s="1327"/>
      <c r="Y452" s="1327"/>
      <c r="Z452" s="1327"/>
      <c r="AA452" s="1327"/>
      <c r="AB452" s="1327"/>
      <c r="AC452" s="1327"/>
      <c r="AD452" s="1327"/>
      <c r="AE452" s="356"/>
      <c r="AF452" s="356"/>
      <c r="AG452" s="1327">
        <f t="shared" si="24"/>
        <v>0</v>
      </c>
      <c r="AH452" s="1327"/>
      <c r="AI452" s="1327"/>
      <c r="AJ452" s="1327"/>
      <c r="AK452" s="1327"/>
      <c r="AL452" s="1327"/>
      <c r="AM452" s="1327"/>
      <c r="AN452" s="1327"/>
    </row>
    <row r="453" spans="1:40">
      <c r="A453" s="356"/>
      <c r="B453" s="356"/>
      <c r="C453" s="1327">
        <f>SILABUS!C90</f>
        <v>0</v>
      </c>
      <c r="D453" s="1327"/>
      <c r="E453" s="1327"/>
      <c r="F453" s="1327"/>
      <c r="G453" s="1327"/>
      <c r="H453" s="1327"/>
      <c r="I453" s="1327"/>
      <c r="J453" s="1327"/>
      <c r="K453" s="356"/>
      <c r="L453" s="356"/>
      <c r="M453" s="1327">
        <f t="shared" si="22"/>
        <v>0</v>
      </c>
      <c r="N453" s="1327"/>
      <c r="O453" s="1327"/>
      <c r="P453" s="1327"/>
      <c r="Q453" s="1327"/>
      <c r="R453" s="1327"/>
      <c r="S453" s="1327"/>
      <c r="T453" s="1327"/>
      <c r="U453" s="356"/>
      <c r="V453" s="356"/>
      <c r="W453" s="1327">
        <f t="shared" si="23"/>
        <v>0</v>
      </c>
      <c r="X453" s="1327"/>
      <c r="Y453" s="1327"/>
      <c r="Z453" s="1327"/>
      <c r="AA453" s="1327"/>
      <c r="AB453" s="1327"/>
      <c r="AC453" s="1327"/>
      <c r="AD453" s="1327"/>
      <c r="AE453" s="356"/>
      <c r="AF453" s="356"/>
      <c r="AG453" s="1327">
        <f t="shared" si="24"/>
        <v>0</v>
      </c>
      <c r="AH453" s="1327"/>
      <c r="AI453" s="1327"/>
      <c r="AJ453" s="1327"/>
      <c r="AK453" s="1327"/>
      <c r="AL453" s="1327"/>
      <c r="AM453" s="1327"/>
      <c r="AN453" s="1327"/>
    </row>
    <row r="454" spans="1:40">
      <c r="A454" s="356"/>
      <c r="B454" s="356"/>
      <c r="C454" s="1327">
        <f>SILABUS!C91</f>
        <v>0</v>
      </c>
      <c r="D454" s="1327"/>
      <c r="E454" s="1327"/>
      <c r="F454" s="1327"/>
      <c r="G454" s="1327"/>
      <c r="H454" s="1327"/>
      <c r="I454" s="1327"/>
      <c r="J454" s="1327"/>
      <c r="K454" s="356"/>
      <c r="L454" s="356"/>
      <c r="M454" s="1327">
        <f t="shared" si="22"/>
        <v>0</v>
      </c>
      <c r="N454" s="1327"/>
      <c r="O454" s="1327"/>
      <c r="P454" s="1327"/>
      <c r="Q454" s="1327"/>
      <c r="R454" s="1327"/>
      <c r="S454" s="1327"/>
      <c r="T454" s="1327"/>
      <c r="U454" s="356"/>
      <c r="V454" s="356"/>
      <c r="W454" s="1327">
        <f t="shared" si="23"/>
        <v>0</v>
      </c>
      <c r="X454" s="1327"/>
      <c r="Y454" s="1327"/>
      <c r="Z454" s="1327"/>
      <c r="AA454" s="1327"/>
      <c r="AB454" s="1327"/>
      <c r="AC454" s="1327"/>
      <c r="AD454" s="1327"/>
      <c r="AE454" s="356"/>
      <c r="AF454" s="356"/>
      <c r="AG454" s="1327">
        <f t="shared" si="24"/>
        <v>0</v>
      </c>
      <c r="AH454" s="1327"/>
      <c r="AI454" s="1327"/>
      <c r="AJ454" s="1327"/>
      <c r="AK454" s="1327"/>
      <c r="AL454" s="1327"/>
      <c r="AM454" s="1327"/>
      <c r="AN454" s="1327"/>
    </row>
    <row r="455" spans="1:40">
      <c r="C455" s="1327">
        <f>SILABUS!C92</f>
        <v>0</v>
      </c>
      <c r="D455" s="1327"/>
      <c r="E455" s="1327"/>
      <c r="F455" s="1327"/>
      <c r="G455" s="1327"/>
      <c r="H455" s="1327"/>
      <c r="I455" s="1327"/>
      <c r="J455" s="1327"/>
      <c r="M455" s="1327">
        <f>SILABUS!M92</f>
        <v>0</v>
      </c>
      <c r="N455" s="1327"/>
      <c r="O455" s="1327"/>
      <c r="P455" s="1327"/>
      <c r="Q455" s="1327"/>
      <c r="R455" s="1327"/>
      <c r="S455" s="1327"/>
      <c r="T455" s="1327"/>
      <c r="W455" s="1327">
        <f>SILABUS!W92</f>
        <v>0</v>
      </c>
      <c r="X455" s="1327"/>
      <c r="Y455" s="1327"/>
      <c r="Z455" s="1327"/>
      <c r="AA455" s="1327"/>
      <c r="AB455" s="1327"/>
      <c r="AC455" s="1327"/>
      <c r="AD455" s="1327"/>
      <c r="AG455" s="1327">
        <f>SILABUS!AG92</f>
        <v>0</v>
      </c>
      <c r="AH455" s="1327"/>
      <c r="AI455" s="1327"/>
      <c r="AJ455" s="1327"/>
      <c r="AK455" s="1327"/>
      <c r="AL455" s="1327"/>
      <c r="AM455" s="1327"/>
      <c r="AN455" s="1327"/>
    </row>
    <row r="456" spans="1:40" ht="15">
      <c r="A456" s="357" t="s">
        <v>527</v>
      </c>
      <c r="B456" s="357"/>
      <c r="C456" s="357"/>
      <c r="D456" s="357"/>
      <c r="E456" s="827"/>
      <c r="F456" s="827"/>
      <c r="K456" s="357" t="s">
        <v>527</v>
      </c>
      <c r="L456" s="357"/>
      <c r="M456" s="357"/>
      <c r="N456" s="357"/>
      <c r="O456" s="827"/>
      <c r="P456" s="827"/>
      <c r="U456" s="357" t="s">
        <v>527</v>
      </c>
      <c r="V456" s="357"/>
      <c r="W456" s="357"/>
      <c r="X456" s="357"/>
      <c r="Y456" s="827"/>
      <c r="Z456" s="827"/>
      <c r="AE456" s="357" t="s">
        <v>527</v>
      </c>
      <c r="AF456" s="357"/>
      <c r="AG456" s="357"/>
      <c r="AH456" s="357"/>
      <c r="AI456" s="827"/>
      <c r="AJ456" s="827"/>
    </row>
    <row r="457" spans="1:40">
      <c r="C457" s="353" t="s">
        <v>427</v>
      </c>
      <c r="M457" s="353" t="s">
        <v>427</v>
      </c>
      <c r="W457" s="353" t="s">
        <v>427</v>
      </c>
      <c r="AG457" s="353" t="s">
        <v>427</v>
      </c>
    </row>
    <row r="458" spans="1:40">
      <c r="A458" s="356"/>
      <c r="B458" s="356">
        <v>1</v>
      </c>
      <c r="C458" s="1327">
        <f>C448</f>
        <v>0</v>
      </c>
      <c r="D458" s="1327"/>
      <c r="E458" s="1327"/>
      <c r="F458" s="1327"/>
      <c r="G458" s="1327"/>
      <c r="H458" s="1327"/>
      <c r="I458" s="1327"/>
      <c r="J458" s="1327"/>
      <c r="K458" s="356"/>
      <c r="L458" s="356">
        <v>1</v>
      </c>
      <c r="M458" s="1327">
        <f t="shared" ref="M458:M465" si="25">C458</f>
        <v>0</v>
      </c>
      <c r="N458" s="1327"/>
      <c r="O458" s="1327"/>
      <c r="P458" s="1327"/>
      <c r="Q458" s="1327"/>
      <c r="R458" s="1327"/>
      <c r="S458" s="1327"/>
      <c r="T458" s="1327"/>
      <c r="U458" s="356"/>
      <c r="V458" s="356">
        <v>1</v>
      </c>
      <c r="W458" s="1327">
        <f>M458</f>
        <v>0</v>
      </c>
      <c r="X458" s="1327"/>
      <c r="Y458" s="1327"/>
      <c r="Z458" s="1327"/>
      <c r="AA458" s="1327"/>
      <c r="AB458" s="1327"/>
      <c r="AC458" s="1327"/>
      <c r="AD458" s="1327"/>
      <c r="AE458" s="356"/>
      <c r="AF458" s="356">
        <v>1</v>
      </c>
      <c r="AG458" s="1327">
        <f>W458</f>
        <v>0</v>
      </c>
      <c r="AH458" s="1327"/>
      <c r="AI458" s="1327"/>
      <c r="AJ458" s="1327"/>
      <c r="AK458" s="1327"/>
      <c r="AL458" s="1327"/>
      <c r="AM458" s="1327"/>
      <c r="AN458" s="1327"/>
    </row>
    <row r="459" spans="1:40">
      <c r="A459" s="356"/>
      <c r="B459" s="356">
        <v>2</v>
      </c>
      <c r="C459" s="1327">
        <f t="shared" ref="C459:C465" si="26">C449</f>
        <v>0</v>
      </c>
      <c r="D459" s="1327"/>
      <c r="E459" s="1327"/>
      <c r="F459" s="1327"/>
      <c r="G459" s="1327"/>
      <c r="H459" s="1327"/>
      <c r="I459" s="1327"/>
      <c r="J459" s="1327"/>
      <c r="K459" s="356"/>
      <c r="L459" s="356">
        <v>2</v>
      </c>
      <c r="M459" s="1327">
        <f t="shared" si="25"/>
        <v>0</v>
      </c>
      <c r="N459" s="1327"/>
      <c r="O459" s="1327"/>
      <c r="P459" s="1327"/>
      <c r="Q459" s="1327"/>
      <c r="R459" s="1327"/>
      <c r="S459" s="1327"/>
      <c r="T459" s="1327"/>
      <c r="U459" s="356"/>
      <c r="V459" s="356">
        <v>2</v>
      </c>
      <c r="W459" s="1327">
        <f t="shared" ref="W459:W465" si="27">M459</f>
        <v>0</v>
      </c>
      <c r="X459" s="1327"/>
      <c r="Y459" s="1327"/>
      <c r="Z459" s="1327"/>
      <c r="AA459" s="1327"/>
      <c r="AB459" s="1327"/>
      <c r="AC459" s="1327"/>
      <c r="AD459" s="1327"/>
      <c r="AE459" s="356"/>
      <c r="AF459" s="356">
        <v>2</v>
      </c>
      <c r="AG459" s="1327">
        <f t="shared" ref="AG459:AG465" si="28">W459</f>
        <v>0</v>
      </c>
      <c r="AH459" s="1327"/>
      <c r="AI459" s="1327"/>
      <c r="AJ459" s="1327"/>
      <c r="AK459" s="1327"/>
      <c r="AL459" s="1327"/>
      <c r="AM459" s="1327"/>
      <c r="AN459" s="1327"/>
    </row>
    <row r="460" spans="1:40">
      <c r="A460" s="356"/>
      <c r="B460" s="356">
        <v>3</v>
      </c>
      <c r="C460" s="1327">
        <f t="shared" si="26"/>
        <v>0</v>
      </c>
      <c r="D460" s="1327"/>
      <c r="E460" s="1327"/>
      <c r="F460" s="1327"/>
      <c r="G460" s="1327"/>
      <c r="H460" s="1327"/>
      <c r="I460" s="1327"/>
      <c r="J460" s="1327"/>
      <c r="K460" s="356"/>
      <c r="L460" s="356">
        <v>3</v>
      </c>
      <c r="M460" s="1327">
        <f t="shared" si="25"/>
        <v>0</v>
      </c>
      <c r="N460" s="1327"/>
      <c r="O460" s="1327"/>
      <c r="P460" s="1327"/>
      <c r="Q460" s="1327"/>
      <c r="R460" s="1327"/>
      <c r="S460" s="1327"/>
      <c r="T460" s="1327"/>
      <c r="U460" s="356"/>
      <c r="V460" s="356">
        <v>3</v>
      </c>
      <c r="W460" s="1327">
        <f t="shared" si="27"/>
        <v>0</v>
      </c>
      <c r="X460" s="1327"/>
      <c r="Y460" s="1327"/>
      <c r="Z460" s="1327"/>
      <c r="AA460" s="1327"/>
      <c r="AB460" s="1327"/>
      <c r="AC460" s="1327"/>
      <c r="AD460" s="1327"/>
      <c r="AE460" s="356"/>
      <c r="AF460" s="356">
        <v>3</v>
      </c>
      <c r="AG460" s="1327">
        <f t="shared" si="28"/>
        <v>0</v>
      </c>
      <c r="AH460" s="1327"/>
      <c r="AI460" s="1327"/>
      <c r="AJ460" s="1327"/>
      <c r="AK460" s="1327"/>
      <c r="AL460" s="1327"/>
      <c r="AM460" s="1327"/>
      <c r="AN460" s="1327"/>
    </row>
    <row r="461" spans="1:40">
      <c r="A461" s="356"/>
      <c r="B461" s="356"/>
      <c r="C461" s="1327">
        <f t="shared" si="26"/>
        <v>0</v>
      </c>
      <c r="D461" s="1327"/>
      <c r="E461" s="1327"/>
      <c r="F461" s="1327"/>
      <c r="G461" s="1327"/>
      <c r="H461" s="1327"/>
      <c r="I461" s="1327"/>
      <c r="J461" s="1327"/>
      <c r="K461" s="356"/>
      <c r="L461" s="356"/>
      <c r="M461" s="1327">
        <f t="shared" si="25"/>
        <v>0</v>
      </c>
      <c r="N461" s="1327"/>
      <c r="O461" s="1327"/>
      <c r="P461" s="1327"/>
      <c r="Q461" s="1327"/>
      <c r="R461" s="1327"/>
      <c r="S461" s="1327"/>
      <c r="T461" s="1327"/>
      <c r="U461" s="356"/>
      <c r="V461" s="356"/>
      <c r="W461" s="1327">
        <f t="shared" si="27"/>
        <v>0</v>
      </c>
      <c r="X461" s="1327"/>
      <c r="Y461" s="1327"/>
      <c r="Z461" s="1327"/>
      <c r="AA461" s="1327"/>
      <c r="AB461" s="1327"/>
      <c r="AC461" s="1327"/>
      <c r="AD461" s="1327"/>
      <c r="AE461" s="356"/>
      <c r="AF461" s="356"/>
      <c r="AG461" s="1327">
        <f t="shared" si="28"/>
        <v>0</v>
      </c>
      <c r="AH461" s="1327"/>
      <c r="AI461" s="1327"/>
      <c r="AJ461" s="1327"/>
      <c r="AK461" s="1327"/>
      <c r="AL461" s="1327"/>
      <c r="AM461" s="1327"/>
      <c r="AN461" s="1327"/>
    </row>
    <row r="462" spans="1:40">
      <c r="A462" s="356"/>
      <c r="B462" s="356"/>
      <c r="C462" s="1327">
        <f t="shared" si="26"/>
        <v>0</v>
      </c>
      <c r="D462" s="1327"/>
      <c r="E462" s="1327"/>
      <c r="F462" s="1327"/>
      <c r="G462" s="1327"/>
      <c r="H462" s="1327"/>
      <c r="I462" s="1327"/>
      <c r="J462" s="1327"/>
      <c r="K462" s="356"/>
      <c r="L462" s="356"/>
      <c r="M462" s="1327">
        <f t="shared" si="25"/>
        <v>0</v>
      </c>
      <c r="N462" s="1327"/>
      <c r="O462" s="1327"/>
      <c r="P462" s="1327"/>
      <c r="Q462" s="1327"/>
      <c r="R462" s="1327"/>
      <c r="S462" s="1327"/>
      <c r="T462" s="1327"/>
      <c r="U462" s="356"/>
      <c r="V462" s="356"/>
      <c r="W462" s="1327">
        <f t="shared" si="27"/>
        <v>0</v>
      </c>
      <c r="X462" s="1327"/>
      <c r="Y462" s="1327"/>
      <c r="Z462" s="1327"/>
      <c r="AA462" s="1327"/>
      <c r="AB462" s="1327"/>
      <c r="AC462" s="1327"/>
      <c r="AD462" s="1327"/>
      <c r="AE462" s="356"/>
      <c r="AF462" s="356"/>
      <c r="AG462" s="1327">
        <f t="shared" si="28"/>
        <v>0</v>
      </c>
      <c r="AH462" s="1327"/>
      <c r="AI462" s="1327"/>
      <c r="AJ462" s="1327"/>
      <c r="AK462" s="1327"/>
      <c r="AL462" s="1327"/>
      <c r="AM462" s="1327"/>
      <c r="AN462" s="1327"/>
    </row>
    <row r="463" spans="1:40">
      <c r="A463" s="356"/>
      <c r="B463" s="356"/>
      <c r="C463" s="1327">
        <f t="shared" si="26"/>
        <v>0</v>
      </c>
      <c r="D463" s="1327"/>
      <c r="E463" s="1327"/>
      <c r="F463" s="1327"/>
      <c r="G463" s="1327"/>
      <c r="H463" s="1327"/>
      <c r="I463" s="1327"/>
      <c r="J463" s="1327"/>
      <c r="K463" s="356"/>
      <c r="L463" s="356"/>
      <c r="M463" s="1327">
        <f t="shared" si="25"/>
        <v>0</v>
      </c>
      <c r="N463" s="1327"/>
      <c r="O463" s="1327"/>
      <c r="P463" s="1327"/>
      <c r="Q463" s="1327"/>
      <c r="R463" s="1327"/>
      <c r="S463" s="1327"/>
      <c r="T463" s="1327"/>
      <c r="U463" s="356"/>
      <c r="V463" s="356"/>
      <c r="W463" s="1327">
        <f t="shared" si="27"/>
        <v>0</v>
      </c>
      <c r="X463" s="1327"/>
      <c r="Y463" s="1327"/>
      <c r="Z463" s="1327"/>
      <c r="AA463" s="1327"/>
      <c r="AB463" s="1327"/>
      <c r="AC463" s="1327"/>
      <c r="AD463" s="1327"/>
      <c r="AE463" s="356"/>
      <c r="AF463" s="356"/>
      <c r="AG463" s="1327">
        <f t="shared" si="28"/>
        <v>0</v>
      </c>
      <c r="AH463" s="1327"/>
      <c r="AI463" s="1327"/>
      <c r="AJ463" s="1327"/>
      <c r="AK463" s="1327"/>
      <c r="AL463" s="1327"/>
      <c r="AM463" s="1327"/>
      <c r="AN463" s="1327"/>
    </row>
    <row r="464" spans="1:40">
      <c r="A464" s="356"/>
      <c r="B464" s="356"/>
      <c r="C464" s="1327">
        <f t="shared" si="26"/>
        <v>0</v>
      </c>
      <c r="D464" s="1327"/>
      <c r="E464" s="1327"/>
      <c r="F464" s="1327"/>
      <c r="G464" s="1327"/>
      <c r="H464" s="1327"/>
      <c r="I464" s="1327"/>
      <c r="J464" s="1327"/>
      <c r="K464" s="356"/>
      <c r="L464" s="356"/>
      <c r="M464" s="1327">
        <f t="shared" si="25"/>
        <v>0</v>
      </c>
      <c r="N464" s="1327"/>
      <c r="O464" s="1327"/>
      <c r="P464" s="1327"/>
      <c r="Q464" s="1327"/>
      <c r="R464" s="1327"/>
      <c r="S464" s="1327"/>
      <c r="T464" s="1327"/>
      <c r="U464" s="356"/>
      <c r="V464" s="356"/>
      <c r="W464" s="1327">
        <f t="shared" si="27"/>
        <v>0</v>
      </c>
      <c r="X464" s="1327"/>
      <c r="Y464" s="1327"/>
      <c r="Z464" s="1327"/>
      <c r="AA464" s="1327"/>
      <c r="AB464" s="1327"/>
      <c r="AC464" s="1327"/>
      <c r="AD464" s="1327"/>
      <c r="AE464" s="356"/>
      <c r="AF464" s="356"/>
      <c r="AG464" s="1327">
        <f t="shared" si="28"/>
        <v>0</v>
      </c>
      <c r="AH464" s="1327"/>
      <c r="AI464" s="1327"/>
      <c r="AJ464" s="1327"/>
      <c r="AK464" s="1327"/>
      <c r="AL464" s="1327"/>
      <c r="AM464" s="1327"/>
      <c r="AN464" s="1327"/>
    </row>
    <row r="465" spans="1:40">
      <c r="A465" s="356"/>
      <c r="B465" s="356"/>
      <c r="C465" s="1327">
        <f t="shared" si="26"/>
        <v>0</v>
      </c>
      <c r="D465" s="1327"/>
      <c r="E465" s="1327"/>
      <c r="F465" s="1327"/>
      <c r="G465" s="1327"/>
      <c r="H465" s="1327"/>
      <c r="I465" s="1327"/>
      <c r="J465" s="1327"/>
      <c r="K465" s="356"/>
      <c r="L465" s="356"/>
      <c r="M465" s="1327">
        <f t="shared" si="25"/>
        <v>0</v>
      </c>
      <c r="N465" s="1327"/>
      <c r="O465" s="1327"/>
      <c r="P465" s="1327"/>
      <c r="Q465" s="1327"/>
      <c r="R465" s="1327"/>
      <c r="S465" s="1327"/>
      <c r="T465" s="1327"/>
      <c r="U465" s="356"/>
      <c r="V465" s="356"/>
      <c r="W465" s="1327">
        <f t="shared" si="27"/>
        <v>0</v>
      </c>
      <c r="X465" s="1327"/>
      <c r="Y465" s="1327"/>
      <c r="Z465" s="1327"/>
      <c r="AA465" s="1327"/>
      <c r="AB465" s="1327"/>
      <c r="AC465" s="1327"/>
      <c r="AD465" s="1327"/>
      <c r="AE465" s="356"/>
      <c r="AF465" s="356"/>
      <c r="AG465" s="1327">
        <f t="shared" si="28"/>
        <v>0</v>
      </c>
      <c r="AH465" s="1327"/>
      <c r="AI465" s="1327"/>
      <c r="AJ465" s="1327"/>
      <c r="AK465" s="1327"/>
      <c r="AL465" s="1327"/>
      <c r="AM465" s="1327"/>
      <c r="AN465" s="1327"/>
    </row>
    <row r="467" spans="1:40" ht="15">
      <c r="A467" s="357" t="s">
        <v>528</v>
      </c>
      <c r="B467" s="357"/>
      <c r="C467" s="357"/>
      <c r="D467" s="357"/>
      <c r="E467" s="827"/>
      <c r="F467" s="827"/>
      <c r="K467" s="357" t="s">
        <v>528</v>
      </c>
      <c r="L467" s="357"/>
      <c r="M467" s="357"/>
      <c r="N467" s="357"/>
      <c r="O467" s="827"/>
      <c r="P467" s="827"/>
      <c r="U467" s="357" t="s">
        <v>528</v>
      </c>
      <c r="V467" s="357"/>
      <c r="W467" s="357"/>
      <c r="X467" s="357"/>
      <c r="Y467" s="827"/>
      <c r="Z467" s="827"/>
      <c r="AE467" s="357" t="s">
        <v>528</v>
      </c>
      <c r="AF467" s="357"/>
      <c r="AG467" s="357"/>
      <c r="AH467" s="357"/>
      <c r="AI467" s="827"/>
      <c r="AJ467" s="827"/>
    </row>
    <row r="468" spans="1:40">
      <c r="A468" s="356"/>
      <c r="B468" s="356"/>
      <c r="C468" s="1327">
        <f>SILABUS!D85</f>
        <v>0</v>
      </c>
      <c r="D468" s="1327"/>
      <c r="E468" s="1327"/>
      <c r="F468" s="1327"/>
      <c r="G468" s="1327"/>
      <c r="H468" s="1327"/>
      <c r="I468" s="1327"/>
      <c r="J468" s="1327"/>
      <c r="K468" s="356"/>
      <c r="L468" s="356"/>
      <c r="M468" s="1327">
        <f t="shared" ref="M468:M473" si="29">C468</f>
        <v>0</v>
      </c>
      <c r="N468" s="1327"/>
      <c r="O468" s="1327"/>
      <c r="P468" s="1327"/>
      <c r="Q468" s="1327"/>
      <c r="R468" s="1327"/>
      <c r="S468" s="1327"/>
      <c r="T468" s="1327"/>
      <c r="U468" s="356"/>
      <c r="V468" s="356"/>
      <c r="W468" s="1327">
        <f t="shared" ref="W468:W473" si="30">M468</f>
        <v>0</v>
      </c>
      <c r="X468" s="1327"/>
      <c r="Y468" s="1327"/>
      <c r="Z468" s="1327"/>
      <c r="AA468" s="1327"/>
      <c r="AB468" s="1327"/>
      <c r="AC468" s="1327"/>
      <c r="AD468" s="1327"/>
      <c r="AE468" s="356"/>
      <c r="AF468" s="356"/>
      <c r="AG468" s="1327">
        <f t="shared" ref="AG468:AG473" si="31">W468</f>
        <v>0</v>
      </c>
      <c r="AH468" s="1327"/>
      <c r="AI468" s="1327"/>
      <c r="AJ468" s="1327"/>
      <c r="AK468" s="1327"/>
      <c r="AL468" s="1327"/>
      <c r="AM468" s="1327"/>
      <c r="AN468" s="1327"/>
    </row>
    <row r="469" spans="1:40">
      <c r="A469" s="356"/>
      <c r="B469" s="356"/>
      <c r="C469" s="1327">
        <f>SILABUS!D86</f>
        <v>0</v>
      </c>
      <c r="D469" s="1327"/>
      <c r="E469" s="1327"/>
      <c r="F469" s="1327"/>
      <c r="G469" s="1327"/>
      <c r="H469" s="1327"/>
      <c r="I469" s="1327"/>
      <c r="J469" s="1327"/>
      <c r="K469" s="356"/>
      <c r="L469" s="356"/>
      <c r="M469" s="1327">
        <f t="shared" si="29"/>
        <v>0</v>
      </c>
      <c r="N469" s="1327"/>
      <c r="O469" s="1327"/>
      <c r="P469" s="1327"/>
      <c r="Q469" s="1327"/>
      <c r="R469" s="1327"/>
      <c r="S469" s="1327"/>
      <c r="T469" s="1327"/>
      <c r="U469" s="356"/>
      <c r="V469" s="356"/>
      <c r="W469" s="1327">
        <f t="shared" si="30"/>
        <v>0</v>
      </c>
      <c r="X469" s="1327"/>
      <c r="Y469" s="1327"/>
      <c r="Z469" s="1327"/>
      <c r="AA469" s="1327"/>
      <c r="AB469" s="1327"/>
      <c r="AC469" s="1327"/>
      <c r="AD469" s="1327"/>
      <c r="AE469" s="356"/>
      <c r="AF469" s="356"/>
      <c r="AG469" s="1327">
        <f t="shared" si="31"/>
        <v>0</v>
      </c>
      <c r="AH469" s="1327"/>
      <c r="AI469" s="1327"/>
      <c r="AJ469" s="1327"/>
      <c r="AK469" s="1327"/>
      <c r="AL469" s="1327"/>
      <c r="AM469" s="1327"/>
      <c r="AN469" s="1327"/>
    </row>
    <row r="470" spans="1:40">
      <c r="A470" s="356"/>
      <c r="B470" s="356"/>
      <c r="C470" s="1327">
        <f>SILABUS!D87</f>
        <v>0</v>
      </c>
      <c r="D470" s="1327"/>
      <c r="E470" s="1327"/>
      <c r="F470" s="1327"/>
      <c r="G470" s="1327"/>
      <c r="H470" s="1327"/>
      <c r="I470" s="1327"/>
      <c r="J470" s="1327"/>
      <c r="K470" s="356"/>
      <c r="L470" s="356"/>
      <c r="M470" s="1327">
        <f t="shared" si="29"/>
        <v>0</v>
      </c>
      <c r="N470" s="1327"/>
      <c r="O470" s="1327"/>
      <c r="P470" s="1327"/>
      <c r="Q470" s="1327"/>
      <c r="R470" s="1327"/>
      <c r="S470" s="1327"/>
      <c r="T470" s="1327"/>
      <c r="U470" s="356"/>
      <c r="V470" s="356"/>
      <c r="W470" s="1327">
        <f t="shared" si="30"/>
        <v>0</v>
      </c>
      <c r="X470" s="1327"/>
      <c r="Y470" s="1327"/>
      <c r="Z470" s="1327"/>
      <c r="AA470" s="1327"/>
      <c r="AB470" s="1327"/>
      <c r="AC470" s="1327"/>
      <c r="AD470" s="1327"/>
      <c r="AE470" s="356"/>
      <c r="AF470" s="356"/>
      <c r="AG470" s="1327">
        <f t="shared" si="31"/>
        <v>0</v>
      </c>
      <c r="AH470" s="1327"/>
      <c r="AI470" s="1327"/>
      <c r="AJ470" s="1327"/>
      <c r="AK470" s="1327"/>
      <c r="AL470" s="1327"/>
      <c r="AM470" s="1327"/>
      <c r="AN470" s="1327"/>
    </row>
    <row r="471" spans="1:40">
      <c r="A471" s="356"/>
      <c r="B471" s="356"/>
      <c r="C471" s="1327">
        <f>SILABUS!D88</f>
        <v>0</v>
      </c>
      <c r="D471" s="1327"/>
      <c r="E471" s="1327"/>
      <c r="F471" s="1327"/>
      <c r="G471" s="1327"/>
      <c r="H471" s="1327"/>
      <c r="I471" s="1327"/>
      <c r="J471" s="1327"/>
      <c r="K471" s="356"/>
      <c r="L471" s="356"/>
      <c r="M471" s="1327">
        <f t="shared" si="29"/>
        <v>0</v>
      </c>
      <c r="N471" s="1327"/>
      <c r="O471" s="1327"/>
      <c r="P471" s="1327"/>
      <c r="Q471" s="1327"/>
      <c r="R471" s="1327"/>
      <c r="S471" s="1327"/>
      <c r="T471" s="1327"/>
      <c r="U471" s="356"/>
      <c r="V471" s="356"/>
      <c r="W471" s="1327">
        <f t="shared" si="30"/>
        <v>0</v>
      </c>
      <c r="X471" s="1327"/>
      <c r="Y471" s="1327"/>
      <c r="Z471" s="1327"/>
      <c r="AA471" s="1327"/>
      <c r="AB471" s="1327"/>
      <c r="AC471" s="1327"/>
      <c r="AD471" s="1327"/>
      <c r="AE471" s="356"/>
      <c r="AF471" s="356"/>
      <c r="AG471" s="1327">
        <f t="shared" si="31"/>
        <v>0</v>
      </c>
      <c r="AH471" s="1327"/>
      <c r="AI471" s="1327"/>
      <c r="AJ471" s="1327"/>
      <c r="AK471" s="1327"/>
      <c r="AL471" s="1327"/>
      <c r="AM471" s="1327"/>
      <c r="AN471" s="1327"/>
    </row>
    <row r="472" spans="1:40">
      <c r="A472" s="356"/>
      <c r="B472" s="356"/>
      <c r="C472" s="1327">
        <f>SILABUS!D89</f>
        <v>0</v>
      </c>
      <c r="D472" s="1327"/>
      <c r="E472" s="1327"/>
      <c r="F472" s="1327"/>
      <c r="G472" s="1327"/>
      <c r="H472" s="1327"/>
      <c r="I472" s="1327"/>
      <c r="J472" s="1327"/>
      <c r="K472" s="356"/>
      <c r="L472" s="356"/>
      <c r="M472" s="1327">
        <f t="shared" si="29"/>
        <v>0</v>
      </c>
      <c r="N472" s="1327"/>
      <c r="O472" s="1327"/>
      <c r="P472" s="1327"/>
      <c r="Q472" s="1327"/>
      <c r="R472" s="1327"/>
      <c r="S472" s="1327"/>
      <c r="T472" s="1327"/>
      <c r="U472" s="356"/>
      <c r="V472" s="356"/>
      <c r="W472" s="1327">
        <f t="shared" si="30"/>
        <v>0</v>
      </c>
      <c r="X472" s="1327"/>
      <c r="Y472" s="1327"/>
      <c r="Z472" s="1327"/>
      <c r="AA472" s="1327"/>
      <c r="AB472" s="1327"/>
      <c r="AC472" s="1327"/>
      <c r="AD472" s="1327"/>
      <c r="AE472" s="356"/>
      <c r="AF472" s="356"/>
      <c r="AG472" s="1327">
        <f t="shared" si="31"/>
        <v>0</v>
      </c>
      <c r="AH472" s="1327"/>
      <c r="AI472" s="1327"/>
      <c r="AJ472" s="1327"/>
      <c r="AK472" s="1327"/>
      <c r="AL472" s="1327"/>
      <c r="AM472" s="1327"/>
      <c r="AN472" s="1327"/>
    </row>
    <row r="473" spans="1:40">
      <c r="C473" s="1327">
        <f>SILABUS!D90</f>
        <v>0</v>
      </c>
      <c r="D473" s="1327"/>
      <c r="E473" s="1327"/>
      <c r="F473" s="1327"/>
      <c r="G473" s="1327"/>
      <c r="H473" s="1327"/>
      <c r="I473" s="1327"/>
      <c r="J473" s="1327"/>
      <c r="M473" s="1327">
        <f t="shared" si="29"/>
        <v>0</v>
      </c>
      <c r="N473" s="1327"/>
      <c r="O473" s="1327"/>
      <c r="P473" s="1327"/>
      <c r="Q473" s="1327"/>
      <c r="R473" s="1327"/>
      <c r="S473" s="1327"/>
      <c r="T473" s="1327"/>
      <c r="W473" s="1327">
        <f t="shared" si="30"/>
        <v>0</v>
      </c>
      <c r="X473" s="1327"/>
      <c r="Y473" s="1327"/>
      <c r="Z473" s="1327"/>
      <c r="AA473" s="1327"/>
      <c r="AB473" s="1327"/>
      <c r="AC473" s="1327"/>
      <c r="AD473" s="1327"/>
      <c r="AG473" s="1327">
        <f t="shared" si="31"/>
        <v>0</v>
      </c>
      <c r="AH473" s="1327"/>
      <c r="AI473" s="1327"/>
      <c r="AJ473" s="1327"/>
      <c r="AK473" s="1327"/>
      <c r="AL473" s="1327"/>
      <c r="AM473" s="1327"/>
      <c r="AN473" s="1327"/>
    </row>
    <row r="475" spans="1:40" ht="15">
      <c r="A475" s="357" t="s">
        <v>529</v>
      </c>
      <c r="B475" s="357"/>
      <c r="C475" s="357"/>
      <c r="D475" s="357"/>
      <c r="K475" s="357" t="s">
        <v>529</v>
      </c>
      <c r="L475" s="357"/>
      <c r="M475" s="357"/>
      <c r="N475" s="357"/>
      <c r="U475" s="357" t="s">
        <v>529</v>
      </c>
      <c r="V475" s="357"/>
      <c r="W475" s="357"/>
      <c r="X475" s="357"/>
      <c r="AE475" s="357" t="s">
        <v>529</v>
      </c>
      <c r="AF475" s="357"/>
      <c r="AG475" s="357"/>
      <c r="AH475" s="357"/>
    </row>
    <row r="476" spans="1:40">
      <c r="C476" s="353" t="s">
        <v>428</v>
      </c>
      <c r="M476" s="353" t="s">
        <v>428</v>
      </c>
      <c r="W476" s="353" t="s">
        <v>428</v>
      </c>
      <c r="AG476" s="353" t="s">
        <v>428</v>
      </c>
    </row>
    <row r="477" spans="1:40">
      <c r="C477" s="353" t="s">
        <v>429</v>
      </c>
      <c r="M477" s="353" t="s">
        <v>429</v>
      </c>
      <c r="W477" s="353" t="s">
        <v>429</v>
      </c>
      <c r="AG477" s="353" t="s">
        <v>429</v>
      </c>
    </row>
    <row r="478" spans="1:40">
      <c r="C478" s="353" t="s">
        <v>430</v>
      </c>
      <c r="M478" s="353" t="s">
        <v>430</v>
      </c>
      <c r="W478" s="353" t="s">
        <v>430</v>
      </c>
      <c r="AG478" s="353" t="s">
        <v>430</v>
      </c>
    </row>
    <row r="479" spans="1:40">
      <c r="C479" s="353" t="s">
        <v>431</v>
      </c>
      <c r="M479" s="353" t="s">
        <v>431</v>
      </c>
      <c r="W479" s="353" t="s">
        <v>431</v>
      </c>
      <c r="AG479" s="353" t="s">
        <v>431</v>
      </c>
    </row>
    <row r="480" spans="1:40">
      <c r="C480" s="353" t="s">
        <v>432</v>
      </c>
      <c r="M480" s="353" t="s">
        <v>432</v>
      </c>
      <c r="W480" s="353" t="s">
        <v>432</v>
      </c>
      <c r="AG480" s="353" t="s">
        <v>432</v>
      </c>
    </row>
    <row r="482" spans="3:40" ht="15">
      <c r="C482" s="357" t="s">
        <v>470</v>
      </c>
      <c r="D482" s="357"/>
      <c r="M482" s="357" t="s">
        <v>470</v>
      </c>
      <c r="N482" s="357"/>
      <c r="W482" s="357" t="s">
        <v>470</v>
      </c>
      <c r="X482" s="357"/>
      <c r="AG482" s="357" t="s">
        <v>470</v>
      </c>
      <c r="AH482" s="357"/>
    </row>
    <row r="483" spans="3:40" ht="15">
      <c r="C483" s="357"/>
      <c r="D483" s="357"/>
      <c r="M483" s="357"/>
      <c r="N483" s="357"/>
      <c r="W483" s="357"/>
      <c r="X483" s="357"/>
      <c r="AG483" s="357"/>
      <c r="AH483" s="357"/>
    </row>
    <row r="484" spans="3:40" ht="15.75" customHeight="1">
      <c r="C484" s="1356" t="s">
        <v>433</v>
      </c>
      <c r="D484" s="1358" t="s">
        <v>434</v>
      </c>
      <c r="E484" s="1358"/>
      <c r="F484" s="1358"/>
      <c r="G484" s="1358"/>
      <c r="H484" s="1359" t="s">
        <v>435</v>
      </c>
      <c r="I484" s="1359"/>
      <c r="J484" s="1359" t="s">
        <v>436</v>
      </c>
      <c r="M484" s="1356" t="s">
        <v>433</v>
      </c>
      <c r="N484" s="1358" t="s">
        <v>434</v>
      </c>
      <c r="O484" s="1358"/>
      <c r="P484" s="1358"/>
      <c r="Q484" s="1358"/>
      <c r="R484" s="1359" t="s">
        <v>435</v>
      </c>
      <c r="S484" s="1359"/>
      <c r="T484" s="1359" t="s">
        <v>436</v>
      </c>
      <c r="W484" s="1356" t="s">
        <v>433</v>
      </c>
      <c r="X484" s="1358" t="s">
        <v>434</v>
      </c>
      <c r="Y484" s="1358"/>
      <c r="Z484" s="1358"/>
      <c r="AA484" s="1358"/>
      <c r="AB484" s="1359" t="s">
        <v>435</v>
      </c>
      <c r="AC484" s="1359"/>
      <c r="AD484" s="1359" t="s">
        <v>436</v>
      </c>
      <c r="AG484" s="1356" t="s">
        <v>433</v>
      </c>
      <c r="AH484" s="1358" t="s">
        <v>434</v>
      </c>
      <c r="AI484" s="1358"/>
      <c r="AJ484" s="1358"/>
      <c r="AK484" s="1358"/>
      <c r="AL484" s="1359" t="s">
        <v>435</v>
      </c>
      <c r="AM484" s="1359"/>
      <c r="AN484" s="1359" t="s">
        <v>436</v>
      </c>
    </row>
    <row r="485" spans="3:40" ht="15.75">
      <c r="C485" s="1357"/>
      <c r="D485" s="1358" t="s">
        <v>437</v>
      </c>
      <c r="E485" s="1358"/>
      <c r="F485" s="1359" t="s">
        <v>438</v>
      </c>
      <c r="G485" s="1359"/>
      <c r="H485" s="1359"/>
      <c r="I485" s="1359"/>
      <c r="J485" s="1359"/>
      <c r="M485" s="1357"/>
      <c r="N485" s="1358" t="s">
        <v>437</v>
      </c>
      <c r="O485" s="1358"/>
      <c r="P485" s="1359" t="s">
        <v>438</v>
      </c>
      <c r="Q485" s="1359"/>
      <c r="R485" s="1359"/>
      <c r="S485" s="1359"/>
      <c r="T485" s="1359"/>
      <c r="W485" s="1357"/>
      <c r="X485" s="1358" t="s">
        <v>437</v>
      </c>
      <c r="Y485" s="1358"/>
      <c r="Z485" s="1359" t="s">
        <v>438</v>
      </c>
      <c r="AA485" s="1359"/>
      <c r="AB485" s="1359"/>
      <c r="AC485" s="1359"/>
      <c r="AD485" s="1359"/>
      <c r="AG485" s="1357"/>
      <c r="AH485" s="1358" t="s">
        <v>437</v>
      </c>
      <c r="AI485" s="1358"/>
      <c r="AJ485" s="1359" t="s">
        <v>438</v>
      </c>
      <c r="AK485" s="1359"/>
      <c r="AL485" s="1359"/>
      <c r="AM485" s="1359"/>
      <c r="AN485" s="1359"/>
    </row>
    <row r="486" spans="3:40" ht="25.5">
      <c r="C486" s="1362" t="s">
        <v>439</v>
      </c>
      <c r="D486" s="836"/>
      <c r="E486" s="362" t="s">
        <v>471</v>
      </c>
      <c r="F486" s="361"/>
      <c r="G486" s="362" t="s">
        <v>459</v>
      </c>
      <c r="H486" s="361"/>
      <c r="I486" s="362" t="s">
        <v>472</v>
      </c>
      <c r="J486" s="360" t="s">
        <v>440</v>
      </c>
      <c r="M486" s="1362" t="s">
        <v>439</v>
      </c>
      <c r="N486" s="836"/>
      <c r="O486" s="362" t="s">
        <v>471</v>
      </c>
      <c r="P486" s="361"/>
      <c r="Q486" s="362" t="s">
        <v>459</v>
      </c>
      <c r="R486" s="361"/>
      <c r="S486" s="362" t="s">
        <v>472</v>
      </c>
      <c r="T486" s="360" t="s">
        <v>440</v>
      </c>
      <c r="W486" s="1362" t="s">
        <v>439</v>
      </c>
      <c r="X486" s="836"/>
      <c r="Y486" s="362" t="s">
        <v>471</v>
      </c>
      <c r="Z486" s="361"/>
      <c r="AA486" s="362" t="s">
        <v>459</v>
      </c>
      <c r="AB486" s="361"/>
      <c r="AC486" s="362" t="s">
        <v>472</v>
      </c>
      <c r="AD486" s="360" t="s">
        <v>440</v>
      </c>
      <c r="AG486" s="1362" t="s">
        <v>439</v>
      </c>
      <c r="AH486" s="836"/>
      <c r="AI486" s="362" t="s">
        <v>471</v>
      </c>
      <c r="AJ486" s="361"/>
      <c r="AK486" s="362" t="s">
        <v>459</v>
      </c>
      <c r="AL486" s="361"/>
      <c r="AM486" s="362" t="s">
        <v>472</v>
      </c>
      <c r="AN486" s="360" t="s">
        <v>440</v>
      </c>
    </row>
    <row r="487" spans="3:40">
      <c r="C487" s="1363"/>
      <c r="D487" s="837"/>
      <c r="E487" s="365" t="s">
        <v>466</v>
      </c>
      <c r="F487" s="364"/>
      <c r="G487" s="365" t="s">
        <v>460</v>
      </c>
      <c r="H487" s="364"/>
      <c r="I487" s="365" t="s">
        <v>473</v>
      </c>
      <c r="J487" s="363"/>
      <c r="M487" s="1363"/>
      <c r="N487" s="837"/>
      <c r="O487" s="365" t="s">
        <v>466</v>
      </c>
      <c r="P487" s="364"/>
      <c r="Q487" s="365" t="s">
        <v>460</v>
      </c>
      <c r="R487" s="364"/>
      <c r="S487" s="365" t="s">
        <v>473</v>
      </c>
      <c r="T487" s="363"/>
      <c r="W487" s="1363"/>
      <c r="X487" s="837"/>
      <c r="Y487" s="365" t="s">
        <v>466</v>
      </c>
      <c r="Z487" s="364"/>
      <c r="AA487" s="365" t="s">
        <v>460</v>
      </c>
      <c r="AB487" s="364"/>
      <c r="AC487" s="365" t="s">
        <v>473</v>
      </c>
      <c r="AD487" s="363"/>
      <c r="AG487" s="1363"/>
      <c r="AH487" s="837"/>
      <c r="AI487" s="365" t="s">
        <v>466</v>
      </c>
      <c r="AJ487" s="364"/>
      <c r="AK487" s="365" t="s">
        <v>460</v>
      </c>
      <c r="AL487" s="364"/>
      <c r="AM487" s="365" t="s">
        <v>473</v>
      </c>
      <c r="AN487" s="363"/>
    </row>
    <row r="488" spans="3:40">
      <c r="C488" s="1363"/>
      <c r="D488" s="837"/>
      <c r="E488" s="365" t="s">
        <v>467</v>
      </c>
      <c r="F488" s="364"/>
      <c r="G488" s="365" t="s">
        <v>461</v>
      </c>
      <c r="H488" s="364"/>
      <c r="I488" s="365" t="s">
        <v>474</v>
      </c>
      <c r="J488" s="363"/>
      <c r="M488" s="1363"/>
      <c r="N488" s="837"/>
      <c r="O488" s="365" t="s">
        <v>467</v>
      </c>
      <c r="P488" s="364"/>
      <c r="Q488" s="365" t="s">
        <v>461</v>
      </c>
      <c r="R488" s="364"/>
      <c r="S488" s="365" t="s">
        <v>474</v>
      </c>
      <c r="T488" s="363"/>
      <c r="W488" s="1363"/>
      <c r="X488" s="837"/>
      <c r="Y488" s="365" t="s">
        <v>467</v>
      </c>
      <c r="Z488" s="364"/>
      <c r="AA488" s="365" t="s">
        <v>461</v>
      </c>
      <c r="AB488" s="364"/>
      <c r="AC488" s="365" t="s">
        <v>474</v>
      </c>
      <c r="AD488" s="363"/>
      <c r="AG488" s="1363"/>
      <c r="AH488" s="837"/>
      <c r="AI488" s="365" t="s">
        <v>467</v>
      </c>
      <c r="AJ488" s="364"/>
      <c r="AK488" s="365" t="s">
        <v>461</v>
      </c>
      <c r="AL488" s="364"/>
      <c r="AM488" s="365" t="s">
        <v>474</v>
      </c>
      <c r="AN488" s="363"/>
    </row>
    <row r="489" spans="3:40" ht="25.5">
      <c r="C489" s="1363"/>
      <c r="D489" s="837"/>
      <c r="E489" s="365" t="s">
        <v>468</v>
      </c>
      <c r="F489" s="364"/>
      <c r="G489" s="365" t="s">
        <v>462</v>
      </c>
      <c r="H489" s="364"/>
      <c r="I489" s="365" t="s">
        <v>475</v>
      </c>
      <c r="J489" s="363"/>
      <c r="M489" s="1363"/>
      <c r="N489" s="837"/>
      <c r="O489" s="365" t="s">
        <v>468</v>
      </c>
      <c r="P489" s="364"/>
      <c r="Q489" s="365" t="s">
        <v>462</v>
      </c>
      <c r="R489" s="364"/>
      <c r="S489" s="365" t="s">
        <v>475</v>
      </c>
      <c r="T489" s="363"/>
      <c r="W489" s="1363"/>
      <c r="X489" s="837"/>
      <c r="Y489" s="365" t="s">
        <v>468</v>
      </c>
      <c r="Z489" s="364"/>
      <c r="AA489" s="365" t="s">
        <v>462</v>
      </c>
      <c r="AB489" s="364"/>
      <c r="AC489" s="365" t="s">
        <v>475</v>
      </c>
      <c r="AD489" s="363"/>
      <c r="AG489" s="1363"/>
      <c r="AH489" s="837"/>
      <c r="AI489" s="365" t="s">
        <v>468</v>
      </c>
      <c r="AJ489" s="364"/>
      <c r="AK489" s="365" t="s">
        <v>462</v>
      </c>
      <c r="AL489" s="364"/>
      <c r="AM489" s="365" t="s">
        <v>475</v>
      </c>
      <c r="AN489" s="363"/>
    </row>
    <row r="490" spans="3:40">
      <c r="C490" s="1363"/>
      <c r="D490" s="837"/>
      <c r="E490" s="365" t="s">
        <v>469</v>
      </c>
      <c r="F490" s="364"/>
      <c r="G490" s="365"/>
      <c r="H490" s="364"/>
      <c r="I490" s="365"/>
      <c r="J490" s="363"/>
      <c r="M490" s="1363"/>
      <c r="N490" s="837"/>
      <c r="O490" s="365" t="s">
        <v>469</v>
      </c>
      <c r="P490" s="364"/>
      <c r="Q490" s="365"/>
      <c r="R490" s="364"/>
      <c r="S490" s="365"/>
      <c r="T490" s="363"/>
      <c r="W490" s="1363"/>
      <c r="X490" s="837"/>
      <c r="Y490" s="365" t="s">
        <v>469</v>
      </c>
      <c r="Z490" s="364"/>
      <c r="AA490" s="365"/>
      <c r="AB490" s="364"/>
      <c r="AC490" s="365"/>
      <c r="AD490" s="363"/>
      <c r="AG490" s="1363"/>
      <c r="AH490" s="837"/>
      <c r="AI490" s="365" t="s">
        <v>469</v>
      </c>
      <c r="AJ490" s="364"/>
      <c r="AK490" s="365"/>
      <c r="AL490" s="364"/>
      <c r="AM490" s="365"/>
      <c r="AN490" s="363"/>
    </row>
    <row r="491" spans="3:40">
      <c r="C491" s="1364"/>
      <c r="D491" s="838"/>
      <c r="E491" s="368"/>
      <c r="F491" s="369"/>
      <c r="G491" s="368"/>
      <c r="H491" s="369"/>
      <c r="I491" s="370"/>
      <c r="J491" s="366"/>
      <c r="M491" s="1364"/>
      <c r="N491" s="838"/>
      <c r="O491" s="368"/>
      <c r="P491" s="369"/>
      <c r="Q491" s="368"/>
      <c r="R491" s="369"/>
      <c r="S491" s="370"/>
      <c r="T491" s="366"/>
      <c r="W491" s="1364"/>
      <c r="X491" s="838"/>
      <c r="Y491" s="368"/>
      <c r="Z491" s="369"/>
      <c r="AA491" s="368"/>
      <c r="AB491" s="369"/>
      <c r="AC491" s="370"/>
      <c r="AD491" s="366"/>
      <c r="AG491" s="1364"/>
      <c r="AH491" s="838"/>
      <c r="AI491" s="368"/>
      <c r="AJ491" s="369"/>
      <c r="AK491" s="368"/>
      <c r="AL491" s="369"/>
      <c r="AM491" s="370"/>
      <c r="AN491" s="366"/>
    </row>
    <row r="492" spans="3:40">
      <c r="C492" s="1362" t="s">
        <v>441</v>
      </c>
      <c r="D492" s="1367" t="s">
        <v>476</v>
      </c>
      <c r="E492" s="1368"/>
      <c r="F492" s="371"/>
      <c r="G492" s="362"/>
      <c r="H492" s="372"/>
      <c r="I492" s="372"/>
      <c r="J492" s="360" t="s">
        <v>444</v>
      </c>
      <c r="M492" s="1362" t="s">
        <v>441</v>
      </c>
      <c r="N492" s="1367" t="s">
        <v>476</v>
      </c>
      <c r="O492" s="1368"/>
      <c r="P492" s="371"/>
      <c r="Q492" s="362"/>
      <c r="R492" s="372"/>
      <c r="S492" s="372"/>
      <c r="T492" s="360" t="s">
        <v>444</v>
      </c>
      <c r="W492" s="1362" t="s">
        <v>441</v>
      </c>
      <c r="X492" s="1367" t="s">
        <v>476</v>
      </c>
      <c r="Y492" s="1368"/>
      <c r="Z492" s="371"/>
      <c r="AA492" s="362"/>
      <c r="AB492" s="372"/>
      <c r="AC492" s="372"/>
      <c r="AD492" s="360" t="s">
        <v>444</v>
      </c>
      <c r="AG492" s="1362" t="s">
        <v>441</v>
      </c>
      <c r="AH492" s="1367" t="s">
        <v>476</v>
      </c>
      <c r="AI492" s="1368"/>
      <c r="AJ492" s="371"/>
      <c r="AK492" s="362"/>
      <c r="AL492" s="372"/>
      <c r="AM492" s="372"/>
      <c r="AN492" s="360" t="s">
        <v>444</v>
      </c>
    </row>
    <row r="493" spans="3:40" ht="38.25">
      <c r="C493" s="1363"/>
      <c r="D493" s="1360" t="s">
        <v>442</v>
      </c>
      <c r="E493" s="1361"/>
      <c r="F493" s="364"/>
      <c r="G493" s="365" t="s">
        <v>463</v>
      </c>
      <c r="H493" s="372"/>
      <c r="I493" s="372" t="s">
        <v>477</v>
      </c>
      <c r="J493" s="363"/>
      <c r="M493" s="1363"/>
      <c r="N493" s="1360" t="s">
        <v>442</v>
      </c>
      <c r="O493" s="1361"/>
      <c r="P493" s="364"/>
      <c r="Q493" s="365" t="s">
        <v>463</v>
      </c>
      <c r="R493" s="372"/>
      <c r="S493" s="372" t="s">
        <v>477</v>
      </c>
      <c r="T493" s="363"/>
      <c r="W493" s="1363"/>
      <c r="X493" s="1360" t="s">
        <v>442</v>
      </c>
      <c r="Y493" s="1361"/>
      <c r="Z493" s="364"/>
      <c r="AA493" s="365" t="s">
        <v>463</v>
      </c>
      <c r="AB493" s="372"/>
      <c r="AC493" s="372" t="s">
        <v>477</v>
      </c>
      <c r="AD493" s="363"/>
      <c r="AG493" s="1363"/>
      <c r="AH493" s="1360" t="s">
        <v>442</v>
      </c>
      <c r="AI493" s="1361"/>
      <c r="AJ493" s="364"/>
      <c r="AK493" s="365" t="s">
        <v>463</v>
      </c>
      <c r="AL493" s="372"/>
      <c r="AM493" s="372" t="s">
        <v>477</v>
      </c>
      <c r="AN493" s="363"/>
    </row>
    <row r="494" spans="3:40">
      <c r="C494" s="1363"/>
      <c r="D494" s="1360" t="s">
        <v>443</v>
      </c>
      <c r="E494" s="1361"/>
      <c r="F494" s="364"/>
      <c r="G494" s="365"/>
      <c r="H494" s="372"/>
      <c r="I494" s="372"/>
      <c r="J494" s="363"/>
      <c r="M494" s="1363"/>
      <c r="N494" s="1360" t="s">
        <v>443</v>
      </c>
      <c r="O494" s="1361"/>
      <c r="P494" s="364"/>
      <c r="Q494" s="365"/>
      <c r="R494" s="372"/>
      <c r="S494" s="372"/>
      <c r="T494" s="363"/>
      <c r="W494" s="1363"/>
      <c r="X494" s="1360" t="s">
        <v>443</v>
      </c>
      <c r="Y494" s="1361"/>
      <c r="Z494" s="364"/>
      <c r="AA494" s="365"/>
      <c r="AB494" s="372"/>
      <c r="AC494" s="372"/>
      <c r="AD494" s="363"/>
      <c r="AG494" s="1363"/>
      <c r="AH494" s="1360" t="s">
        <v>443</v>
      </c>
      <c r="AI494" s="1361"/>
      <c r="AJ494" s="364"/>
      <c r="AK494" s="365"/>
      <c r="AL494" s="372"/>
      <c r="AM494" s="372"/>
      <c r="AN494" s="363"/>
    </row>
    <row r="495" spans="3:40">
      <c r="C495" s="1363"/>
      <c r="D495" s="378"/>
      <c r="E495" s="372">
        <f>SILABUS!E85</f>
        <v>0</v>
      </c>
      <c r="F495" s="373"/>
      <c r="G495" s="365"/>
      <c r="H495" s="372"/>
      <c r="I495" s="372"/>
      <c r="J495" s="363"/>
      <c r="M495" s="1363"/>
      <c r="N495" s="378"/>
      <c r="O495" s="372">
        <f>E495</f>
        <v>0</v>
      </c>
      <c r="P495" s="373"/>
      <c r="Q495" s="365"/>
      <c r="R495" s="372"/>
      <c r="S495" s="372"/>
      <c r="T495" s="363"/>
      <c r="W495" s="1363"/>
      <c r="X495" s="378"/>
      <c r="Y495" s="372">
        <f>O495</f>
        <v>0</v>
      </c>
      <c r="Z495" s="373"/>
      <c r="AA495" s="365"/>
      <c r="AB495" s="372"/>
      <c r="AC495" s="372"/>
      <c r="AD495" s="363"/>
      <c r="AG495" s="1363"/>
      <c r="AH495" s="378"/>
      <c r="AI495" s="372">
        <f>Y495</f>
        <v>0</v>
      </c>
      <c r="AJ495" s="373"/>
      <c r="AK495" s="365"/>
      <c r="AL495" s="372"/>
      <c r="AM495" s="372"/>
      <c r="AN495" s="363"/>
    </row>
    <row r="496" spans="3:40">
      <c r="C496" s="1363"/>
      <c r="D496" s="378"/>
      <c r="E496" s="372">
        <f>SILABUS!E86</f>
        <v>0</v>
      </c>
      <c r="F496" s="364"/>
      <c r="G496" s="365"/>
      <c r="H496" s="372"/>
      <c r="I496" s="372"/>
      <c r="J496" s="363"/>
      <c r="M496" s="1363"/>
      <c r="N496" s="378"/>
      <c r="O496" s="372">
        <f t="shared" ref="O496:O503" si="32">E496</f>
        <v>0</v>
      </c>
      <c r="P496" s="364"/>
      <c r="Q496" s="365"/>
      <c r="R496" s="372"/>
      <c r="S496" s="372"/>
      <c r="T496" s="363"/>
      <c r="W496" s="1363"/>
      <c r="X496" s="378"/>
      <c r="Y496" s="372">
        <f t="shared" ref="Y496:Y503" si="33">O496</f>
        <v>0</v>
      </c>
      <c r="Z496" s="364"/>
      <c r="AA496" s="365"/>
      <c r="AB496" s="372"/>
      <c r="AC496" s="372"/>
      <c r="AD496" s="363"/>
      <c r="AG496" s="1363"/>
      <c r="AH496" s="378"/>
      <c r="AI496" s="372">
        <f t="shared" ref="AI496:AI503" si="34">Y496</f>
        <v>0</v>
      </c>
      <c r="AJ496" s="364"/>
      <c r="AK496" s="365"/>
      <c r="AL496" s="372"/>
      <c r="AM496" s="372"/>
      <c r="AN496" s="363"/>
    </row>
    <row r="497" spans="1:40" ht="38.25">
      <c r="C497" s="1363"/>
      <c r="D497" s="378"/>
      <c r="E497" s="372">
        <f>SILABUS!E87</f>
        <v>0</v>
      </c>
      <c r="F497" s="364"/>
      <c r="G497" s="365" t="s">
        <v>462</v>
      </c>
      <c r="H497" s="372"/>
      <c r="I497" s="372" t="s">
        <v>478</v>
      </c>
      <c r="J497" s="363"/>
      <c r="M497" s="1363"/>
      <c r="N497" s="378"/>
      <c r="O497" s="372">
        <f t="shared" si="32"/>
        <v>0</v>
      </c>
      <c r="P497" s="364"/>
      <c r="Q497" s="365" t="s">
        <v>462</v>
      </c>
      <c r="R497" s="372"/>
      <c r="S497" s="372" t="s">
        <v>478</v>
      </c>
      <c r="T497" s="363"/>
      <c r="W497" s="1363"/>
      <c r="X497" s="378"/>
      <c r="Y497" s="372">
        <f t="shared" si="33"/>
        <v>0</v>
      </c>
      <c r="Z497" s="364"/>
      <c r="AA497" s="365" t="s">
        <v>462</v>
      </c>
      <c r="AB497" s="372"/>
      <c r="AC497" s="372" t="s">
        <v>478</v>
      </c>
      <c r="AD497" s="363"/>
      <c r="AG497" s="1363"/>
      <c r="AH497" s="378"/>
      <c r="AI497" s="372">
        <f t="shared" si="34"/>
        <v>0</v>
      </c>
      <c r="AJ497" s="364"/>
      <c r="AK497" s="365" t="s">
        <v>462</v>
      </c>
      <c r="AL497" s="372"/>
      <c r="AM497" s="372" t="s">
        <v>478</v>
      </c>
      <c r="AN497" s="363"/>
    </row>
    <row r="498" spans="1:40" ht="25.5">
      <c r="C498" s="1363"/>
      <c r="D498" s="378"/>
      <c r="E498" s="372">
        <f>SILABUS!E88</f>
        <v>0</v>
      </c>
      <c r="F498" s="364"/>
      <c r="G498" s="365" t="s">
        <v>479</v>
      </c>
      <c r="H498" s="372"/>
      <c r="I498" s="372" t="s">
        <v>480</v>
      </c>
      <c r="J498" s="363"/>
      <c r="M498" s="1363"/>
      <c r="N498" s="378"/>
      <c r="O498" s="372">
        <f t="shared" si="32"/>
        <v>0</v>
      </c>
      <c r="P498" s="364"/>
      <c r="Q498" s="365" t="s">
        <v>479</v>
      </c>
      <c r="R498" s="372"/>
      <c r="S498" s="372" t="s">
        <v>480</v>
      </c>
      <c r="T498" s="363"/>
      <c r="W498" s="1363"/>
      <c r="X498" s="378"/>
      <c r="Y498" s="372">
        <f t="shared" si="33"/>
        <v>0</v>
      </c>
      <c r="Z498" s="364"/>
      <c r="AA498" s="365" t="s">
        <v>479</v>
      </c>
      <c r="AB498" s="372"/>
      <c r="AC498" s="372" t="s">
        <v>480</v>
      </c>
      <c r="AD498" s="363"/>
      <c r="AG498" s="1363"/>
      <c r="AH498" s="378"/>
      <c r="AI498" s="372">
        <f t="shared" si="34"/>
        <v>0</v>
      </c>
      <c r="AJ498" s="364"/>
      <c r="AK498" s="365" t="s">
        <v>479</v>
      </c>
      <c r="AL498" s="372"/>
      <c r="AM498" s="372" t="s">
        <v>480</v>
      </c>
      <c r="AN498" s="363"/>
    </row>
    <row r="499" spans="1:40">
      <c r="C499" s="1363"/>
      <c r="D499" s="378"/>
      <c r="E499" s="372">
        <f>SILABUS!E89</f>
        <v>0</v>
      </c>
      <c r="F499" s="364"/>
      <c r="G499" s="365"/>
      <c r="H499" s="372"/>
      <c r="I499" s="372"/>
      <c r="J499" s="363"/>
      <c r="M499" s="1363"/>
      <c r="N499" s="378"/>
      <c r="O499" s="372">
        <f t="shared" si="32"/>
        <v>0</v>
      </c>
      <c r="P499" s="364"/>
      <c r="Q499" s="365"/>
      <c r="R499" s="372"/>
      <c r="S499" s="372"/>
      <c r="T499" s="363"/>
      <c r="W499" s="1363"/>
      <c r="X499" s="378"/>
      <c r="Y499" s="372">
        <f t="shared" si="33"/>
        <v>0</v>
      </c>
      <c r="Z499" s="364"/>
      <c r="AA499" s="365"/>
      <c r="AB499" s="372"/>
      <c r="AC499" s="372"/>
      <c r="AD499" s="363"/>
      <c r="AG499" s="1363"/>
      <c r="AH499" s="378"/>
      <c r="AI499" s="372">
        <f t="shared" si="34"/>
        <v>0</v>
      </c>
      <c r="AJ499" s="364"/>
      <c r="AK499" s="365"/>
      <c r="AL499" s="372"/>
      <c r="AM499" s="372"/>
      <c r="AN499" s="363"/>
    </row>
    <row r="500" spans="1:40">
      <c r="C500" s="1363"/>
      <c r="D500" s="378"/>
      <c r="E500" s="372">
        <f>SILABUS!E90</f>
        <v>0</v>
      </c>
      <c r="F500" s="373"/>
      <c r="G500" s="365"/>
      <c r="H500" s="372"/>
      <c r="I500" s="372"/>
      <c r="J500" s="363"/>
      <c r="M500" s="1363"/>
      <c r="N500" s="378"/>
      <c r="O500" s="372">
        <f t="shared" si="32"/>
        <v>0</v>
      </c>
      <c r="P500" s="373"/>
      <c r="Q500" s="365"/>
      <c r="R500" s="372"/>
      <c r="S500" s="372"/>
      <c r="T500" s="363"/>
      <c r="W500" s="1363"/>
      <c r="X500" s="378"/>
      <c r="Y500" s="372">
        <f t="shared" si="33"/>
        <v>0</v>
      </c>
      <c r="Z500" s="373"/>
      <c r="AA500" s="365"/>
      <c r="AB500" s="372"/>
      <c r="AC500" s="372"/>
      <c r="AD500" s="363"/>
      <c r="AG500" s="1363"/>
      <c r="AH500" s="378"/>
      <c r="AI500" s="372">
        <f t="shared" si="34"/>
        <v>0</v>
      </c>
      <c r="AJ500" s="373"/>
      <c r="AK500" s="365"/>
      <c r="AL500" s="372"/>
      <c r="AM500" s="372"/>
      <c r="AN500" s="363"/>
    </row>
    <row r="501" spans="1:40" ht="25.5">
      <c r="C501" s="1363"/>
      <c r="D501" s="378"/>
      <c r="E501" s="372">
        <f>SILABUS!E91</f>
        <v>0</v>
      </c>
      <c r="F501" s="364"/>
      <c r="G501" s="365" t="s">
        <v>462</v>
      </c>
      <c r="H501" s="372"/>
      <c r="I501" s="372"/>
      <c r="J501" s="363"/>
      <c r="M501" s="1363"/>
      <c r="N501" s="378"/>
      <c r="O501" s="372">
        <f t="shared" si="32"/>
        <v>0</v>
      </c>
      <c r="P501" s="364"/>
      <c r="Q501" s="365" t="s">
        <v>462</v>
      </c>
      <c r="R501" s="372"/>
      <c r="S501" s="372"/>
      <c r="T501" s="363"/>
      <c r="W501" s="1363"/>
      <c r="X501" s="378"/>
      <c r="Y501" s="372">
        <f t="shared" si="33"/>
        <v>0</v>
      </c>
      <c r="Z501" s="364"/>
      <c r="AA501" s="365" t="s">
        <v>462</v>
      </c>
      <c r="AB501" s="372"/>
      <c r="AC501" s="372"/>
      <c r="AD501" s="363"/>
      <c r="AG501" s="1363"/>
      <c r="AH501" s="378"/>
      <c r="AI501" s="372">
        <f t="shared" si="34"/>
        <v>0</v>
      </c>
      <c r="AJ501" s="364"/>
      <c r="AK501" s="365" t="s">
        <v>462</v>
      </c>
      <c r="AL501" s="372"/>
      <c r="AM501" s="372"/>
      <c r="AN501" s="363"/>
    </row>
    <row r="502" spans="1:40" ht="25.5" customHeight="1">
      <c r="C502" s="1363"/>
      <c r="D502" s="378"/>
      <c r="E502" s="372">
        <f>SILABUS!E92</f>
        <v>0</v>
      </c>
      <c r="F502" s="364"/>
      <c r="G502" s="365" t="s">
        <v>464</v>
      </c>
      <c r="H502" s="372"/>
      <c r="I502" s="372"/>
      <c r="J502" s="363"/>
      <c r="M502" s="1363"/>
      <c r="N502" s="378"/>
      <c r="O502" s="372">
        <f t="shared" si="32"/>
        <v>0</v>
      </c>
      <c r="P502" s="364"/>
      <c r="Q502" s="365" t="s">
        <v>464</v>
      </c>
      <c r="R502" s="372"/>
      <c r="S502" s="372"/>
      <c r="T502" s="363"/>
      <c r="W502" s="1363"/>
      <c r="X502" s="378"/>
      <c r="Y502" s="372">
        <f t="shared" si="33"/>
        <v>0</v>
      </c>
      <c r="Z502" s="364"/>
      <c r="AA502" s="365" t="s">
        <v>464</v>
      </c>
      <c r="AB502" s="372"/>
      <c r="AC502" s="372"/>
      <c r="AD502" s="363"/>
      <c r="AG502" s="1363"/>
      <c r="AH502" s="378"/>
      <c r="AI502" s="372">
        <f t="shared" si="34"/>
        <v>0</v>
      </c>
      <c r="AJ502" s="364"/>
      <c r="AK502" s="365" t="s">
        <v>464</v>
      </c>
      <c r="AL502" s="372"/>
      <c r="AM502" s="372"/>
      <c r="AN502" s="363"/>
    </row>
    <row r="503" spans="1:40" ht="51">
      <c r="C503" s="1363"/>
      <c r="D503" s="378"/>
      <c r="E503" s="372">
        <f>SILABUS!E93</f>
        <v>0</v>
      </c>
      <c r="F503" s="374"/>
      <c r="G503" s="365" t="s">
        <v>465</v>
      </c>
      <c r="H503" s="372"/>
      <c r="I503" s="372"/>
      <c r="J503" s="363"/>
      <c r="M503" s="1363"/>
      <c r="N503" s="378"/>
      <c r="O503" s="372">
        <f t="shared" si="32"/>
        <v>0</v>
      </c>
      <c r="P503" s="374"/>
      <c r="Q503" s="365" t="s">
        <v>465</v>
      </c>
      <c r="R503" s="372"/>
      <c r="S503" s="372"/>
      <c r="T503" s="363"/>
      <c r="W503" s="1363"/>
      <c r="X503" s="378"/>
      <c r="Y503" s="372">
        <f t="shared" si="33"/>
        <v>0</v>
      </c>
      <c r="Z503" s="374"/>
      <c r="AA503" s="365" t="s">
        <v>465</v>
      </c>
      <c r="AB503" s="372"/>
      <c r="AC503" s="372"/>
      <c r="AD503" s="363"/>
      <c r="AG503" s="1363"/>
      <c r="AH503" s="378"/>
      <c r="AI503" s="372">
        <f t="shared" si="34"/>
        <v>0</v>
      </c>
      <c r="AJ503" s="374"/>
      <c r="AK503" s="365" t="s">
        <v>465</v>
      </c>
      <c r="AL503" s="372"/>
      <c r="AM503" s="372"/>
      <c r="AN503" s="363"/>
    </row>
    <row r="504" spans="1:40">
      <c r="C504" s="1364"/>
      <c r="D504" s="378"/>
      <c r="E504" s="375"/>
      <c r="F504" s="374"/>
      <c r="G504" s="376"/>
      <c r="H504" s="375"/>
      <c r="I504" s="372"/>
      <c r="J504" s="363"/>
      <c r="M504" s="1364"/>
      <c r="N504" s="378"/>
      <c r="O504" s="375"/>
      <c r="P504" s="374"/>
      <c r="Q504" s="376"/>
      <c r="R504" s="375"/>
      <c r="S504" s="372"/>
      <c r="T504" s="363"/>
      <c r="W504" s="1364"/>
      <c r="X504" s="378"/>
      <c r="Y504" s="375"/>
      <c r="Z504" s="374"/>
      <c r="AA504" s="376"/>
      <c r="AB504" s="375"/>
      <c r="AC504" s="372"/>
      <c r="AD504" s="363"/>
      <c r="AG504" s="1364"/>
      <c r="AH504" s="378"/>
      <c r="AI504" s="375"/>
      <c r="AJ504" s="374"/>
      <c r="AK504" s="376"/>
      <c r="AL504" s="375"/>
      <c r="AM504" s="372"/>
      <c r="AN504" s="363"/>
    </row>
    <row r="505" spans="1:40" ht="38.25">
      <c r="C505" s="1362" t="s">
        <v>445</v>
      </c>
      <c r="D505" s="839"/>
      <c r="E505" s="377" t="s">
        <v>481</v>
      </c>
      <c r="F505" s="361"/>
      <c r="G505" s="362" t="s">
        <v>482</v>
      </c>
      <c r="H505" s="361"/>
      <c r="I505" s="362" t="s">
        <v>483</v>
      </c>
      <c r="J505" s="360" t="s">
        <v>440</v>
      </c>
      <c r="M505" s="1362" t="s">
        <v>445</v>
      </c>
      <c r="N505" s="839"/>
      <c r="O505" s="377" t="s">
        <v>481</v>
      </c>
      <c r="P505" s="361"/>
      <c r="Q505" s="362" t="s">
        <v>482</v>
      </c>
      <c r="R505" s="361"/>
      <c r="S505" s="362" t="s">
        <v>483</v>
      </c>
      <c r="T505" s="360" t="s">
        <v>440</v>
      </c>
      <c r="W505" s="1362" t="s">
        <v>445</v>
      </c>
      <c r="X505" s="839"/>
      <c r="Y505" s="377" t="s">
        <v>481</v>
      </c>
      <c r="Z505" s="361"/>
      <c r="AA505" s="362" t="s">
        <v>482</v>
      </c>
      <c r="AB505" s="361"/>
      <c r="AC505" s="362" t="s">
        <v>483</v>
      </c>
      <c r="AD505" s="360" t="s">
        <v>440</v>
      </c>
      <c r="AG505" s="1362" t="s">
        <v>445</v>
      </c>
      <c r="AH505" s="839"/>
      <c r="AI505" s="377" t="s">
        <v>481</v>
      </c>
      <c r="AJ505" s="361"/>
      <c r="AK505" s="362" t="s">
        <v>482</v>
      </c>
      <c r="AL505" s="361"/>
      <c r="AM505" s="362" t="s">
        <v>483</v>
      </c>
      <c r="AN505" s="360" t="s">
        <v>440</v>
      </c>
    </row>
    <row r="506" spans="1:40" ht="38.25">
      <c r="C506" s="1363"/>
      <c r="D506" s="378"/>
      <c r="E506" s="372" t="s">
        <v>484</v>
      </c>
      <c r="F506" s="364"/>
      <c r="G506" s="365"/>
      <c r="H506" s="364"/>
      <c r="I506" s="365"/>
      <c r="J506" s="363"/>
      <c r="M506" s="1363"/>
      <c r="N506" s="378"/>
      <c r="O506" s="372" t="s">
        <v>484</v>
      </c>
      <c r="P506" s="364"/>
      <c r="Q506" s="365"/>
      <c r="R506" s="364"/>
      <c r="S506" s="365"/>
      <c r="T506" s="363"/>
      <c r="W506" s="1363"/>
      <c r="X506" s="378"/>
      <c r="Y506" s="372" t="s">
        <v>484</v>
      </c>
      <c r="Z506" s="364"/>
      <c r="AA506" s="365"/>
      <c r="AB506" s="364"/>
      <c r="AC506" s="365"/>
      <c r="AD506" s="363"/>
      <c r="AG506" s="1363"/>
      <c r="AH506" s="378"/>
      <c r="AI506" s="372" t="s">
        <v>484</v>
      </c>
      <c r="AJ506" s="364"/>
      <c r="AK506" s="365"/>
      <c r="AL506" s="364"/>
      <c r="AM506" s="365"/>
      <c r="AN506" s="363"/>
    </row>
    <row r="507" spans="1:40">
      <c r="C507" s="1363"/>
      <c r="D507" s="378"/>
      <c r="E507" s="372" t="s">
        <v>466</v>
      </c>
      <c r="F507" s="364"/>
      <c r="G507" s="365" t="s">
        <v>485</v>
      </c>
      <c r="H507" s="364"/>
      <c r="I507" s="365" t="s">
        <v>486</v>
      </c>
      <c r="J507" s="363"/>
      <c r="M507" s="1363"/>
      <c r="N507" s="378"/>
      <c r="O507" s="372" t="s">
        <v>466</v>
      </c>
      <c r="P507" s="364"/>
      <c r="Q507" s="365" t="s">
        <v>485</v>
      </c>
      <c r="R507" s="364"/>
      <c r="S507" s="365" t="s">
        <v>486</v>
      </c>
      <c r="T507" s="363"/>
      <c r="W507" s="1363"/>
      <c r="X507" s="378"/>
      <c r="Y507" s="372" t="s">
        <v>466</v>
      </c>
      <c r="Z507" s="364"/>
      <c r="AA507" s="365" t="s">
        <v>485</v>
      </c>
      <c r="AB507" s="364"/>
      <c r="AC507" s="365" t="s">
        <v>486</v>
      </c>
      <c r="AD507" s="363"/>
      <c r="AG507" s="1363"/>
      <c r="AH507" s="378"/>
      <c r="AI507" s="372" t="s">
        <v>466</v>
      </c>
      <c r="AJ507" s="364"/>
      <c r="AK507" s="365" t="s">
        <v>485</v>
      </c>
      <c r="AL507" s="364"/>
      <c r="AM507" s="365" t="s">
        <v>486</v>
      </c>
      <c r="AN507" s="363"/>
    </row>
    <row r="508" spans="1:40">
      <c r="C508" s="1363"/>
      <c r="D508" s="378"/>
      <c r="E508" s="375"/>
      <c r="F508" s="374"/>
      <c r="G508" s="365"/>
      <c r="H508" s="364"/>
      <c r="I508" s="376"/>
      <c r="J508" s="363"/>
      <c r="M508" s="1363"/>
      <c r="N508" s="378"/>
      <c r="O508" s="375"/>
      <c r="P508" s="374"/>
      <c r="Q508" s="365"/>
      <c r="R508" s="364"/>
      <c r="S508" s="376"/>
      <c r="T508" s="363"/>
      <c r="W508" s="1363"/>
      <c r="X508" s="378"/>
      <c r="Y508" s="375"/>
      <c r="Z508" s="374"/>
      <c r="AA508" s="365"/>
      <c r="AB508" s="364"/>
      <c r="AC508" s="376"/>
      <c r="AD508" s="363"/>
      <c r="AG508" s="1363"/>
      <c r="AH508" s="378"/>
      <c r="AI508" s="375"/>
      <c r="AJ508" s="374"/>
      <c r="AK508" s="365"/>
      <c r="AL508" s="364"/>
      <c r="AM508" s="376"/>
      <c r="AN508" s="363"/>
    </row>
    <row r="509" spans="1:40">
      <c r="C509" s="1364"/>
      <c r="D509" s="379"/>
      <c r="E509" s="380"/>
      <c r="F509" s="369"/>
      <c r="G509" s="370"/>
      <c r="H509" s="367"/>
      <c r="I509" s="368"/>
      <c r="J509" s="366"/>
      <c r="M509" s="1364"/>
      <c r="N509" s="379"/>
      <c r="O509" s="380"/>
      <c r="P509" s="369"/>
      <c r="Q509" s="370"/>
      <c r="R509" s="367"/>
      <c r="S509" s="368"/>
      <c r="T509" s="366"/>
      <c r="W509" s="1364"/>
      <c r="X509" s="379"/>
      <c r="Y509" s="380"/>
      <c r="Z509" s="369"/>
      <c r="AA509" s="370"/>
      <c r="AB509" s="367"/>
      <c r="AC509" s="368"/>
      <c r="AD509" s="366"/>
      <c r="AG509" s="1364"/>
      <c r="AH509" s="379"/>
      <c r="AI509" s="380"/>
      <c r="AJ509" s="369"/>
      <c r="AK509" s="370"/>
      <c r="AL509" s="367"/>
      <c r="AM509" s="368"/>
      <c r="AN509" s="366"/>
    </row>
    <row r="510" spans="1:40" ht="15.75">
      <c r="C510" s="381"/>
      <c r="D510" s="381"/>
      <c r="M510" s="381"/>
      <c r="N510" s="381"/>
      <c r="W510" s="381"/>
      <c r="X510" s="381"/>
      <c r="AG510" s="381"/>
      <c r="AH510" s="381"/>
    </row>
    <row r="511" spans="1:40" ht="15.75">
      <c r="C511" s="381"/>
      <c r="D511" s="381"/>
      <c r="M511" s="381"/>
      <c r="N511" s="381"/>
      <c r="W511" s="381"/>
      <c r="X511" s="381"/>
      <c r="AG511" s="381"/>
      <c r="AH511" s="381"/>
    </row>
    <row r="512" spans="1:40" ht="15">
      <c r="A512" s="357" t="s">
        <v>487</v>
      </c>
      <c r="B512" s="357"/>
      <c r="C512" s="357"/>
      <c r="D512" s="357"/>
      <c r="K512" s="357" t="s">
        <v>487</v>
      </c>
      <c r="L512" s="357"/>
      <c r="M512" s="357"/>
      <c r="N512" s="357"/>
      <c r="U512" s="357" t="s">
        <v>487</v>
      </c>
      <c r="V512" s="357"/>
      <c r="W512" s="357"/>
      <c r="X512" s="357"/>
      <c r="AE512" s="357" t="s">
        <v>487</v>
      </c>
      <c r="AF512" s="357"/>
      <c r="AG512" s="357"/>
      <c r="AH512" s="357"/>
    </row>
    <row r="513" spans="1:40">
      <c r="C513" s="1328">
        <f>SILABUS!K85</f>
        <v>0</v>
      </c>
      <c r="D513" s="1328"/>
      <c r="E513" s="1328"/>
      <c r="F513" s="1328"/>
      <c r="G513" s="1328"/>
      <c r="H513" s="1328"/>
      <c r="I513" s="1328"/>
      <c r="J513" s="1328"/>
      <c r="M513" s="1328">
        <f t="shared" ref="M513:M518" si="35">C513</f>
        <v>0</v>
      </c>
      <c r="N513" s="1328"/>
      <c r="O513" s="1328"/>
      <c r="P513" s="1328"/>
      <c r="Q513" s="1328"/>
      <c r="R513" s="1328"/>
      <c r="S513" s="1328"/>
      <c r="T513" s="1328"/>
      <c r="W513" s="1328">
        <f t="shared" ref="W513:W518" si="36">M513</f>
        <v>0</v>
      </c>
      <c r="X513" s="1328"/>
      <c r="Y513" s="1328"/>
      <c r="Z513" s="1328"/>
      <c r="AA513" s="1328"/>
      <c r="AB513" s="1328"/>
      <c r="AC513" s="1328"/>
      <c r="AD513" s="1328"/>
      <c r="AG513" s="1328">
        <f t="shared" ref="AG513:AG518" si="37">W513</f>
        <v>0</v>
      </c>
      <c r="AH513" s="1328"/>
      <c r="AI513" s="1328"/>
      <c r="AJ513" s="1328"/>
      <c r="AK513" s="1328"/>
      <c r="AL513" s="1328"/>
      <c r="AM513" s="1328"/>
      <c r="AN513" s="1328"/>
    </row>
    <row r="514" spans="1:40">
      <c r="C514" s="1328">
        <f>SILABUS!K86</f>
        <v>0</v>
      </c>
      <c r="D514" s="1328"/>
      <c r="E514" s="1328"/>
      <c r="F514" s="1328"/>
      <c r="G514" s="1328"/>
      <c r="H514" s="1328"/>
      <c r="I514" s="1328"/>
      <c r="J514" s="1328"/>
      <c r="M514" s="1328">
        <f t="shared" si="35"/>
        <v>0</v>
      </c>
      <c r="N514" s="1328"/>
      <c r="O514" s="1328"/>
      <c r="P514" s="1328"/>
      <c r="Q514" s="1328"/>
      <c r="R514" s="1328"/>
      <c r="S514" s="1328"/>
      <c r="T514" s="1328"/>
      <c r="W514" s="1328">
        <f t="shared" si="36"/>
        <v>0</v>
      </c>
      <c r="X514" s="1328"/>
      <c r="Y514" s="1328"/>
      <c r="Z514" s="1328"/>
      <c r="AA514" s="1328"/>
      <c r="AB514" s="1328"/>
      <c r="AC514" s="1328"/>
      <c r="AD514" s="1328"/>
      <c r="AG514" s="1328">
        <f t="shared" si="37"/>
        <v>0</v>
      </c>
      <c r="AH514" s="1328"/>
      <c r="AI514" s="1328"/>
      <c r="AJ514" s="1328"/>
      <c r="AK514" s="1328"/>
      <c r="AL514" s="1328"/>
      <c r="AM514" s="1328"/>
      <c r="AN514" s="1328"/>
    </row>
    <row r="515" spans="1:40">
      <c r="C515" s="1328">
        <f>SILABUS!K87</f>
        <v>0</v>
      </c>
      <c r="D515" s="1328"/>
      <c r="E515" s="1328"/>
      <c r="F515" s="1328"/>
      <c r="G515" s="1328"/>
      <c r="H515" s="1328"/>
      <c r="I515" s="1328"/>
      <c r="J515" s="1328"/>
      <c r="M515" s="1328">
        <f t="shared" si="35"/>
        <v>0</v>
      </c>
      <c r="N515" s="1328"/>
      <c r="O515" s="1328"/>
      <c r="P515" s="1328"/>
      <c r="Q515" s="1328"/>
      <c r="R515" s="1328"/>
      <c r="S515" s="1328"/>
      <c r="T515" s="1328"/>
      <c r="W515" s="1328">
        <f t="shared" si="36"/>
        <v>0</v>
      </c>
      <c r="X515" s="1328"/>
      <c r="Y515" s="1328"/>
      <c r="Z515" s="1328"/>
      <c r="AA515" s="1328"/>
      <c r="AB515" s="1328"/>
      <c r="AC515" s="1328"/>
      <c r="AD515" s="1328"/>
      <c r="AG515" s="1328">
        <f t="shared" si="37"/>
        <v>0</v>
      </c>
      <c r="AH515" s="1328"/>
      <c r="AI515" s="1328"/>
      <c r="AJ515" s="1328"/>
      <c r="AK515" s="1328"/>
      <c r="AL515" s="1328"/>
      <c r="AM515" s="1328"/>
      <c r="AN515" s="1328"/>
    </row>
    <row r="516" spans="1:40">
      <c r="C516" s="1328">
        <f>SILABUS!K88</f>
        <v>0</v>
      </c>
      <c r="D516" s="1328"/>
      <c r="E516" s="1328"/>
      <c r="F516" s="1328"/>
      <c r="G516" s="1328"/>
      <c r="H516" s="1328"/>
      <c r="I516" s="1328"/>
      <c r="J516" s="1328"/>
      <c r="M516" s="1328">
        <f t="shared" si="35"/>
        <v>0</v>
      </c>
      <c r="N516" s="1328"/>
      <c r="O516" s="1328"/>
      <c r="P516" s="1328"/>
      <c r="Q516" s="1328"/>
      <c r="R516" s="1328"/>
      <c r="S516" s="1328"/>
      <c r="T516" s="1328"/>
      <c r="W516" s="1328">
        <f t="shared" si="36"/>
        <v>0</v>
      </c>
      <c r="X516" s="1328"/>
      <c r="Y516" s="1328"/>
      <c r="Z516" s="1328"/>
      <c r="AA516" s="1328"/>
      <c r="AB516" s="1328"/>
      <c r="AC516" s="1328"/>
      <c r="AD516" s="1328"/>
      <c r="AG516" s="1328">
        <f t="shared" si="37"/>
        <v>0</v>
      </c>
      <c r="AH516" s="1328"/>
      <c r="AI516" s="1328"/>
      <c r="AJ516" s="1328"/>
      <c r="AK516" s="1328"/>
      <c r="AL516" s="1328"/>
      <c r="AM516" s="1328"/>
      <c r="AN516" s="1328"/>
    </row>
    <row r="517" spans="1:40">
      <c r="C517" s="1328">
        <f>SILABUS!K89</f>
        <v>0</v>
      </c>
      <c r="D517" s="1328"/>
      <c r="E517" s="1328"/>
      <c r="F517" s="1328"/>
      <c r="G517" s="1328"/>
      <c r="H517" s="1328"/>
      <c r="I517" s="1328"/>
      <c r="J517" s="1328"/>
      <c r="M517" s="1328">
        <f t="shared" si="35"/>
        <v>0</v>
      </c>
      <c r="N517" s="1328"/>
      <c r="O517" s="1328"/>
      <c r="P517" s="1328"/>
      <c r="Q517" s="1328"/>
      <c r="R517" s="1328"/>
      <c r="S517" s="1328"/>
      <c r="T517" s="1328"/>
      <c r="W517" s="1328">
        <f t="shared" si="36"/>
        <v>0</v>
      </c>
      <c r="X517" s="1328"/>
      <c r="Y517" s="1328"/>
      <c r="Z517" s="1328"/>
      <c r="AA517" s="1328"/>
      <c r="AB517" s="1328"/>
      <c r="AC517" s="1328"/>
      <c r="AD517" s="1328"/>
      <c r="AG517" s="1328">
        <f t="shared" si="37"/>
        <v>0</v>
      </c>
      <c r="AH517" s="1328"/>
      <c r="AI517" s="1328"/>
      <c r="AJ517" s="1328"/>
      <c r="AK517" s="1328"/>
      <c r="AL517" s="1328"/>
      <c r="AM517" s="1328"/>
      <c r="AN517" s="1328"/>
    </row>
    <row r="518" spans="1:40">
      <c r="M518" s="1328">
        <f t="shared" si="35"/>
        <v>0</v>
      </c>
      <c r="N518" s="1328"/>
      <c r="O518" s="1328"/>
      <c r="P518" s="1328"/>
      <c r="Q518" s="1328"/>
      <c r="R518" s="1328"/>
      <c r="S518" s="1328"/>
      <c r="T518" s="1328"/>
      <c r="W518" s="1328">
        <f t="shared" si="36"/>
        <v>0</v>
      </c>
      <c r="X518" s="1328"/>
      <c r="Y518" s="1328"/>
      <c r="Z518" s="1328"/>
      <c r="AA518" s="1328"/>
      <c r="AB518" s="1328"/>
      <c r="AC518" s="1328"/>
      <c r="AD518" s="1328"/>
      <c r="AG518" s="1328">
        <f t="shared" si="37"/>
        <v>0</v>
      </c>
      <c r="AH518" s="1328"/>
      <c r="AI518" s="1328"/>
      <c r="AJ518" s="1328"/>
      <c r="AK518" s="1328"/>
      <c r="AL518" s="1328"/>
      <c r="AM518" s="1328"/>
      <c r="AN518" s="1328"/>
    </row>
    <row r="519" spans="1:40" ht="15">
      <c r="A519" s="357" t="s">
        <v>488</v>
      </c>
      <c r="B519" s="357"/>
      <c r="C519" s="357"/>
      <c r="D519" s="357"/>
      <c r="K519" s="357" t="s">
        <v>488</v>
      </c>
      <c r="L519" s="357"/>
      <c r="M519" s="357"/>
      <c r="N519" s="357"/>
      <c r="U519" s="357" t="s">
        <v>488</v>
      </c>
      <c r="V519" s="357"/>
      <c r="W519" s="357"/>
      <c r="X519" s="357"/>
      <c r="AE519" s="357" t="s">
        <v>488</v>
      </c>
      <c r="AF519" s="357"/>
      <c r="AG519" s="357"/>
      <c r="AH519" s="357"/>
    </row>
    <row r="520" spans="1:40">
      <c r="C520" s="353" t="s">
        <v>446</v>
      </c>
      <c r="D520" s="354" t="s">
        <v>3</v>
      </c>
      <c r="E520" s="826" t="s">
        <v>489</v>
      </c>
      <c r="M520" s="353" t="s">
        <v>446</v>
      </c>
      <c r="N520" s="354" t="s">
        <v>3</v>
      </c>
      <c r="O520" s="826" t="s">
        <v>489</v>
      </c>
      <c r="W520" s="353" t="s">
        <v>446</v>
      </c>
      <c r="X520" s="354" t="s">
        <v>3</v>
      </c>
      <c r="Y520" s="826" t="s">
        <v>489</v>
      </c>
      <c r="AG520" s="353" t="s">
        <v>446</v>
      </c>
      <c r="AH520" s="354" t="s">
        <v>3</v>
      </c>
      <c r="AI520" s="826" t="s">
        <v>489</v>
      </c>
    </row>
    <row r="521" spans="1:40">
      <c r="C521" s="353" t="s">
        <v>447</v>
      </c>
      <c r="D521" s="354" t="s">
        <v>3</v>
      </c>
      <c r="E521" s="826" t="s">
        <v>490</v>
      </c>
      <c r="M521" s="353" t="s">
        <v>447</v>
      </c>
      <c r="N521" s="354" t="s">
        <v>3</v>
      </c>
      <c r="O521" s="826" t="s">
        <v>490</v>
      </c>
      <c r="W521" s="353" t="s">
        <v>447</v>
      </c>
      <c r="X521" s="354" t="s">
        <v>3</v>
      </c>
      <c r="Y521" s="826" t="s">
        <v>490</v>
      </c>
      <c r="AG521" s="353" t="s">
        <v>447</v>
      </c>
      <c r="AH521" s="354" t="s">
        <v>3</v>
      </c>
      <c r="AI521" s="826" t="s">
        <v>490</v>
      </c>
    </row>
    <row r="522" spans="1:40">
      <c r="C522" s="353" t="s">
        <v>448</v>
      </c>
      <c r="M522" s="353" t="s">
        <v>448</v>
      </c>
      <c r="W522" s="353" t="s">
        <v>448</v>
      </c>
      <c r="AG522" s="353" t="s">
        <v>448</v>
      </c>
    </row>
    <row r="524" spans="1:40">
      <c r="C524" s="353" t="s">
        <v>491</v>
      </c>
      <c r="M524" s="353" t="s">
        <v>491</v>
      </c>
      <c r="W524" s="353" t="s">
        <v>491</v>
      </c>
      <c r="AG524" s="353" t="s">
        <v>491</v>
      </c>
    </row>
    <row r="525" spans="1:40">
      <c r="C525" s="353" t="s">
        <v>492</v>
      </c>
      <c r="M525" s="353" t="s">
        <v>492</v>
      </c>
      <c r="W525" s="353" t="s">
        <v>492</v>
      </c>
      <c r="AG525" s="353" t="s">
        <v>492</v>
      </c>
    </row>
    <row r="526" spans="1:40">
      <c r="C526" s="353" t="s">
        <v>493</v>
      </c>
      <c r="M526" s="353" t="s">
        <v>493</v>
      </c>
      <c r="W526" s="353" t="s">
        <v>493</v>
      </c>
      <c r="AG526" s="353" t="s">
        <v>493</v>
      </c>
    </row>
    <row r="527" spans="1:40">
      <c r="C527" s="353" t="s">
        <v>494</v>
      </c>
      <c r="M527" s="353" t="s">
        <v>494</v>
      </c>
      <c r="W527" s="353" t="s">
        <v>494</v>
      </c>
      <c r="AG527" s="353" t="s">
        <v>494</v>
      </c>
    </row>
    <row r="528" spans="1:40" ht="15">
      <c r="C528" s="355"/>
      <c r="D528" s="355"/>
      <c r="M528" s="355"/>
      <c r="N528" s="355"/>
      <c r="W528" s="355"/>
      <c r="X528" s="355"/>
      <c r="AG528" s="355"/>
      <c r="AH528" s="355"/>
    </row>
    <row r="529" spans="3:40" ht="15">
      <c r="C529" s="382" t="s">
        <v>530</v>
      </c>
      <c r="D529" s="382"/>
      <c r="M529" s="382" t="s">
        <v>530</v>
      </c>
      <c r="N529" s="382"/>
      <c r="W529" s="382" t="s">
        <v>530</v>
      </c>
      <c r="X529" s="382"/>
      <c r="AG529" s="382" t="s">
        <v>530</v>
      </c>
      <c r="AH529" s="382"/>
    </row>
    <row r="530" spans="3:40" ht="30.75" thickBot="1">
      <c r="C530" s="840" t="s">
        <v>6</v>
      </c>
      <c r="D530" s="1333" t="s">
        <v>449</v>
      </c>
      <c r="E530" s="1333"/>
      <c r="F530" s="1334" t="s">
        <v>450</v>
      </c>
      <c r="G530" s="1334"/>
      <c r="H530" s="1334" t="s">
        <v>451</v>
      </c>
      <c r="I530" s="1334"/>
      <c r="J530" s="383" t="s">
        <v>452</v>
      </c>
      <c r="M530" s="840" t="s">
        <v>6</v>
      </c>
      <c r="N530" s="1333" t="s">
        <v>449</v>
      </c>
      <c r="O530" s="1333"/>
      <c r="P530" s="1334" t="s">
        <v>450</v>
      </c>
      <c r="Q530" s="1334"/>
      <c r="R530" s="1334" t="s">
        <v>451</v>
      </c>
      <c r="S530" s="1334"/>
      <c r="T530" s="383" t="s">
        <v>452</v>
      </c>
      <c r="W530" s="840" t="s">
        <v>6</v>
      </c>
      <c r="X530" s="1333" t="s">
        <v>449</v>
      </c>
      <c r="Y530" s="1333"/>
      <c r="Z530" s="1334" t="s">
        <v>450</v>
      </c>
      <c r="AA530" s="1334"/>
      <c r="AB530" s="1334" t="s">
        <v>451</v>
      </c>
      <c r="AC530" s="1334"/>
      <c r="AD530" s="383" t="s">
        <v>452</v>
      </c>
      <c r="AG530" s="840" t="s">
        <v>6</v>
      </c>
      <c r="AH530" s="1333" t="s">
        <v>449</v>
      </c>
      <c r="AI530" s="1333"/>
      <c r="AJ530" s="1334" t="s">
        <v>450</v>
      </c>
      <c r="AK530" s="1334"/>
      <c r="AL530" s="1334" t="s">
        <v>451</v>
      </c>
      <c r="AM530" s="1334"/>
      <c r="AN530" s="383" t="s">
        <v>452</v>
      </c>
    </row>
    <row r="531" spans="3:40" ht="15.75" thickTop="1">
      <c r="C531" s="384">
        <v>1</v>
      </c>
      <c r="D531" s="1335"/>
      <c r="E531" s="1335"/>
      <c r="F531" s="1336"/>
      <c r="G531" s="1336"/>
      <c r="H531" s="1337" t="s">
        <v>495</v>
      </c>
      <c r="I531" s="1337"/>
      <c r="J531" s="828"/>
      <c r="M531" s="384">
        <v>1</v>
      </c>
      <c r="N531" s="1335"/>
      <c r="O531" s="1335"/>
      <c r="P531" s="1336"/>
      <c r="Q531" s="1336"/>
      <c r="R531" s="1337" t="s">
        <v>495</v>
      </c>
      <c r="S531" s="1337"/>
      <c r="T531" s="828"/>
      <c r="W531" s="384">
        <v>1</v>
      </c>
      <c r="X531" s="1335"/>
      <c r="Y531" s="1335"/>
      <c r="Z531" s="1336"/>
      <c r="AA531" s="1336"/>
      <c r="AB531" s="1337" t="s">
        <v>495</v>
      </c>
      <c r="AC531" s="1337"/>
      <c r="AD531" s="828"/>
      <c r="AG531" s="384">
        <v>1</v>
      </c>
      <c r="AH531" s="1335"/>
      <c r="AI531" s="1335"/>
      <c r="AJ531" s="1336"/>
      <c r="AK531" s="1336"/>
      <c r="AL531" s="1337" t="s">
        <v>495</v>
      </c>
      <c r="AM531" s="1337"/>
      <c r="AN531" s="828"/>
    </row>
    <row r="532" spans="3:40" ht="15">
      <c r="C532" s="385">
        <v>2</v>
      </c>
      <c r="D532" s="1329"/>
      <c r="E532" s="1329"/>
      <c r="F532" s="1330"/>
      <c r="G532" s="1330"/>
      <c r="H532" s="1331" t="s">
        <v>495</v>
      </c>
      <c r="I532" s="1331"/>
      <c r="J532" s="829"/>
      <c r="M532" s="385">
        <v>2</v>
      </c>
      <c r="N532" s="1329"/>
      <c r="O532" s="1329"/>
      <c r="P532" s="1330"/>
      <c r="Q532" s="1330"/>
      <c r="R532" s="1331" t="s">
        <v>495</v>
      </c>
      <c r="S532" s="1331"/>
      <c r="T532" s="829"/>
      <c r="W532" s="385">
        <v>2</v>
      </c>
      <c r="X532" s="1329"/>
      <c r="Y532" s="1329"/>
      <c r="Z532" s="1330"/>
      <c r="AA532" s="1330"/>
      <c r="AB532" s="1331" t="s">
        <v>495</v>
      </c>
      <c r="AC532" s="1331"/>
      <c r="AD532" s="829"/>
      <c r="AG532" s="385">
        <v>2</v>
      </c>
      <c r="AH532" s="1329"/>
      <c r="AI532" s="1329"/>
      <c r="AJ532" s="1330"/>
      <c r="AK532" s="1330"/>
      <c r="AL532" s="1331" t="s">
        <v>495</v>
      </c>
      <c r="AM532" s="1331"/>
      <c r="AN532" s="829"/>
    </row>
    <row r="533" spans="3:40" ht="15">
      <c r="C533" s="385">
        <v>3</v>
      </c>
      <c r="D533" s="1329"/>
      <c r="E533" s="1329"/>
      <c r="F533" s="1330"/>
      <c r="G533" s="1330"/>
      <c r="H533" s="1331" t="s">
        <v>495</v>
      </c>
      <c r="I533" s="1331"/>
      <c r="J533" s="829"/>
      <c r="M533" s="385">
        <v>3</v>
      </c>
      <c r="N533" s="1329"/>
      <c r="O533" s="1329"/>
      <c r="P533" s="1330"/>
      <c r="Q533" s="1330"/>
      <c r="R533" s="1331" t="s">
        <v>495</v>
      </c>
      <c r="S533" s="1331"/>
      <c r="T533" s="829"/>
      <c r="W533" s="385">
        <v>3</v>
      </c>
      <c r="X533" s="1329"/>
      <c r="Y533" s="1329"/>
      <c r="Z533" s="1330"/>
      <c r="AA533" s="1330"/>
      <c r="AB533" s="1331" t="s">
        <v>495</v>
      </c>
      <c r="AC533" s="1331"/>
      <c r="AD533" s="829"/>
      <c r="AG533" s="385">
        <v>3</v>
      </c>
      <c r="AH533" s="1329"/>
      <c r="AI533" s="1329"/>
      <c r="AJ533" s="1330"/>
      <c r="AK533" s="1330"/>
      <c r="AL533" s="1331" t="s">
        <v>495</v>
      </c>
      <c r="AM533" s="1331"/>
      <c r="AN533" s="829"/>
    </row>
    <row r="534" spans="3:40" ht="15.75" thickBot="1">
      <c r="C534" s="386">
        <v>4</v>
      </c>
      <c r="D534" s="1338"/>
      <c r="E534" s="1338"/>
      <c r="F534" s="1339"/>
      <c r="G534" s="1339"/>
      <c r="H534" s="1340" t="s">
        <v>495</v>
      </c>
      <c r="I534" s="1340"/>
      <c r="J534" s="830"/>
      <c r="M534" s="386">
        <v>4</v>
      </c>
      <c r="N534" s="1338"/>
      <c r="O534" s="1338"/>
      <c r="P534" s="1339"/>
      <c r="Q534" s="1339"/>
      <c r="R534" s="1340" t="s">
        <v>495</v>
      </c>
      <c r="S534" s="1340"/>
      <c r="T534" s="830"/>
      <c r="W534" s="386">
        <v>4</v>
      </c>
      <c r="X534" s="1338"/>
      <c r="Y534" s="1338"/>
      <c r="Z534" s="1339"/>
      <c r="AA534" s="1339"/>
      <c r="AB534" s="1340" t="s">
        <v>495</v>
      </c>
      <c r="AC534" s="1340"/>
      <c r="AD534" s="830"/>
      <c r="AG534" s="386">
        <v>4</v>
      </c>
      <c r="AH534" s="1338"/>
      <c r="AI534" s="1338"/>
      <c r="AJ534" s="1339"/>
      <c r="AK534" s="1339"/>
      <c r="AL534" s="1340" t="s">
        <v>495</v>
      </c>
      <c r="AM534" s="1340"/>
      <c r="AN534" s="830"/>
    </row>
    <row r="535" spans="3:40" ht="15.75" thickTop="1">
      <c r="C535" s="1341" t="s">
        <v>453</v>
      </c>
      <c r="D535" s="1342"/>
      <c r="E535" s="1342"/>
      <c r="F535" s="1342"/>
      <c r="G535" s="1343"/>
      <c r="H535" s="1337">
        <v>100</v>
      </c>
      <c r="I535" s="1337"/>
      <c r="J535" s="1344"/>
      <c r="M535" s="1341" t="s">
        <v>453</v>
      </c>
      <c r="N535" s="1342"/>
      <c r="O535" s="1342"/>
      <c r="P535" s="1342"/>
      <c r="Q535" s="1343"/>
      <c r="R535" s="1337">
        <v>100</v>
      </c>
      <c r="S535" s="1337"/>
      <c r="T535" s="1344"/>
      <c r="W535" s="1341" t="s">
        <v>453</v>
      </c>
      <c r="X535" s="1342"/>
      <c r="Y535" s="1342"/>
      <c r="Z535" s="1342"/>
      <c r="AA535" s="1343"/>
      <c r="AB535" s="1337">
        <v>100</v>
      </c>
      <c r="AC535" s="1337"/>
      <c r="AD535" s="1344"/>
      <c r="AG535" s="1341" t="s">
        <v>453</v>
      </c>
      <c r="AH535" s="1342"/>
      <c r="AI535" s="1342"/>
      <c r="AJ535" s="1342"/>
      <c r="AK535" s="1343"/>
      <c r="AL535" s="1337">
        <v>100</v>
      </c>
      <c r="AM535" s="1337"/>
      <c r="AN535" s="1344"/>
    </row>
    <row r="536" spans="3:40" ht="15">
      <c r="C536" s="387" t="s">
        <v>454</v>
      </c>
      <c r="D536" s="388"/>
      <c r="E536" s="831"/>
      <c r="F536" s="831"/>
      <c r="G536" s="832"/>
      <c r="H536" s="1331">
        <v>75</v>
      </c>
      <c r="I536" s="1331"/>
      <c r="J536" s="1345"/>
      <c r="M536" s="387" t="s">
        <v>454</v>
      </c>
      <c r="N536" s="388"/>
      <c r="O536" s="831"/>
      <c r="P536" s="831"/>
      <c r="Q536" s="832"/>
      <c r="R536" s="1331">
        <v>75</v>
      </c>
      <c r="S536" s="1331"/>
      <c r="T536" s="1345"/>
      <c r="W536" s="387" t="s">
        <v>454</v>
      </c>
      <c r="X536" s="388"/>
      <c r="Y536" s="831"/>
      <c r="Z536" s="831"/>
      <c r="AA536" s="832"/>
      <c r="AB536" s="1331">
        <v>75</v>
      </c>
      <c r="AC536" s="1331"/>
      <c r="AD536" s="1345"/>
      <c r="AG536" s="387" t="s">
        <v>454</v>
      </c>
      <c r="AH536" s="388"/>
      <c r="AI536" s="831"/>
      <c r="AJ536" s="831"/>
      <c r="AK536" s="832"/>
      <c r="AL536" s="1331">
        <v>75</v>
      </c>
      <c r="AM536" s="1331"/>
      <c r="AN536" s="1345"/>
    </row>
    <row r="537" spans="3:40">
      <c r="C537" s="387" t="s">
        <v>455</v>
      </c>
      <c r="D537" s="388"/>
      <c r="E537" s="831"/>
      <c r="F537" s="831"/>
      <c r="G537" s="831"/>
      <c r="H537" s="831"/>
      <c r="I537" s="832"/>
      <c r="J537" s="1346"/>
      <c r="M537" s="387" t="s">
        <v>455</v>
      </c>
      <c r="N537" s="388"/>
      <c r="O537" s="831"/>
      <c r="P537" s="831"/>
      <c r="Q537" s="831"/>
      <c r="R537" s="831"/>
      <c r="S537" s="832"/>
      <c r="T537" s="1346"/>
      <c r="W537" s="387" t="s">
        <v>455</v>
      </c>
      <c r="X537" s="388"/>
      <c r="Y537" s="831"/>
      <c r="Z537" s="831"/>
      <c r="AA537" s="831"/>
      <c r="AB537" s="831"/>
      <c r="AC537" s="832"/>
      <c r="AD537" s="1346"/>
      <c r="AG537" s="387" t="s">
        <v>455</v>
      </c>
      <c r="AH537" s="388"/>
      <c r="AI537" s="831"/>
      <c r="AJ537" s="831"/>
      <c r="AK537" s="831"/>
      <c r="AL537" s="831"/>
      <c r="AM537" s="832"/>
      <c r="AN537" s="1346"/>
    </row>
    <row r="538" spans="3:40">
      <c r="C538" s="389" t="s">
        <v>456</v>
      </c>
      <c r="D538" s="390"/>
      <c r="E538" s="833"/>
      <c r="F538" s="833"/>
      <c r="G538" s="834"/>
      <c r="H538" s="1347" t="s">
        <v>457</v>
      </c>
      <c r="I538" s="1348"/>
      <c r="J538" s="1349"/>
      <c r="M538" s="389" t="s">
        <v>456</v>
      </c>
      <c r="N538" s="390"/>
      <c r="O538" s="833"/>
      <c r="P538" s="833"/>
      <c r="Q538" s="834"/>
      <c r="R538" s="1347" t="s">
        <v>457</v>
      </c>
      <c r="S538" s="1348"/>
      <c r="T538" s="1349"/>
      <c r="W538" s="389" t="s">
        <v>456</v>
      </c>
      <c r="X538" s="390"/>
      <c r="Y538" s="833"/>
      <c r="Z538" s="833"/>
      <c r="AA538" s="834"/>
      <c r="AB538" s="1347" t="s">
        <v>457</v>
      </c>
      <c r="AC538" s="1348"/>
      <c r="AD538" s="1349"/>
      <c r="AG538" s="389" t="s">
        <v>456</v>
      </c>
      <c r="AH538" s="390"/>
      <c r="AI538" s="833"/>
      <c r="AJ538" s="833"/>
      <c r="AK538" s="834"/>
      <c r="AL538" s="1347" t="s">
        <v>457</v>
      </c>
      <c r="AM538" s="1348"/>
      <c r="AN538" s="1349"/>
    </row>
    <row r="539" spans="3:40" ht="15">
      <c r="C539" s="355"/>
      <c r="D539" s="355"/>
      <c r="M539" s="355"/>
      <c r="N539" s="355"/>
      <c r="W539" s="355"/>
      <c r="X539" s="355"/>
      <c r="AG539" s="355"/>
      <c r="AH539" s="355"/>
    </row>
    <row r="540" spans="3:40">
      <c r="G540" s="1365" t="str">
        <f>G425</f>
        <v>Wonosobo,        Juli 2014</v>
      </c>
      <c r="H540" s="1365"/>
      <c r="I540" s="1365"/>
      <c r="J540" s="1365"/>
      <c r="Q540" s="1365" t="str">
        <f>Q425</f>
        <v>Wonosobo,        Juli 2014</v>
      </c>
      <c r="R540" s="1365"/>
      <c r="S540" s="1365"/>
      <c r="T540" s="1365"/>
      <c r="AA540" s="1365" t="str">
        <f>AA425</f>
        <v>Wonosobo,        Juli 2014</v>
      </c>
      <c r="AB540" s="1365"/>
      <c r="AC540" s="1365"/>
      <c r="AD540" s="1365"/>
      <c r="AK540" s="1365" t="str">
        <f>AK425</f>
        <v>Wonosobo,        Juli 2014</v>
      </c>
      <c r="AL540" s="1365"/>
      <c r="AM540" s="1365"/>
      <c r="AN540" s="1365"/>
    </row>
    <row r="541" spans="3:40">
      <c r="C541" s="1350" t="s">
        <v>19</v>
      </c>
      <c r="D541" s="1350"/>
      <c r="E541" s="1350"/>
      <c r="F541" s="358"/>
      <c r="M541" s="1350" t="s">
        <v>19</v>
      </c>
      <c r="N541" s="1350"/>
      <c r="O541" s="1350"/>
      <c r="P541" s="358"/>
      <c r="W541" s="1350" t="s">
        <v>19</v>
      </c>
      <c r="X541" s="1350"/>
      <c r="Y541" s="1350"/>
      <c r="Z541" s="358"/>
      <c r="AG541" s="1350" t="s">
        <v>19</v>
      </c>
      <c r="AH541" s="1350"/>
      <c r="AI541" s="1350"/>
      <c r="AJ541" s="358"/>
    </row>
    <row r="542" spans="3:40">
      <c r="C542" s="1350" t="s">
        <v>496</v>
      </c>
      <c r="D542" s="1350"/>
      <c r="E542" s="1350"/>
      <c r="G542" s="1353" t="s">
        <v>458</v>
      </c>
      <c r="H542" s="1353"/>
      <c r="I542" s="1353"/>
      <c r="J542" s="1353"/>
      <c r="M542" s="1350" t="s">
        <v>496</v>
      </c>
      <c r="N542" s="1350"/>
      <c r="O542" s="1350"/>
      <c r="Q542" s="1353" t="s">
        <v>458</v>
      </c>
      <c r="R542" s="1353"/>
      <c r="S542" s="1353"/>
      <c r="T542" s="1353"/>
      <c r="W542" s="1350" t="s">
        <v>496</v>
      </c>
      <c r="X542" s="1350"/>
      <c r="Y542" s="1350"/>
      <c r="AA542" s="1353" t="s">
        <v>458</v>
      </c>
      <c r="AB542" s="1353"/>
      <c r="AC542" s="1353"/>
      <c r="AD542" s="1353"/>
      <c r="AG542" s="1350" t="s">
        <v>496</v>
      </c>
      <c r="AH542" s="1350"/>
      <c r="AI542" s="1350"/>
      <c r="AK542" s="1353" t="s">
        <v>458</v>
      </c>
      <c r="AL542" s="1353"/>
      <c r="AM542" s="1353"/>
      <c r="AN542" s="1353"/>
    </row>
    <row r="543" spans="3:40">
      <c r="G543" s="1353" t="str">
        <f>G437</f>
        <v>PRAKARYA</v>
      </c>
      <c r="H543" s="1353"/>
      <c r="I543" s="1353"/>
      <c r="J543" s="1353"/>
      <c r="Q543" s="1353" t="str">
        <f>Q437</f>
        <v>PRAKARYA</v>
      </c>
      <c r="R543" s="1353"/>
      <c r="S543" s="1353"/>
      <c r="T543" s="1353"/>
      <c r="AA543" s="1353" t="str">
        <f>AA437</f>
        <v>PRAKARYA</v>
      </c>
      <c r="AB543" s="1353"/>
      <c r="AC543" s="1353"/>
      <c r="AD543" s="1353"/>
      <c r="AK543" s="1353" t="str">
        <f>AK437</f>
        <v>PRAKARYA</v>
      </c>
      <c r="AL543" s="1353"/>
      <c r="AM543" s="1353"/>
      <c r="AN543" s="1353"/>
    </row>
    <row r="544" spans="3:40">
      <c r="I544" s="358"/>
      <c r="S544" s="358"/>
      <c r="AC544" s="358"/>
      <c r="AM544" s="358"/>
    </row>
    <row r="545" spans="1:40">
      <c r="I545" s="358"/>
      <c r="S545" s="358"/>
      <c r="AC545" s="358"/>
      <c r="AM545" s="358"/>
    </row>
    <row r="546" spans="1:40">
      <c r="I546" s="358"/>
      <c r="S546" s="358"/>
      <c r="AC546" s="358"/>
      <c r="AM546" s="358"/>
    </row>
    <row r="547" spans="1:40" ht="15">
      <c r="C547" s="1351" t="str">
        <f>C432</f>
        <v>ARIS SUATRYANTO, S.Pd.</v>
      </c>
      <c r="D547" s="1351"/>
      <c r="E547" s="1351"/>
      <c r="G547" s="1354" t="str">
        <f>G432</f>
        <v>ACHMAD MUFTI, S.Kom.</v>
      </c>
      <c r="H547" s="1354"/>
      <c r="I547" s="1354"/>
      <c r="J547" s="1354"/>
      <c r="M547" s="1351" t="str">
        <f>M432</f>
        <v>ARIS SUATRYANTO, S.Pd.</v>
      </c>
      <c r="N547" s="1351"/>
      <c r="O547" s="1351"/>
      <c r="Q547" s="1354" t="str">
        <f>Q432</f>
        <v>ACHMAD MUFTI, S.Kom.</v>
      </c>
      <c r="R547" s="1354"/>
      <c r="S547" s="1354"/>
      <c r="T547" s="1354"/>
      <c r="W547" s="1351" t="str">
        <f>W432</f>
        <v>ARIS SUATRYANTO, S.Pd.</v>
      </c>
      <c r="X547" s="1351"/>
      <c r="Y547" s="1351"/>
      <c r="AA547" s="1354" t="str">
        <f>AA432</f>
        <v>ACHMAD MUFTI, S.Kom.</v>
      </c>
      <c r="AB547" s="1354"/>
      <c r="AC547" s="1354"/>
      <c r="AD547" s="1354"/>
      <c r="AG547" s="1351" t="str">
        <f>AG432</f>
        <v>ARIS SUATRYANTO, S.Pd.</v>
      </c>
      <c r="AH547" s="1351"/>
      <c r="AI547" s="1351"/>
      <c r="AK547" s="1354" t="str">
        <f>AK432</f>
        <v>ACHMAD MUFTI, S.Kom.</v>
      </c>
      <c r="AL547" s="1354"/>
      <c r="AM547" s="1354"/>
      <c r="AN547" s="1354"/>
    </row>
    <row r="548" spans="1:40">
      <c r="A548" s="391"/>
      <c r="B548" s="391"/>
      <c r="C548" s="1172" t="e">
        <f>C433</f>
        <v>#REF!</v>
      </c>
      <c r="D548" s="1172"/>
      <c r="E548" s="1172"/>
      <c r="F548" s="835"/>
      <c r="G548" s="1355" t="str">
        <f>G433</f>
        <v>NIP. -</v>
      </c>
      <c r="H548" s="1355"/>
      <c r="I548" s="1355"/>
      <c r="J548" s="1355"/>
      <c r="K548" s="391"/>
      <c r="L548" s="391"/>
      <c r="M548" s="1172" t="e">
        <f>M433</f>
        <v>#REF!</v>
      </c>
      <c r="N548" s="1172"/>
      <c r="O548" s="1172"/>
      <c r="P548" s="835"/>
      <c r="Q548" s="1355" t="str">
        <f>Q433</f>
        <v>NIP. -</v>
      </c>
      <c r="R548" s="1355"/>
      <c r="S548" s="1355"/>
      <c r="T548" s="1355"/>
      <c r="U548" s="391"/>
      <c r="V548" s="391"/>
      <c r="W548" s="1172" t="e">
        <f>W433</f>
        <v>#REF!</v>
      </c>
      <c r="X548" s="1172"/>
      <c r="Y548" s="1172"/>
      <c r="Z548" s="835"/>
      <c r="AA548" s="1355" t="str">
        <f>AA433</f>
        <v>NIP. -</v>
      </c>
      <c r="AB548" s="1355"/>
      <c r="AC548" s="1355"/>
      <c r="AD548" s="1355"/>
      <c r="AE548" s="391"/>
      <c r="AF548" s="391"/>
      <c r="AG548" s="1172" t="e">
        <f>AG433</f>
        <v>#REF!</v>
      </c>
      <c r="AH548" s="1172"/>
      <c r="AI548" s="1172"/>
      <c r="AJ548" s="835"/>
      <c r="AK548" s="1355" t="str">
        <f>AK433</f>
        <v>NIP. -</v>
      </c>
      <c r="AL548" s="1355"/>
      <c r="AM548" s="1355"/>
      <c r="AN548" s="1355"/>
    </row>
    <row r="550" spans="1:40" ht="20.25">
      <c r="A550" s="1322" t="s">
        <v>422</v>
      </c>
      <c r="B550" s="1322"/>
      <c r="C550" s="1322"/>
      <c r="D550" s="1322"/>
      <c r="E550" s="1322"/>
      <c r="F550" s="1322"/>
      <c r="G550" s="1322"/>
      <c r="H550" s="1322"/>
      <c r="I550" s="1322"/>
      <c r="J550" s="1322"/>
      <c r="K550" s="1322" t="s">
        <v>422</v>
      </c>
      <c r="L550" s="1322"/>
      <c r="M550" s="1322"/>
      <c r="N550" s="1322"/>
      <c r="O550" s="1322"/>
      <c r="P550" s="1322"/>
      <c r="Q550" s="1322"/>
      <c r="R550" s="1322"/>
      <c r="S550" s="1322"/>
      <c r="T550" s="1322"/>
      <c r="U550" s="1322" t="s">
        <v>422</v>
      </c>
      <c r="V550" s="1322"/>
      <c r="W550" s="1322"/>
      <c r="X550" s="1322"/>
      <c r="Y550" s="1322"/>
      <c r="Z550" s="1322"/>
      <c r="AA550" s="1322"/>
      <c r="AB550" s="1322"/>
      <c r="AC550" s="1322"/>
      <c r="AD550" s="1322"/>
      <c r="AE550" s="1322" t="s">
        <v>422</v>
      </c>
      <c r="AF550" s="1322"/>
      <c r="AG550" s="1322"/>
      <c r="AH550" s="1322"/>
      <c r="AI550" s="1322"/>
      <c r="AJ550" s="1322"/>
      <c r="AK550" s="1322"/>
      <c r="AL550" s="1322"/>
      <c r="AM550" s="1322"/>
      <c r="AN550" s="1322"/>
    </row>
    <row r="551" spans="1:40" ht="15">
      <c r="A551" s="884">
        <v>6</v>
      </c>
      <c r="C551" s="355"/>
      <c r="D551" s="355"/>
      <c r="K551" s="354">
        <v>6</v>
      </c>
      <c r="M551" s="355"/>
      <c r="N551" s="355"/>
      <c r="U551" s="354">
        <v>6</v>
      </c>
      <c r="W551" s="355"/>
      <c r="X551" s="355"/>
      <c r="AE551" s="354">
        <v>6</v>
      </c>
      <c r="AG551" s="355"/>
      <c r="AH551" s="355"/>
    </row>
    <row r="552" spans="1:40">
      <c r="D552" s="356"/>
      <c r="E552" s="358" t="s">
        <v>2</v>
      </c>
      <c r="F552" s="358" t="s">
        <v>3</v>
      </c>
      <c r="G552" s="1366" t="str">
        <f>G437</f>
        <v>PRAKARYA</v>
      </c>
      <c r="H552" s="1366"/>
      <c r="I552" s="1366"/>
      <c r="J552" s="1366"/>
      <c r="N552" s="356"/>
      <c r="O552" s="358" t="s">
        <v>2</v>
      </c>
      <c r="P552" s="358" t="s">
        <v>3</v>
      </c>
      <c r="Q552" s="1366" t="str">
        <f>Q437</f>
        <v>PRAKARYA</v>
      </c>
      <c r="R552" s="1366"/>
      <c r="S552" s="1366"/>
      <c r="T552" s="1366"/>
      <c r="X552" s="356"/>
      <c r="Y552" s="358" t="s">
        <v>2</v>
      </c>
      <c r="Z552" s="358" t="s">
        <v>3</v>
      </c>
      <c r="AA552" s="1366" t="str">
        <f>AA437</f>
        <v>PRAKARYA</v>
      </c>
      <c r="AB552" s="1366"/>
      <c r="AC552" s="1366"/>
      <c r="AD552" s="1366"/>
      <c r="AH552" s="356"/>
      <c r="AI552" s="358" t="s">
        <v>2</v>
      </c>
      <c r="AJ552" s="358" t="s">
        <v>3</v>
      </c>
      <c r="AK552" s="1366" t="str">
        <f>AK437</f>
        <v>PRAKARYA</v>
      </c>
      <c r="AL552" s="1366"/>
      <c r="AM552" s="1366"/>
      <c r="AN552" s="1366"/>
    </row>
    <row r="553" spans="1:40">
      <c r="D553" s="356"/>
      <c r="E553" s="358" t="s">
        <v>423</v>
      </c>
      <c r="F553" s="358" t="s">
        <v>3</v>
      </c>
      <c r="G553" s="1366" t="str">
        <f>G438</f>
        <v>X (Sepuluh) / 2 (Dua)</v>
      </c>
      <c r="H553" s="1366"/>
      <c r="I553" s="1366"/>
      <c r="J553" s="1366"/>
      <c r="N553" s="356"/>
      <c r="O553" s="358" t="s">
        <v>423</v>
      </c>
      <c r="P553" s="358" t="s">
        <v>3</v>
      </c>
      <c r="Q553" s="1366" t="str">
        <f>Q438</f>
        <v>X (Sepuluh) / 2 (Dua)</v>
      </c>
      <c r="R553" s="1366"/>
      <c r="S553" s="1366"/>
      <c r="T553" s="1366"/>
      <c r="X553" s="356"/>
      <c r="Y553" s="358" t="s">
        <v>423</v>
      </c>
      <c r="Z553" s="358" t="s">
        <v>3</v>
      </c>
      <c r="AA553" s="1366" t="str">
        <f>AA438</f>
        <v>X (Sepuluh) / 2 (Dua)</v>
      </c>
      <c r="AB553" s="1366"/>
      <c r="AC553" s="1366"/>
      <c r="AD553" s="1366"/>
      <c r="AH553" s="356"/>
      <c r="AI553" s="358" t="s">
        <v>423</v>
      </c>
      <c r="AJ553" s="358" t="s">
        <v>3</v>
      </c>
      <c r="AK553" s="1366" t="str">
        <f>AK438</f>
        <v>X (Sepuluh) / 2 (Dua)</v>
      </c>
      <c r="AL553" s="1366"/>
      <c r="AM553" s="1366"/>
      <c r="AN553" s="1366"/>
    </row>
    <row r="554" spans="1:40" ht="14.25" customHeight="1">
      <c r="D554" s="356"/>
      <c r="E554" s="358" t="s">
        <v>424</v>
      </c>
      <c r="F554" s="358" t="s">
        <v>3</v>
      </c>
      <c r="G554" s="1366" t="s">
        <v>502</v>
      </c>
      <c r="H554" s="1366"/>
      <c r="I554" s="1366"/>
      <c r="J554" s="1366"/>
      <c r="N554" s="356"/>
      <c r="O554" s="358" t="s">
        <v>424</v>
      </c>
      <c r="P554" s="358" t="s">
        <v>3</v>
      </c>
      <c r="Q554" s="1366" t="str">
        <f>Q439</f>
        <v>Menerapkan konsep suhu dan kalor</v>
      </c>
      <c r="R554" s="1366"/>
      <c r="S554" s="1366"/>
      <c r="T554" s="1366"/>
      <c r="X554" s="356"/>
      <c r="Y554" s="358" t="s">
        <v>424</v>
      </c>
      <c r="Z554" s="358" t="s">
        <v>3</v>
      </c>
      <c r="AA554" s="1366" t="str">
        <f>AA439</f>
        <v>Menerapkan konsep suhu dan kalor</v>
      </c>
      <c r="AB554" s="1366"/>
      <c r="AC554" s="1366"/>
      <c r="AD554" s="1366"/>
      <c r="AH554" s="356"/>
      <c r="AI554" s="358" t="s">
        <v>424</v>
      </c>
      <c r="AJ554" s="358" t="s">
        <v>3</v>
      </c>
      <c r="AK554" s="1366" t="str">
        <f>AK439</f>
        <v>Menerapkan konsep suhu dan kalor</v>
      </c>
      <c r="AL554" s="1366"/>
      <c r="AM554" s="1366"/>
      <c r="AN554" s="1366"/>
    </row>
    <row r="555" spans="1:40">
      <c r="D555" s="356"/>
      <c r="E555" s="358" t="s">
        <v>425</v>
      </c>
      <c r="F555" s="358" t="s">
        <v>3</v>
      </c>
      <c r="G555" s="1366" t="str">
        <f>VLOOKUP(G5,SILABUS!$B$7:$I$11,5,0)</f>
        <v>FIS – 2301</v>
      </c>
      <c r="H555" s="1366"/>
      <c r="I555" s="1366"/>
      <c r="J555" s="1366"/>
      <c r="N555" s="356"/>
      <c r="O555" s="358" t="s">
        <v>425</v>
      </c>
      <c r="P555" s="358" t="s">
        <v>3</v>
      </c>
      <c r="Q555" s="1366" t="str">
        <f>Q440</f>
        <v>FIS – 2301</v>
      </c>
      <c r="R555" s="1366"/>
      <c r="S555" s="1366"/>
      <c r="T555" s="1366"/>
      <c r="X555" s="356"/>
      <c r="Y555" s="358" t="s">
        <v>425</v>
      </c>
      <c r="Z555" s="358" t="s">
        <v>3</v>
      </c>
      <c r="AA555" s="1366" t="str">
        <f>AA440</f>
        <v>FIS – 2301</v>
      </c>
      <c r="AB555" s="1366"/>
      <c r="AC555" s="1366"/>
      <c r="AD555" s="1366"/>
      <c r="AH555" s="356"/>
      <c r="AI555" s="358" t="s">
        <v>425</v>
      </c>
      <c r="AJ555" s="358" t="s">
        <v>3</v>
      </c>
      <c r="AK555" s="1366" t="str">
        <f>AK440</f>
        <v>FIS – 2301</v>
      </c>
      <c r="AL555" s="1366"/>
      <c r="AM555" s="1366"/>
      <c r="AN555" s="1366"/>
    </row>
    <row r="556" spans="1:40">
      <c r="D556" s="356"/>
      <c r="E556" s="358" t="s">
        <v>426</v>
      </c>
      <c r="F556" s="358" t="s">
        <v>3</v>
      </c>
      <c r="G556" s="1366" t="str">
        <f>VLOOKUP(G5,SILABUS!$B$7:$I$11,6,0)</f>
        <v>16 x 45 menit</v>
      </c>
      <c r="H556" s="1366"/>
      <c r="I556" s="1366"/>
      <c r="J556" s="1366"/>
      <c r="N556" s="356"/>
      <c r="O556" s="358" t="s">
        <v>426</v>
      </c>
      <c r="P556" s="358" t="s">
        <v>3</v>
      </c>
      <c r="Q556" s="1366" t="str">
        <f>CONCATENATE(SILABUS!Q102," x 45 menit")</f>
        <v xml:space="preserve"> x 45 menit</v>
      </c>
      <c r="R556" s="1366"/>
      <c r="S556" s="1366"/>
      <c r="T556" s="1366"/>
      <c r="X556" s="356"/>
      <c r="Y556" s="358" t="s">
        <v>426</v>
      </c>
      <c r="Z556" s="358" t="s">
        <v>3</v>
      </c>
      <c r="AA556" s="1366" t="str">
        <f>CONCATENATE(SILABUS!AA102," x 45 menit")</f>
        <v xml:space="preserve"> x 45 menit</v>
      </c>
      <c r="AB556" s="1366"/>
      <c r="AC556" s="1366"/>
      <c r="AD556" s="1366"/>
      <c r="AH556" s="356"/>
      <c r="AI556" s="358" t="s">
        <v>426</v>
      </c>
      <c r="AJ556" s="358" t="s">
        <v>3</v>
      </c>
      <c r="AK556" s="1366" t="str">
        <f>CONCATENATE(SILABUS!AK102," x 45 menit")</f>
        <v xml:space="preserve"> x 45 menit</v>
      </c>
      <c r="AL556" s="1366"/>
      <c r="AM556" s="1366"/>
      <c r="AN556" s="1366"/>
    </row>
    <row r="557" spans="1:40">
      <c r="D557" s="356"/>
      <c r="E557" s="358" t="s">
        <v>532</v>
      </c>
      <c r="F557" s="358" t="s">
        <v>3</v>
      </c>
      <c r="G557" s="392">
        <v>1</v>
      </c>
      <c r="H557" s="392"/>
      <c r="I557" s="392"/>
      <c r="J557" s="392"/>
      <c r="N557" s="356"/>
      <c r="O557" s="358" t="s">
        <v>532</v>
      </c>
      <c r="P557" s="358" t="s">
        <v>3</v>
      </c>
      <c r="Q557" s="392">
        <v>2</v>
      </c>
      <c r="R557" s="392"/>
      <c r="S557" s="392"/>
      <c r="T557" s="392"/>
      <c r="X557" s="356"/>
      <c r="Y557" s="358" t="s">
        <v>532</v>
      </c>
      <c r="Z557" s="358" t="s">
        <v>3</v>
      </c>
      <c r="AA557" s="392">
        <v>3</v>
      </c>
      <c r="AB557" s="392"/>
      <c r="AC557" s="392"/>
      <c r="AD557" s="392"/>
      <c r="AH557" s="356"/>
      <c r="AI557" s="358" t="s">
        <v>532</v>
      </c>
      <c r="AJ557" s="358" t="s">
        <v>3</v>
      </c>
      <c r="AK557" s="392">
        <v>4</v>
      </c>
      <c r="AL557" s="392"/>
      <c r="AM557" s="392"/>
      <c r="AN557" s="392"/>
    </row>
    <row r="558" spans="1:40">
      <c r="C558" s="356"/>
      <c r="D558" s="356"/>
      <c r="E558" s="358"/>
      <c r="F558" s="358"/>
      <c r="G558" s="358"/>
      <c r="H558" s="358"/>
      <c r="M558" s="356"/>
      <c r="N558" s="356"/>
      <c r="O558" s="358"/>
      <c r="P558" s="358"/>
      <c r="Q558" s="358"/>
      <c r="R558" s="358"/>
      <c r="W558" s="356"/>
      <c r="X558" s="356"/>
      <c r="Y558" s="358"/>
      <c r="Z558" s="358"/>
      <c r="AA558" s="358"/>
      <c r="AB558" s="358"/>
      <c r="AG558" s="356"/>
      <c r="AH558" s="356"/>
      <c r="AI558" s="358"/>
      <c r="AJ558" s="358"/>
      <c r="AK558" s="358"/>
      <c r="AL558" s="358"/>
    </row>
    <row r="559" spans="1:40" ht="15">
      <c r="A559" s="357" t="s">
        <v>525</v>
      </c>
      <c r="B559" s="357"/>
      <c r="C559" s="357"/>
      <c r="D559" s="357"/>
      <c r="K559" s="357" t="s">
        <v>525</v>
      </c>
      <c r="L559" s="357"/>
      <c r="M559" s="357"/>
      <c r="N559" s="357"/>
      <c r="U559" s="357" t="s">
        <v>525</v>
      </c>
      <c r="V559" s="357"/>
      <c r="W559" s="357"/>
      <c r="X559" s="357"/>
      <c r="AE559" s="357" t="s">
        <v>525</v>
      </c>
      <c r="AF559" s="357"/>
      <c r="AG559" s="357"/>
      <c r="AH559" s="357"/>
    </row>
    <row r="560" spans="1:40">
      <c r="B560" s="353">
        <f>PROSEM!AF225</f>
        <v>0</v>
      </c>
      <c r="C560" s="1328">
        <f>SILABUS!B102</f>
        <v>0</v>
      </c>
      <c r="D560" s="1328"/>
      <c r="E560" s="1328"/>
      <c r="F560" s="1328"/>
      <c r="G560" s="1328"/>
      <c r="H560" s="1328"/>
      <c r="I560" s="1328"/>
      <c r="J560" s="1328"/>
      <c r="L560" s="353">
        <f>PROSEM!AP225</f>
        <v>0</v>
      </c>
      <c r="M560" s="1328">
        <f>C560</f>
        <v>0</v>
      </c>
      <c r="N560" s="1328"/>
      <c r="O560" s="1328"/>
      <c r="P560" s="1328"/>
      <c r="Q560" s="1328"/>
      <c r="R560" s="1328"/>
      <c r="S560" s="1328"/>
      <c r="T560" s="1328"/>
      <c r="V560" s="353">
        <f>PROSEM!AZ225</f>
        <v>0</v>
      </c>
      <c r="W560" s="1328">
        <f>M560</f>
        <v>0</v>
      </c>
      <c r="X560" s="1328"/>
      <c r="Y560" s="1328"/>
      <c r="Z560" s="1328"/>
      <c r="AA560" s="1328"/>
      <c r="AB560" s="1328"/>
      <c r="AC560" s="1328"/>
      <c r="AD560" s="1328"/>
      <c r="AF560" s="353">
        <f>PROSEM!BJ225</f>
        <v>0</v>
      </c>
      <c r="AG560" s="1328">
        <f>W560</f>
        <v>0</v>
      </c>
      <c r="AH560" s="1328"/>
      <c r="AI560" s="1328"/>
      <c r="AJ560" s="1328"/>
      <c r="AK560" s="1328"/>
      <c r="AL560" s="1328"/>
      <c r="AM560" s="1328"/>
      <c r="AN560" s="1328"/>
    </row>
    <row r="562" spans="1:40" ht="15">
      <c r="A562" s="357" t="s">
        <v>526</v>
      </c>
      <c r="B562" s="357"/>
      <c r="C562" s="357"/>
      <c r="D562" s="357"/>
      <c r="K562" s="357" t="s">
        <v>526</v>
      </c>
      <c r="L562" s="357"/>
      <c r="M562" s="357"/>
      <c r="N562" s="357"/>
      <c r="U562" s="357" t="s">
        <v>526</v>
      </c>
      <c r="V562" s="357"/>
      <c r="W562" s="357"/>
      <c r="X562" s="357"/>
      <c r="AE562" s="357" t="s">
        <v>526</v>
      </c>
      <c r="AF562" s="357"/>
      <c r="AG562" s="357"/>
      <c r="AH562" s="357"/>
    </row>
    <row r="563" spans="1:40">
      <c r="A563" s="356"/>
      <c r="B563" s="356">
        <v>1</v>
      </c>
      <c r="C563" s="1327">
        <f>SILABUS!C102</f>
        <v>0</v>
      </c>
      <c r="D563" s="1327"/>
      <c r="E563" s="1327"/>
      <c r="F563" s="1327"/>
      <c r="G563" s="1327"/>
      <c r="H563" s="1327"/>
      <c r="I563" s="1327"/>
      <c r="J563" s="1327"/>
      <c r="K563" s="356"/>
      <c r="L563" s="356">
        <v>1</v>
      </c>
      <c r="M563" s="1327">
        <f>C563</f>
        <v>0</v>
      </c>
      <c r="N563" s="1327"/>
      <c r="O563" s="1327"/>
      <c r="P563" s="1327"/>
      <c r="Q563" s="1327"/>
      <c r="R563" s="1327"/>
      <c r="S563" s="1327"/>
      <c r="T563" s="1327"/>
      <c r="U563" s="356"/>
      <c r="V563" s="356">
        <v>1</v>
      </c>
      <c r="W563" s="1327">
        <f>M563</f>
        <v>0</v>
      </c>
      <c r="X563" s="1327"/>
      <c r="Y563" s="1327"/>
      <c r="Z563" s="1327"/>
      <c r="AA563" s="1327"/>
      <c r="AB563" s="1327"/>
      <c r="AC563" s="1327"/>
      <c r="AD563" s="1327"/>
      <c r="AE563" s="356"/>
      <c r="AF563" s="356">
        <v>1</v>
      </c>
      <c r="AG563" s="1327">
        <f>W563</f>
        <v>0</v>
      </c>
      <c r="AH563" s="1327"/>
      <c r="AI563" s="1327"/>
      <c r="AJ563" s="1327"/>
      <c r="AK563" s="1327"/>
      <c r="AL563" s="1327"/>
      <c r="AM563" s="1327"/>
      <c r="AN563" s="1327"/>
    </row>
    <row r="564" spans="1:40">
      <c r="A564" s="356"/>
      <c r="B564" s="356">
        <v>2</v>
      </c>
      <c r="C564" s="1327">
        <f>SILABUS!C103</f>
        <v>0</v>
      </c>
      <c r="D564" s="1327"/>
      <c r="E564" s="1327"/>
      <c r="F564" s="1327"/>
      <c r="G564" s="1327"/>
      <c r="H564" s="1327"/>
      <c r="I564" s="1327"/>
      <c r="J564" s="1327"/>
      <c r="K564" s="356"/>
      <c r="L564" s="356">
        <v>2</v>
      </c>
      <c r="M564" s="1327">
        <f>C564</f>
        <v>0</v>
      </c>
      <c r="N564" s="1327"/>
      <c r="O564" s="1327"/>
      <c r="P564" s="1327"/>
      <c r="Q564" s="1327"/>
      <c r="R564" s="1327"/>
      <c r="S564" s="1327"/>
      <c r="T564" s="1327"/>
      <c r="U564" s="356"/>
      <c r="V564" s="356">
        <v>2</v>
      </c>
      <c r="W564" s="1327">
        <f>M564</f>
        <v>0</v>
      </c>
      <c r="X564" s="1327"/>
      <c r="Y564" s="1327"/>
      <c r="Z564" s="1327"/>
      <c r="AA564" s="1327"/>
      <c r="AB564" s="1327"/>
      <c r="AC564" s="1327"/>
      <c r="AD564" s="1327"/>
      <c r="AE564" s="356"/>
      <c r="AF564" s="356">
        <v>2</v>
      </c>
      <c r="AG564" s="1327">
        <f>W564</f>
        <v>0</v>
      </c>
      <c r="AH564" s="1327"/>
      <c r="AI564" s="1327"/>
      <c r="AJ564" s="1327"/>
      <c r="AK564" s="1327"/>
      <c r="AL564" s="1327"/>
      <c r="AM564" s="1327"/>
      <c r="AN564" s="1327"/>
    </row>
    <row r="565" spans="1:40">
      <c r="A565" s="356"/>
      <c r="B565" s="356">
        <v>3</v>
      </c>
      <c r="C565" s="1327">
        <f>SILABUS!C104</f>
        <v>0</v>
      </c>
      <c r="D565" s="1327"/>
      <c r="E565" s="1327"/>
      <c r="F565" s="1327"/>
      <c r="G565" s="1327"/>
      <c r="H565" s="1327"/>
      <c r="I565" s="1327"/>
      <c r="J565" s="1327"/>
      <c r="K565" s="356"/>
      <c r="L565" s="356">
        <v>3</v>
      </c>
      <c r="M565" s="1327">
        <f>C565</f>
        <v>0</v>
      </c>
      <c r="N565" s="1327"/>
      <c r="O565" s="1327"/>
      <c r="P565" s="1327"/>
      <c r="Q565" s="1327"/>
      <c r="R565" s="1327"/>
      <c r="S565" s="1327"/>
      <c r="T565" s="1327"/>
      <c r="U565" s="356"/>
      <c r="V565" s="356">
        <v>3</v>
      </c>
      <c r="W565" s="1327">
        <f>M565</f>
        <v>0</v>
      </c>
      <c r="X565" s="1327"/>
      <c r="Y565" s="1327"/>
      <c r="Z565" s="1327"/>
      <c r="AA565" s="1327"/>
      <c r="AB565" s="1327"/>
      <c r="AC565" s="1327"/>
      <c r="AD565" s="1327"/>
      <c r="AE565" s="356"/>
      <c r="AF565" s="356">
        <v>3</v>
      </c>
      <c r="AG565" s="1327">
        <f>W565</f>
        <v>0</v>
      </c>
      <c r="AH565" s="1327"/>
      <c r="AI565" s="1327"/>
      <c r="AJ565" s="1327"/>
      <c r="AK565" s="1327"/>
      <c r="AL565" s="1327"/>
      <c r="AM565" s="1327"/>
      <c r="AN565" s="1327"/>
    </row>
    <row r="566" spans="1:40">
      <c r="A566" s="356"/>
      <c r="B566" s="356"/>
      <c r="C566" s="1327">
        <f>SILABUS!C105</f>
        <v>0</v>
      </c>
      <c r="D566" s="1327"/>
      <c r="E566" s="1327"/>
      <c r="F566" s="1327"/>
      <c r="G566" s="1327"/>
      <c r="H566" s="1327"/>
      <c r="I566" s="1327"/>
      <c r="J566" s="1327"/>
      <c r="K566" s="356"/>
      <c r="L566" s="356"/>
      <c r="M566" s="1327">
        <f>C566</f>
        <v>0</v>
      </c>
      <c r="N566" s="1327"/>
      <c r="O566" s="1327"/>
      <c r="P566" s="1327"/>
      <c r="Q566" s="1327"/>
      <c r="R566" s="1327"/>
      <c r="S566" s="1327"/>
      <c r="T566" s="1327"/>
      <c r="U566" s="356"/>
      <c r="V566" s="356"/>
      <c r="W566" s="1327">
        <f>M566</f>
        <v>0</v>
      </c>
      <c r="X566" s="1327"/>
      <c r="Y566" s="1327"/>
      <c r="Z566" s="1327"/>
      <c r="AA566" s="1327"/>
      <c r="AB566" s="1327"/>
      <c r="AC566" s="1327"/>
      <c r="AD566" s="1327"/>
      <c r="AE566" s="356"/>
      <c r="AF566" s="356"/>
      <c r="AG566" s="1327">
        <f>W566</f>
        <v>0</v>
      </c>
      <c r="AH566" s="1327"/>
      <c r="AI566" s="1327"/>
      <c r="AJ566" s="1327"/>
      <c r="AK566" s="1327"/>
      <c r="AL566" s="1327"/>
      <c r="AM566" s="1327"/>
      <c r="AN566" s="1327"/>
    </row>
    <row r="567" spans="1:40">
      <c r="A567" s="356"/>
      <c r="B567" s="356"/>
      <c r="C567" s="1327">
        <f>SILABUS!C106</f>
        <v>0</v>
      </c>
      <c r="D567" s="1327"/>
      <c r="E567" s="1327"/>
      <c r="F567" s="1327"/>
      <c r="G567" s="1327"/>
      <c r="H567" s="1327"/>
      <c r="I567" s="1327"/>
      <c r="J567" s="1327"/>
      <c r="K567" s="356"/>
      <c r="L567" s="356"/>
      <c r="M567" s="1327">
        <f>C567</f>
        <v>0</v>
      </c>
      <c r="N567" s="1327"/>
      <c r="O567" s="1327"/>
      <c r="P567" s="1327"/>
      <c r="Q567" s="1327"/>
      <c r="R567" s="1327"/>
      <c r="S567" s="1327"/>
      <c r="T567" s="1327"/>
      <c r="U567" s="356"/>
      <c r="V567" s="356"/>
      <c r="W567" s="1327">
        <f>M567</f>
        <v>0</v>
      </c>
      <c r="X567" s="1327"/>
      <c r="Y567" s="1327"/>
      <c r="Z567" s="1327"/>
      <c r="AA567" s="1327"/>
      <c r="AB567" s="1327"/>
      <c r="AC567" s="1327"/>
      <c r="AD567" s="1327"/>
      <c r="AE567" s="356"/>
      <c r="AF567" s="356"/>
      <c r="AG567" s="1327">
        <f>W567</f>
        <v>0</v>
      </c>
      <c r="AH567" s="1327"/>
      <c r="AI567" s="1327"/>
      <c r="AJ567" s="1327"/>
      <c r="AK567" s="1327"/>
      <c r="AL567" s="1327"/>
      <c r="AM567" s="1327"/>
      <c r="AN567" s="1327"/>
    </row>
    <row r="569" spans="1:40" ht="15">
      <c r="A569" s="357" t="s">
        <v>527</v>
      </c>
      <c r="B569" s="357"/>
      <c r="C569" s="357"/>
      <c r="D569" s="357"/>
      <c r="E569" s="827"/>
      <c r="F569" s="827"/>
      <c r="K569" s="357" t="s">
        <v>527</v>
      </c>
      <c r="L569" s="357"/>
      <c r="M569" s="357"/>
      <c r="N569" s="357"/>
      <c r="O569" s="827"/>
      <c r="P569" s="827"/>
      <c r="U569" s="357" t="s">
        <v>527</v>
      </c>
      <c r="V569" s="357"/>
      <c r="W569" s="357"/>
      <c r="X569" s="357"/>
      <c r="Y569" s="827"/>
      <c r="Z569" s="827"/>
      <c r="AE569" s="357" t="s">
        <v>527</v>
      </c>
      <c r="AF569" s="357"/>
      <c r="AG569" s="357"/>
      <c r="AH569" s="357"/>
      <c r="AI569" s="827"/>
      <c r="AJ569" s="827"/>
    </row>
    <row r="570" spans="1:40">
      <c r="C570" s="353" t="s">
        <v>427</v>
      </c>
      <c r="M570" s="353" t="s">
        <v>427</v>
      </c>
      <c r="W570" s="353" t="s">
        <v>427</v>
      </c>
      <c r="AG570" s="353" t="s">
        <v>427</v>
      </c>
    </row>
    <row r="571" spans="1:40">
      <c r="A571" s="356"/>
      <c r="B571" s="356">
        <v>1</v>
      </c>
      <c r="C571" s="1327">
        <f>C563</f>
        <v>0</v>
      </c>
      <c r="D571" s="1327"/>
      <c r="E571" s="1327"/>
      <c r="F571" s="1327"/>
      <c r="G571" s="1327"/>
      <c r="H571" s="1327"/>
      <c r="I571" s="1327"/>
      <c r="J571" s="1327"/>
      <c r="K571" s="356"/>
      <c r="L571" s="356">
        <v>1</v>
      </c>
      <c r="M571" s="1327">
        <f t="shared" ref="M571:M577" si="38">C571</f>
        <v>0</v>
      </c>
      <c r="N571" s="1327"/>
      <c r="O571" s="1327"/>
      <c r="P571" s="1327"/>
      <c r="Q571" s="1327"/>
      <c r="R571" s="1327"/>
      <c r="S571" s="1327"/>
      <c r="T571" s="1327"/>
      <c r="U571" s="356"/>
      <c r="V571" s="356">
        <v>1</v>
      </c>
      <c r="W571" s="1327">
        <f>M571</f>
        <v>0</v>
      </c>
      <c r="X571" s="1327"/>
      <c r="Y571" s="1327"/>
      <c r="Z571" s="1327"/>
      <c r="AA571" s="1327"/>
      <c r="AB571" s="1327"/>
      <c r="AC571" s="1327"/>
      <c r="AD571" s="1327"/>
      <c r="AE571" s="356"/>
      <c r="AF571" s="356">
        <v>1</v>
      </c>
      <c r="AG571" s="1327">
        <f>W571</f>
        <v>0</v>
      </c>
      <c r="AH571" s="1327"/>
      <c r="AI571" s="1327"/>
      <c r="AJ571" s="1327"/>
      <c r="AK571" s="1327"/>
      <c r="AL571" s="1327"/>
      <c r="AM571" s="1327"/>
      <c r="AN571" s="1327"/>
    </row>
    <row r="572" spans="1:40">
      <c r="A572" s="356"/>
      <c r="B572" s="356">
        <v>2</v>
      </c>
      <c r="C572" s="1327">
        <f t="shared" ref="C572:C577" si="39">C564</f>
        <v>0</v>
      </c>
      <c r="D572" s="1327"/>
      <c r="E572" s="1327"/>
      <c r="F572" s="1327"/>
      <c r="G572" s="1327"/>
      <c r="H572" s="1327"/>
      <c r="I572" s="1327"/>
      <c r="J572" s="1327"/>
      <c r="K572" s="356"/>
      <c r="L572" s="356">
        <v>2</v>
      </c>
      <c r="M572" s="1327">
        <f t="shared" si="38"/>
        <v>0</v>
      </c>
      <c r="N572" s="1327"/>
      <c r="O572" s="1327"/>
      <c r="P572" s="1327"/>
      <c r="Q572" s="1327"/>
      <c r="R572" s="1327"/>
      <c r="S572" s="1327"/>
      <c r="T572" s="1327"/>
      <c r="U572" s="356"/>
      <c r="V572" s="356">
        <v>2</v>
      </c>
      <c r="W572" s="1327">
        <f t="shared" ref="W572:W577" si="40">M572</f>
        <v>0</v>
      </c>
      <c r="X572" s="1327"/>
      <c r="Y572" s="1327"/>
      <c r="Z572" s="1327"/>
      <c r="AA572" s="1327"/>
      <c r="AB572" s="1327"/>
      <c r="AC572" s="1327"/>
      <c r="AD572" s="1327"/>
      <c r="AE572" s="356"/>
      <c r="AF572" s="356">
        <v>2</v>
      </c>
      <c r="AG572" s="1327">
        <f t="shared" ref="AG572:AG577" si="41">W572</f>
        <v>0</v>
      </c>
      <c r="AH572" s="1327"/>
      <c r="AI572" s="1327"/>
      <c r="AJ572" s="1327"/>
      <c r="AK572" s="1327"/>
      <c r="AL572" s="1327"/>
      <c r="AM572" s="1327"/>
      <c r="AN572" s="1327"/>
    </row>
    <row r="573" spans="1:40">
      <c r="A573" s="356"/>
      <c r="B573" s="356">
        <v>3</v>
      </c>
      <c r="C573" s="1327">
        <f t="shared" si="39"/>
        <v>0</v>
      </c>
      <c r="D573" s="1327"/>
      <c r="E573" s="1327"/>
      <c r="F573" s="1327"/>
      <c r="G573" s="1327"/>
      <c r="H573" s="1327"/>
      <c r="I573" s="1327"/>
      <c r="J573" s="1327"/>
      <c r="K573" s="356"/>
      <c r="L573" s="356">
        <v>3</v>
      </c>
      <c r="M573" s="1327">
        <f t="shared" si="38"/>
        <v>0</v>
      </c>
      <c r="N573" s="1327"/>
      <c r="O573" s="1327"/>
      <c r="P573" s="1327"/>
      <c r="Q573" s="1327"/>
      <c r="R573" s="1327"/>
      <c r="S573" s="1327"/>
      <c r="T573" s="1327"/>
      <c r="U573" s="356"/>
      <c r="V573" s="356">
        <v>3</v>
      </c>
      <c r="W573" s="1327">
        <f t="shared" si="40"/>
        <v>0</v>
      </c>
      <c r="X573" s="1327"/>
      <c r="Y573" s="1327"/>
      <c r="Z573" s="1327"/>
      <c r="AA573" s="1327"/>
      <c r="AB573" s="1327"/>
      <c r="AC573" s="1327"/>
      <c r="AD573" s="1327"/>
      <c r="AE573" s="356"/>
      <c r="AF573" s="356">
        <v>3</v>
      </c>
      <c r="AG573" s="1327">
        <f t="shared" si="41"/>
        <v>0</v>
      </c>
      <c r="AH573" s="1327"/>
      <c r="AI573" s="1327"/>
      <c r="AJ573" s="1327"/>
      <c r="AK573" s="1327"/>
      <c r="AL573" s="1327"/>
      <c r="AM573" s="1327"/>
      <c r="AN573" s="1327"/>
    </row>
    <row r="574" spans="1:40">
      <c r="A574" s="356"/>
      <c r="B574" s="356"/>
      <c r="C574" s="1327">
        <f t="shared" si="39"/>
        <v>0</v>
      </c>
      <c r="D574" s="1327"/>
      <c r="E574" s="1327"/>
      <c r="F574" s="1327"/>
      <c r="G574" s="1327"/>
      <c r="H574" s="1327"/>
      <c r="I574" s="1327"/>
      <c r="J574" s="1327"/>
      <c r="K574" s="356"/>
      <c r="L574" s="356"/>
      <c r="M574" s="1327">
        <f t="shared" si="38"/>
        <v>0</v>
      </c>
      <c r="N574" s="1327"/>
      <c r="O574" s="1327"/>
      <c r="P574" s="1327"/>
      <c r="Q574" s="1327"/>
      <c r="R574" s="1327"/>
      <c r="S574" s="1327"/>
      <c r="T574" s="1327"/>
      <c r="U574" s="356"/>
      <c r="V574" s="356"/>
      <c r="W574" s="1327">
        <f t="shared" si="40"/>
        <v>0</v>
      </c>
      <c r="X574" s="1327"/>
      <c r="Y574" s="1327"/>
      <c r="Z574" s="1327"/>
      <c r="AA574" s="1327"/>
      <c r="AB574" s="1327"/>
      <c r="AC574" s="1327"/>
      <c r="AD574" s="1327"/>
      <c r="AE574" s="356"/>
      <c r="AF574" s="356"/>
      <c r="AG574" s="1327">
        <f t="shared" si="41"/>
        <v>0</v>
      </c>
      <c r="AH574" s="1327"/>
      <c r="AI574" s="1327"/>
      <c r="AJ574" s="1327"/>
      <c r="AK574" s="1327"/>
      <c r="AL574" s="1327"/>
      <c r="AM574" s="1327"/>
      <c r="AN574" s="1327"/>
    </row>
    <row r="575" spans="1:40">
      <c r="A575" s="356"/>
      <c r="B575" s="356"/>
      <c r="C575" s="1327">
        <f t="shared" si="39"/>
        <v>0</v>
      </c>
      <c r="D575" s="1327"/>
      <c r="E575" s="1327"/>
      <c r="F575" s="1327"/>
      <c r="G575" s="1327"/>
      <c r="H575" s="1327"/>
      <c r="I575" s="1327"/>
      <c r="J575" s="1327"/>
      <c r="K575" s="356"/>
      <c r="L575" s="356"/>
      <c r="M575" s="1327">
        <f t="shared" si="38"/>
        <v>0</v>
      </c>
      <c r="N575" s="1327"/>
      <c r="O575" s="1327"/>
      <c r="P575" s="1327"/>
      <c r="Q575" s="1327"/>
      <c r="R575" s="1327"/>
      <c r="S575" s="1327"/>
      <c r="T575" s="1327"/>
      <c r="U575" s="356"/>
      <c r="V575" s="356"/>
      <c r="W575" s="1327">
        <f t="shared" si="40"/>
        <v>0</v>
      </c>
      <c r="X575" s="1327"/>
      <c r="Y575" s="1327"/>
      <c r="Z575" s="1327"/>
      <c r="AA575" s="1327"/>
      <c r="AB575" s="1327"/>
      <c r="AC575" s="1327"/>
      <c r="AD575" s="1327"/>
      <c r="AE575" s="356"/>
      <c r="AF575" s="356"/>
      <c r="AG575" s="1327">
        <f t="shared" si="41"/>
        <v>0</v>
      </c>
      <c r="AH575" s="1327"/>
      <c r="AI575" s="1327"/>
      <c r="AJ575" s="1327"/>
      <c r="AK575" s="1327"/>
      <c r="AL575" s="1327"/>
      <c r="AM575" s="1327"/>
      <c r="AN575" s="1327"/>
    </row>
    <row r="576" spans="1:40">
      <c r="A576" s="356"/>
      <c r="B576" s="356"/>
      <c r="C576" s="1327">
        <f t="shared" si="39"/>
        <v>0</v>
      </c>
      <c r="D576" s="1327"/>
      <c r="E576" s="1327"/>
      <c r="F576" s="1327"/>
      <c r="G576" s="1327"/>
      <c r="H576" s="1327"/>
      <c r="I576" s="1327"/>
      <c r="J576" s="1327"/>
      <c r="K576" s="356"/>
      <c r="L576" s="356"/>
      <c r="M576" s="1327">
        <f t="shared" si="38"/>
        <v>0</v>
      </c>
      <c r="N576" s="1327"/>
      <c r="O576" s="1327"/>
      <c r="P576" s="1327"/>
      <c r="Q576" s="1327"/>
      <c r="R576" s="1327"/>
      <c r="S576" s="1327"/>
      <c r="T576" s="1327"/>
      <c r="U576" s="356"/>
      <c r="V576" s="356"/>
      <c r="W576" s="1327">
        <f t="shared" si="40"/>
        <v>0</v>
      </c>
      <c r="X576" s="1327"/>
      <c r="Y576" s="1327"/>
      <c r="Z576" s="1327"/>
      <c r="AA576" s="1327"/>
      <c r="AB576" s="1327"/>
      <c r="AC576" s="1327"/>
      <c r="AD576" s="1327"/>
      <c r="AE576" s="356"/>
      <c r="AF576" s="356"/>
      <c r="AG576" s="1327">
        <f t="shared" si="41"/>
        <v>0</v>
      </c>
      <c r="AH576" s="1327"/>
      <c r="AI576" s="1327"/>
      <c r="AJ576" s="1327"/>
      <c r="AK576" s="1327"/>
      <c r="AL576" s="1327"/>
      <c r="AM576" s="1327"/>
      <c r="AN576" s="1327"/>
    </row>
    <row r="577" spans="1:40">
      <c r="A577" s="356"/>
      <c r="B577" s="356"/>
      <c r="C577" s="1327">
        <f t="shared" si="39"/>
        <v>0</v>
      </c>
      <c r="D577" s="1327"/>
      <c r="E577" s="1327"/>
      <c r="F577" s="1327"/>
      <c r="G577" s="1327"/>
      <c r="H577" s="1327"/>
      <c r="I577" s="1327"/>
      <c r="J577" s="1327"/>
      <c r="K577" s="356"/>
      <c r="L577" s="356"/>
      <c r="M577" s="1327">
        <f t="shared" si="38"/>
        <v>0</v>
      </c>
      <c r="N577" s="1327"/>
      <c r="O577" s="1327"/>
      <c r="P577" s="1327"/>
      <c r="Q577" s="1327"/>
      <c r="R577" s="1327"/>
      <c r="S577" s="1327"/>
      <c r="T577" s="1327"/>
      <c r="U577" s="356"/>
      <c r="V577" s="356"/>
      <c r="W577" s="1327">
        <f t="shared" si="40"/>
        <v>0</v>
      </c>
      <c r="X577" s="1327"/>
      <c r="Y577" s="1327"/>
      <c r="Z577" s="1327"/>
      <c r="AA577" s="1327"/>
      <c r="AB577" s="1327"/>
      <c r="AC577" s="1327"/>
      <c r="AD577" s="1327"/>
      <c r="AE577" s="356"/>
      <c r="AF577" s="356"/>
      <c r="AG577" s="1327">
        <f t="shared" si="41"/>
        <v>0</v>
      </c>
      <c r="AH577" s="1327"/>
      <c r="AI577" s="1327"/>
      <c r="AJ577" s="1327"/>
      <c r="AK577" s="1327"/>
      <c r="AL577" s="1327"/>
      <c r="AM577" s="1327"/>
      <c r="AN577" s="1327"/>
    </row>
    <row r="579" spans="1:40" ht="15">
      <c r="A579" s="357" t="s">
        <v>528</v>
      </c>
      <c r="B579" s="357"/>
      <c r="C579" s="357"/>
      <c r="D579" s="357"/>
      <c r="E579" s="827"/>
      <c r="F579" s="827"/>
      <c r="K579" s="357" t="s">
        <v>528</v>
      </c>
      <c r="L579" s="357"/>
      <c r="M579" s="357"/>
      <c r="N579" s="357"/>
      <c r="O579" s="827"/>
      <c r="P579" s="827"/>
      <c r="U579" s="357" t="s">
        <v>528</v>
      </c>
      <c r="V579" s="357"/>
      <c r="W579" s="357"/>
      <c r="X579" s="357"/>
      <c r="Y579" s="827"/>
      <c r="Z579" s="827"/>
      <c r="AE579" s="357" t="s">
        <v>528</v>
      </c>
      <c r="AF579" s="357"/>
      <c r="AG579" s="357"/>
      <c r="AH579" s="357"/>
      <c r="AI579" s="827"/>
      <c r="AJ579" s="827"/>
    </row>
    <row r="580" spans="1:40">
      <c r="A580" s="356"/>
      <c r="B580" s="356"/>
      <c r="C580" s="1327">
        <f>SILABUS!D102</f>
        <v>0</v>
      </c>
      <c r="D580" s="1327"/>
      <c r="E580" s="1327"/>
      <c r="F580" s="1327"/>
      <c r="G580" s="1327"/>
      <c r="H580" s="1327"/>
      <c r="I580" s="1327"/>
      <c r="J580" s="1327"/>
      <c r="K580" s="356"/>
      <c r="L580" s="356"/>
      <c r="M580" s="1327">
        <f t="shared" ref="M580:M586" si="42">C580</f>
        <v>0</v>
      </c>
      <c r="N580" s="1327"/>
      <c r="O580" s="1327"/>
      <c r="P580" s="1327"/>
      <c r="Q580" s="1327"/>
      <c r="R580" s="1327"/>
      <c r="S580" s="1327"/>
      <c r="T580" s="1327"/>
      <c r="U580" s="356"/>
      <c r="V580" s="356"/>
      <c r="W580" s="1327">
        <f>M580</f>
        <v>0</v>
      </c>
      <c r="X580" s="1327"/>
      <c r="Y580" s="1327"/>
      <c r="Z580" s="1327"/>
      <c r="AA580" s="1327"/>
      <c r="AB580" s="1327"/>
      <c r="AC580" s="1327"/>
      <c r="AD580" s="1327"/>
      <c r="AE580" s="356"/>
      <c r="AF580" s="356"/>
      <c r="AG580" s="1327">
        <f>W580</f>
        <v>0</v>
      </c>
      <c r="AH580" s="1327"/>
      <c r="AI580" s="1327"/>
      <c r="AJ580" s="1327"/>
      <c r="AK580" s="1327"/>
      <c r="AL580" s="1327"/>
      <c r="AM580" s="1327"/>
      <c r="AN580" s="1327"/>
    </row>
    <row r="581" spans="1:40">
      <c r="A581" s="356"/>
      <c r="B581" s="356"/>
      <c r="C581" s="1327">
        <f>SILABUS!D103</f>
        <v>0</v>
      </c>
      <c r="D581" s="1327"/>
      <c r="E581" s="1327"/>
      <c r="F581" s="1327"/>
      <c r="G581" s="1327"/>
      <c r="H581" s="1327"/>
      <c r="I581" s="1327"/>
      <c r="J581" s="1327"/>
      <c r="K581" s="356"/>
      <c r="L581" s="356"/>
      <c r="M581" s="1327">
        <f t="shared" si="42"/>
        <v>0</v>
      </c>
      <c r="N581" s="1327"/>
      <c r="O581" s="1327"/>
      <c r="P581" s="1327"/>
      <c r="Q581" s="1327"/>
      <c r="R581" s="1327"/>
      <c r="S581" s="1327"/>
      <c r="T581" s="1327"/>
      <c r="U581" s="356"/>
      <c r="V581" s="356"/>
      <c r="W581" s="1327">
        <f t="shared" ref="W581:W586" si="43">M581</f>
        <v>0</v>
      </c>
      <c r="X581" s="1327"/>
      <c r="Y581" s="1327"/>
      <c r="Z581" s="1327"/>
      <c r="AA581" s="1327"/>
      <c r="AB581" s="1327"/>
      <c r="AC581" s="1327"/>
      <c r="AD581" s="1327"/>
      <c r="AE581" s="356"/>
      <c r="AF581" s="356"/>
      <c r="AG581" s="1327">
        <f t="shared" ref="AG581:AG586" si="44">W581</f>
        <v>0</v>
      </c>
      <c r="AH581" s="1327"/>
      <c r="AI581" s="1327"/>
      <c r="AJ581" s="1327"/>
      <c r="AK581" s="1327"/>
      <c r="AL581" s="1327"/>
      <c r="AM581" s="1327"/>
      <c r="AN581" s="1327"/>
    </row>
    <row r="582" spans="1:40">
      <c r="A582" s="356"/>
      <c r="B582" s="356"/>
      <c r="C582" s="1327">
        <f>SILABUS!D104</f>
        <v>0</v>
      </c>
      <c r="D582" s="1327"/>
      <c r="E582" s="1327"/>
      <c r="F582" s="1327"/>
      <c r="G582" s="1327"/>
      <c r="H582" s="1327"/>
      <c r="I582" s="1327"/>
      <c r="J582" s="1327"/>
      <c r="K582" s="356"/>
      <c r="L582" s="356"/>
      <c r="M582" s="1327">
        <f t="shared" si="42"/>
        <v>0</v>
      </c>
      <c r="N582" s="1327"/>
      <c r="O582" s="1327"/>
      <c r="P582" s="1327"/>
      <c r="Q582" s="1327"/>
      <c r="R582" s="1327"/>
      <c r="S582" s="1327"/>
      <c r="T582" s="1327"/>
      <c r="U582" s="356"/>
      <c r="V582" s="356"/>
      <c r="W582" s="1327">
        <f t="shared" si="43"/>
        <v>0</v>
      </c>
      <c r="X582" s="1327"/>
      <c r="Y582" s="1327"/>
      <c r="Z582" s="1327"/>
      <c r="AA582" s="1327"/>
      <c r="AB582" s="1327"/>
      <c r="AC582" s="1327"/>
      <c r="AD582" s="1327"/>
      <c r="AE582" s="356"/>
      <c r="AF582" s="356"/>
      <c r="AG582" s="1327">
        <f t="shared" si="44"/>
        <v>0</v>
      </c>
      <c r="AH582" s="1327"/>
      <c r="AI582" s="1327"/>
      <c r="AJ582" s="1327"/>
      <c r="AK582" s="1327"/>
      <c r="AL582" s="1327"/>
      <c r="AM582" s="1327"/>
      <c r="AN582" s="1327"/>
    </row>
    <row r="583" spans="1:40">
      <c r="C583" s="1327">
        <f>SILABUS!D105</f>
        <v>0</v>
      </c>
      <c r="D583" s="1327"/>
      <c r="E583" s="1327"/>
      <c r="F583" s="1327"/>
      <c r="G583" s="1327"/>
      <c r="H583" s="1327"/>
      <c r="I583" s="1327"/>
      <c r="J583" s="1327"/>
      <c r="M583" s="1327">
        <f t="shared" si="42"/>
        <v>0</v>
      </c>
      <c r="N583" s="1327"/>
      <c r="O583" s="1327"/>
      <c r="P583" s="1327"/>
      <c r="Q583" s="1327"/>
      <c r="R583" s="1327"/>
      <c r="S583" s="1327"/>
      <c r="T583" s="1327"/>
      <c r="W583" s="1327">
        <f t="shared" si="43"/>
        <v>0</v>
      </c>
      <c r="X583" s="1327"/>
      <c r="Y583" s="1327"/>
      <c r="Z583" s="1327"/>
      <c r="AA583" s="1327"/>
      <c r="AB583" s="1327"/>
      <c r="AC583" s="1327"/>
      <c r="AD583" s="1327"/>
      <c r="AG583" s="1327">
        <f t="shared" si="44"/>
        <v>0</v>
      </c>
      <c r="AH583" s="1327"/>
      <c r="AI583" s="1327"/>
      <c r="AJ583" s="1327"/>
      <c r="AK583" s="1327"/>
      <c r="AL583" s="1327"/>
      <c r="AM583" s="1327"/>
      <c r="AN583" s="1327"/>
    </row>
    <row r="584" spans="1:40">
      <c r="C584" s="1327">
        <f>SILABUS!D106</f>
        <v>0</v>
      </c>
      <c r="D584" s="1327"/>
      <c r="E584" s="1327"/>
      <c r="F584" s="1327"/>
      <c r="G584" s="1327"/>
      <c r="H584" s="1327"/>
      <c r="I584" s="1327"/>
      <c r="J584" s="1327"/>
      <c r="M584" s="1327">
        <f t="shared" si="42"/>
        <v>0</v>
      </c>
      <c r="N584" s="1327"/>
      <c r="O584" s="1327"/>
      <c r="P584" s="1327"/>
      <c r="Q584" s="1327"/>
      <c r="R584" s="1327"/>
      <c r="S584" s="1327"/>
      <c r="T584" s="1327"/>
      <c r="W584" s="1327">
        <f t="shared" si="43"/>
        <v>0</v>
      </c>
      <c r="X584" s="1327"/>
      <c r="Y584" s="1327"/>
      <c r="Z584" s="1327"/>
      <c r="AA584" s="1327"/>
      <c r="AB584" s="1327"/>
      <c r="AC584" s="1327"/>
      <c r="AD584" s="1327"/>
      <c r="AG584" s="1327">
        <f t="shared" si="44"/>
        <v>0</v>
      </c>
      <c r="AH584" s="1327"/>
      <c r="AI584" s="1327"/>
      <c r="AJ584" s="1327"/>
      <c r="AK584" s="1327"/>
      <c r="AL584" s="1327"/>
      <c r="AM584" s="1327"/>
      <c r="AN584" s="1327"/>
    </row>
    <row r="585" spans="1:40">
      <c r="C585" s="1327">
        <f>SILABUS!D107</f>
        <v>0</v>
      </c>
      <c r="D585" s="1327"/>
      <c r="E585" s="1327"/>
      <c r="F585" s="1327"/>
      <c r="G585" s="1327"/>
      <c r="H585" s="1327"/>
      <c r="I585" s="1327"/>
      <c r="J585" s="1327"/>
      <c r="M585" s="1327">
        <f t="shared" si="42"/>
        <v>0</v>
      </c>
      <c r="N585" s="1327"/>
      <c r="O585" s="1327"/>
      <c r="P585" s="1327"/>
      <c r="Q585" s="1327"/>
      <c r="R585" s="1327"/>
      <c r="S585" s="1327"/>
      <c r="T585" s="1327"/>
      <c r="W585" s="1327">
        <f t="shared" si="43"/>
        <v>0</v>
      </c>
      <c r="X585" s="1327"/>
      <c r="Y585" s="1327"/>
      <c r="Z585" s="1327"/>
      <c r="AA585" s="1327"/>
      <c r="AB585" s="1327"/>
      <c r="AC585" s="1327"/>
      <c r="AD585" s="1327"/>
      <c r="AG585" s="1327">
        <f t="shared" si="44"/>
        <v>0</v>
      </c>
      <c r="AH585" s="1327"/>
      <c r="AI585" s="1327"/>
      <c r="AJ585" s="1327"/>
      <c r="AK585" s="1327"/>
      <c r="AL585" s="1327"/>
      <c r="AM585" s="1327"/>
      <c r="AN585" s="1327"/>
    </row>
    <row r="586" spans="1:40">
      <c r="C586" s="1327">
        <f>SILABUS!D108</f>
        <v>0</v>
      </c>
      <c r="D586" s="1327"/>
      <c r="E586" s="1327"/>
      <c r="F586" s="1327"/>
      <c r="G586" s="1327"/>
      <c r="H586" s="1327"/>
      <c r="I586" s="1327"/>
      <c r="J586" s="1327"/>
      <c r="M586" s="1327">
        <f t="shared" si="42"/>
        <v>0</v>
      </c>
      <c r="N586" s="1327"/>
      <c r="O586" s="1327"/>
      <c r="P586" s="1327"/>
      <c r="Q586" s="1327"/>
      <c r="R586" s="1327"/>
      <c r="S586" s="1327"/>
      <c r="T586" s="1327"/>
      <c r="W586" s="1327">
        <f t="shared" si="43"/>
        <v>0</v>
      </c>
      <c r="X586" s="1327"/>
      <c r="Y586" s="1327"/>
      <c r="Z586" s="1327"/>
      <c r="AA586" s="1327"/>
      <c r="AB586" s="1327"/>
      <c r="AC586" s="1327"/>
      <c r="AD586" s="1327"/>
      <c r="AG586" s="1327">
        <f t="shared" si="44"/>
        <v>0</v>
      </c>
      <c r="AH586" s="1327"/>
      <c r="AI586" s="1327"/>
      <c r="AJ586" s="1327"/>
      <c r="AK586" s="1327"/>
      <c r="AL586" s="1327"/>
      <c r="AM586" s="1327"/>
      <c r="AN586" s="1327"/>
    </row>
    <row r="588" spans="1:40" ht="15">
      <c r="A588" s="357" t="s">
        <v>529</v>
      </c>
      <c r="B588" s="357"/>
      <c r="C588" s="357"/>
      <c r="D588" s="357"/>
      <c r="K588" s="357" t="s">
        <v>529</v>
      </c>
      <c r="L588" s="357"/>
      <c r="M588" s="357"/>
      <c r="N588" s="357"/>
      <c r="U588" s="357" t="s">
        <v>529</v>
      </c>
      <c r="V588" s="357"/>
      <c r="W588" s="357"/>
      <c r="X588" s="357"/>
      <c r="AE588" s="357" t="s">
        <v>529</v>
      </c>
      <c r="AF588" s="357"/>
      <c r="AG588" s="357"/>
      <c r="AH588" s="357"/>
    </row>
    <row r="589" spans="1:40">
      <c r="C589" s="353" t="s">
        <v>428</v>
      </c>
      <c r="M589" s="353" t="s">
        <v>428</v>
      </c>
      <c r="W589" s="353" t="s">
        <v>428</v>
      </c>
      <c r="AG589" s="353" t="s">
        <v>428</v>
      </c>
    </row>
    <row r="590" spans="1:40">
      <c r="C590" s="353" t="s">
        <v>429</v>
      </c>
      <c r="M590" s="353" t="s">
        <v>429</v>
      </c>
      <c r="W590" s="353" t="s">
        <v>429</v>
      </c>
      <c r="AG590" s="353" t="s">
        <v>429</v>
      </c>
    </row>
    <row r="591" spans="1:40">
      <c r="C591" s="353" t="s">
        <v>430</v>
      </c>
      <c r="M591" s="353" t="s">
        <v>430</v>
      </c>
      <c r="W591" s="353" t="s">
        <v>430</v>
      </c>
      <c r="AG591" s="353" t="s">
        <v>430</v>
      </c>
    </row>
    <row r="592" spans="1:40">
      <c r="C592" s="353" t="s">
        <v>431</v>
      </c>
      <c r="M592" s="353" t="s">
        <v>431</v>
      </c>
      <c r="W592" s="353" t="s">
        <v>431</v>
      </c>
      <c r="AG592" s="353" t="s">
        <v>431</v>
      </c>
    </row>
    <row r="593" spans="3:40">
      <c r="C593" s="353" t="s">
        <v>432</v>
      </c>
      <c r="M593" s="353" t="s">
        <v>432</v>
      </c>
      <c r="W593" s="353" t="s">
        <v>432</v>
      </c>
      <c r="AG593" s="353" t="s">
        <v>432</v>
      </c>
    </row>
    <row r="595" spans="3:40" ht="15">
      <c r="C595" s="357" t="s">
        <v>470</v>
      </c>
      <c r="D595" s="357"/>
      <c r="M595" s="357" t="s">
        <v>470</v>
      </c>
      <c r="N595" s="357"/>
      <c r="W595" s="357" t="s">
        <v>470</v>
      </c>
      <c r="X595" s="357"/>
      <c r="AG595" s="357" t="s">
        <v>470</v>
      </c>
      <c r="AH595" s="357"/>
    </row>
    <row r="596" spans="3:40" ht="15">
      <c r="C596" s="357"/>
      <c r="D596" s="357"/>
      <c r="M596" s="357"/>
      <c r="N596" s="357"/>
      <c r="W596" s="357"/>
      <c r="X596" s="357"/>
      <c r="AG596" s="357"/>
      <c r="AH596" s="357"/>
    </row>
    <row r="597" spans="3:40" ht="15.75" customHeight="1">
      <c r="C597" s="1356" t="s">
        <v>433</v>
      </c>
      <c r="D597" s="1358" t="s">
        <v>434</v>
      </c>
      <c r="E597" s="1358"/>
      <c r="F597" s="1358"/>
      <c r="G597" s="1358"/>
      <c r="H597" s="1359" t="s">
        <v>435</v>
      </c>
      <c r="I597" s="1359"/>
      <c r="J597" s="1359" t="s">
        <v>436</v>
      </c>
      <c r="M597" s="1356" t="s">
        <v>433</v>
      </c>
      <c r="N597" s="1358" t="s">
        <v>434</v>
      </c>
      <c r="O597" s="1358"/>
      <c r="P597" s="1358"/>
      <c r="Q597" s="1358"/>
      <c r="R597" s="1359" t="s">
        <v>435</v>
      </c>
      <c r="S597" s="1359"/>
      <c r="T597" s="1359" t="s">
        <v>436</v>
      </c>
      <c r="W597" s="1356" t="s">
        <v>433</v>
      </c>
      <c r="X597" s="1358" t="s">
        <v>434</v>
      </c>
      <c r="Y597" s="1358"/>
      <c r="Z597" s="1358"/>
      <c r="AA597" s="1358"/>
      <c r="AB597" s="1359" t="s">
        <v>435</v>
      </c>
      <c r="AC597" s="1359"/>
      <c r="AD597" s="1359" t="s">
        <v>436</v>
      </c>
      <c r="AG597" s="1356" t="s">
        <v>433</v>
      </c>
      <c r="AH597" s="1358" t="s">
        <v>434</v>
      </c>
      <c r="AI597" s="1358"/>
      <c r="AJ597" s="1358"/>
      <c r="AK597" s="1358"/>
      <c r="AL597" s="1359" t="s">
        <v>435</v>
      </c>
      <c r="AM597" s="1359"/>
      <c r="AN597" s="1359" t="s">
        <v>436</v>
      </c>
    </row>
    <row r="598" spans="3:40" ht="15.75">
      <c r="C598" s="1357"/>
      <c r="D598" s="1358" t="s">
        <v>437</v>
      </c>
      <c r="E598" s="1358"/>
      <c r="F598" s="1359" t="s">
        <v>438</v>
      </c>
      <c r="G598" s="1359"/>
      <c r="H598" s="1359"/>
      <c r="I598" s="1359"/>
      <c r="J598" s="1359"/>
      <c r="M598" s="1357"/>
      <c r="N598" s="1358" t="s">
        <v>437</v>
      </c>
      <c r="O598" s="1358"/>
      <c r="P598" s="1359" t="s">
        <v>438</v>
      </c>
      <c r="Q598" s="1359"/>
      <c r="R598" s="1359"/>
      <c r="S598" s="1359"/>
      <c r="T598" s="1359"/>
      <c r="W598" s="1357"/>
      <c r="X598" s="1358" t="s">
        <v>437</v>
      </c>
      <c r="Y598" s="1358"/>
      <c r="Z598" s="1359" t="s">
        <v>438</v>
      </c>
      <c r="AA598" s="1359"/>
      <c r="AB598" s="1359"/>
      <c r="AC598" s="1359"/>
      <c r="AD598" s="1359"/>
      <c r="AG598" s="1357"/>
      <c r="AH598" s="1358" t="s">
        <v>437</v>
      </c>
      <c r="AI598" s="1358"/>
      <c r="AJ598" s="1359" t="s">
        <v>438</v>
      </c>
      <c r="AK598" s="1359"/>
      <c r="AL598" s="1359"/>
      <c r="AM598" s="1359"/>
      <c r="AN598" s="1359"/>
    </row>
    <row r="599" spans="3:40" ht="25.5">
      <c r="C599" s="1362" t="s">
        <v>439</v>
      </c>
      <c r="D599" s="836"/>
      <c r="E599" s="362" t="s">
        <v>471</v>
      </c>
      <c r="F599" s="361"/>
      <c r="G599" s="362" t="s">
        <v>459</v>
      </c>
      <c r="H599" s="361"/>
      <c r="I599" s="362" t="s">
        <v>472</v>
      </c>
      <c r="J599" s="360" t="s">
        <v>440</v>
      </c>
      <c r="M599" s="1362" t="s">
        <v>439</v>
      </c>
      <c r="N599" s="836"/>
      <c r="O599" s="362" t="s">
        <v>471</v>
      </c>
      <c r="P599" s="361"/>
      <c r="Q599" s="362" t="s">
        <v>459</v>
      </c>
      <c r="R599" s="361"/>
      <c r="S599" s="362" t="s">
        <v>472</v>
      </c>
      <c r="T599" s="360" t="s">
        <v>440</v>
      </c>
      <c r="W599" s="1362" t="s">
        <v>439</v>
      </c>
      <c r="X599" s="836"/>
      <c r="Y599" s="362" t="s">
        <v>471</v>
      </c>
      <c r="Z599" s="361"/>
      <c r="AA599" s="362" t="s">
        <v>459</v>
      </c>
      <c r="AB599" s="361"/>
      <c r="AC599" s="362" t="s">
        <v>472</v>
      </c>
      <c r="AD599" s="360" t="s">
        <v>440</v>
      </c>
      <c r="AG599" s="1362" t="s">
        <v>439</v>
      </c>
      <c r="AH599" s="836"/>
      <c r="AI599" s="362" t="s">
        <v>471</v>
      </c>
      <c r="AJ599" s="361"/>
      <c r="AK599" s="362" t="s">
        <v>459</v>
      </c>
      <c r="AL599" s="361"/>
      <c r="AM599" s="362" t="s">
        <v>472</v>
      </c>
      <c r="AN599" s="360" t="s">
        <v>440</v>
      </c>
    </row>
    <row r="600" spans="3:40">
      <c r="C600" s="1363"/>
      <c r="D600" s="837"/>
      <c r="E600" s="365" t="s">
        <v>466</v>
      </c>
      <c r="F600" s="364"/>
      <c r="G600" s="365" t="s">
        <v>460</v>
      </c>
      <c r="H600" s="364"/>
      <c r="I600" s="365" t="s">
        <v>473</v>
      </c>
      <c r="J600" s="363"/>
      <c r="M600" s="1363"/>
      <c r="N600" s="837"/>
      <c r="O600" s="365" t="s">
        <v>466</v>
      </c>
      <c r="P600" s="364"/>
      <c r="Q600" s="365" t="s">
        <v>460</v>
      </c>
      <c r="R600" s="364"/>
      <c r="S600" s="365" t="s">
        <v>473</v>
      </c>
      <c r="T600" s="363"/>
      <c r="W600" s="1363"/>
      <c r="X600" s="837"/>
      <c r="Y600" s="365" t="s">
        <v>466</v>
      </c>
      <c r="Z600" s="364"/>
      <c r="AA600" s="365" t="s">
        <v>460</v>
      </c>
      <c r="AB600" s="364"/>
      <c r="AC600" s="365" t="s">
        <v>473</v>
      </c>
      <c r="AD600" s="363"/>
      <c r="AG600" s="1363"/>
      <c r="AH600" s="837"/>
      <c r="AI600" s="365" t="s">
        <v>466</v>
      </c>
      <c r="AJ600" s="364"/>
      <c r="AK600" s="365" t="s">
        <v>460</v>
      </c>
      <c r="AL600" s="364"/>
      <c r="AM600" s="365" t="s">
        <v>473</v>
      </c>
      <c r="AN600" s="363"/>
    </row>
    <row r="601" spans="3:40">
      <c r="C601" s="1363"/>
      <c r="D601" s="837"/>
      <c r="E601" s="365" t="s">
        <v>467</v>
      </c>
      <c r="F601" s="364"/>
      <c r="G601" s="365" t="s">
        <v>461</v>
      </c>
      <c r="H601" s="364"/>
      <c r="I601" s="365" t="s">
        <v>474</v>
      </c>
      <c r="J601" s="363"/>
      <c r="M601" s="1363"/>
      <c r="N601" s="837"/>
      <c r="O601" s="365" t="s">
        <v>467</v>
      </c>
      <c r="P601" s="364"/>
      <c r="Q601" s="365" t="s">
        <v>461</v>
      </c>
      <c r="R601" s="364"/>
      <c r="S601" s="365" t="s">
        <v>474</v>
      </c>
      <c r="T601" s="363"/>
      <c r="W601" s="1363"/>
      <c r="X601" s="837"/>
      <c r="Y601" s="365" t="s">
        <v>467</v>
      </c>
      <c r="Z601" s="364"/>
      <c r="AA601" s="365" t="s">
        <v>461</v>
      </c>
      <c r="AB601" s="364"/>
      <c r="AC601" s="365" t="s">
        <v>474</v>
      </c>
      <c r="AD601" s="363"/>
      <c r="AG601" s="1363"/>
      <c r="AH601" s="837"/>
      <c r="AI601" s="365" t="s">
        <v>467</v>
      </c>
      <c r="AJ601" s="364"/>
      <c r="AK601" s="365" t="s">
        <v>461</v>
      </c>
      <c r="AL601" s="364"/>
      <c r="AM601" s="365" t="s">
        <v>474</v>
      </c>
      <c r="AN601" s="363"/>
    </row>
    <row r="602" spans="3:40" ht="25.5">
      <c r="C602" s="1363"/>
      <c r="D602" s="837"/>
      <c r="E602" s="365" t="s">
        <v>468</v>
      </c>
      <c r="F602" s="364"/>
      <c r="G602" s="365" t="s">
        <v>462</v>
      </c>
      <c r="H602" s="364"/>
      <c r="I602" s="365" t="s">
        <v>475</v>
      </c>
      <c r="J602" s="363"/>
      <c r="M602" s="1363"/>
      <c r="N602" s="837"/>
      <c r="O602" s="365" t="s">
        <v>468</v>
      </c>
      <c r="P602" s="364"/>
      <c r="Q602" s="365" t="s">
        <v>462</v>
      </c>
      <c r="R602" s="364"/>
      <c r="S602" s="365" t="s">
        <v>475</v>
      </c>
      <c r="T602" s="363"/>
      <c r="W602" s="1363"/>
      <c r="X602" s="837"/>
      <c r="Y602" s="365" t="s">
        <v>468</v>
      </c>
      <c r="Z602" s="364"/>
      <c r="AA602" s="365" t="s">
        <v>462</v>
      </c>
      <c r="AB602" s="364"/>
      <c r="AC602" s="365" t="s">
        <v>475</v>
      </c>
      <c r="AD602" s="363"/>
      <c r="AG602" s="1363"/>
      <c r="AH602" s="837"/>
      <c r="AI602" s="365" t="s">
        <v>468</v>
      </c>
      <c r="AJ602" s="364"/>
      <c r="AK602" s="365" t="s">
        <v>462</v>
      </c>
      <c r="AL602" s="364"/>
      <c r="AM602" s="365" t="s">
        <v>475</v>
      </c>
      <c r="AN602" s="363"/>
    </row>
    <row r="603" spans="3:40">
      <c r="C603" s="1363"/>
      <c r="D603" s="837"/>
      <c r="E603" s="365" t="s">
        <v>469</v>
      </c>
      <c r="F603" s="364"/>
      <c r="G603" s="365"/>
      <c r="H603" s="364"/>
      <c r="I603" s="365"/>
      <c r="J603" s="363"/>
      <c r="M603" s="1363"/>
      <c r="N603" s="837"/>
      <c r="O603" s="365" t="s">
        <v>469</v>
      </c>
      <c r="P603" s="364"/>
      <c r="Q603" s="365"/>
      <c r="R603" s="364"/>
      <c r="S603" s="365"/>
      <c r="T603" s="363"/>
      <c r="W603" s="1363"/>
      <c r="X603" s="837"/>
      <c r="Y603" s="365" t="s">
        <v>469</v>
      </c>
      <c r="Z603" s="364"/>
      <c r="AA603" s="365"/>
      <c r="AB603" s="364"/>
      <c r="AC603" s="365"/>
      <c r="AD603" s="363"/>
      <c r="AG603" s="1363"/>
      <c r="AH603" s="837"/>
      <c r="AI603" s="365" t="s">
        <v>469</v>
      </c>
      <c r="AJ603" s="364"/>
      <c r="AK603" s="365"/>
      <c r="AL603" s="364"/>
      <c r="AM603" s="365"/>
      <c r="AN603" s="363"/>
    </row>
    <row r="604" spans="3:40">
      <c r="C604" s="1364"/>
      <c r="D604" s="838"/>
      <c r="E604" s="368"/>
      <c r="F604" s="369"/>
      <c r="G604" s="368"/>
      <c r="H604" s="369"/>
      <c r="I604" s="370"/>
      <c r="J604" s="366"/>
      <c r="M604" s="1364"/>
      <c r="N604" s="838"/>
      <c r="O604" s="368"/>
      <c r="P604" s="369"/>
      <c r="Q604" s="368"/>
      <c r="R604" s="369"/>
      <c r="S604" s="370"/>
      <c r="T604" s="366"/>
      <c r="W604" s="1364"/>
      <c r="X604" s="838"/>
      <c r="Y604" s="368"/>
      <c r="Z604" s="369"/>
      <c r="AA604" s="368"/>
      <c r="AB604" s="369"/>
      <c r="AC604" s="370"/>
      <c r="AD604" s="366"/>
      <c r="AG604" s="1364"/>
      <c r="AH604" s="838"/>
      <c r="AI604" s="368"/>
      <c r="AJ604" s="369"/>
      <c r="AK604" s="368"/>
      <c r="AL604" s="369"/>
      <c r="AM604" s="370"/>
      <c r="AN604" s="366"/>
    </row>
    <row r="605" spans="3:40">
      <c r="C605" s="1362" t="s">
        <v>441</v>
      </c>
      <c r="D605" s="1367" t="s">
        <v>476</v>
      </c>
      <c r="E605" s="1368"/>
      <c r="F605" s="371"/>
      <c r="G605" s="362"/>
      <c r="H605" s="372"/>
      <c r="I605" s="372"/>
      <c r="J605" s="360" t="s">
        <v>444</v>
      </c>
      <c r="M605" s="1362" t="s">
        <v>441</v>
      </c>
      <c r="N605" s="1367" t="s">
        <v>476</v>
      </c>
      <c r="O605" s="1368"/>
      <c r="P605" s="371"/>
      <c r="Q605" s="362"/>
      <c r="R605" s="372"/>
      <c r="S605" s="372"/>
      <c r="T605" s="360" t="s">
        <v>444</v>
      </c>
      <c r="W605" s="1362" t="s">
        <v>441</v>
      </c>
      <c r="X605" s="1367" t="s">
        <v>476</v>
      </c>
      <c r="Y605" s="1368"/>
      <c r="Z605" s="371"/>
      <c r="AA605" s="362"/>
      <c r="AB605" s="372"/>
      <c r="AC605" s="372"/>
      <c r="AD605" s="360" t="s">
        <v>444</v>
      </c>
      <c r="AG605" s="1362" t="s">
        <v>441</v>
      </c>
      <c r="AH605" s="1367" t="s">
        <v>476</v>
      </c>
      <c r="AI605" s="1368"/>
      <c r="AJ605" s="371"/>
      <c r="AK605" s="362"/>
      <c r="AL605" s="372"/>
      <c r="AM605" s="372"/>
      <c r="AN605" s="360" t="s">
        <v>444</v>
      </c>
    </row>
    <row r="606" spans="3:40" ht="38.25">
      <c r="C606" s="1363"/>
      <c r="D606" s="1360" t="s">
        <v>442</v>
      </c>
      <c r="E606" s="1361"/>
      <c r="F606" s="364"/>
      <c r="G606" s="365" t="s">
        <v>463</v>
      </c>
      <c r="H606" s="372"/>
      <c r="I606" s="372" t="s">
        <v>477</v>
      </c>
      <c r="J606" s="363"/>
      <c r="M606" s="1363"/>
      <c r="N606" s="1360" t="s">
        <v>442</v>
      </c>
      <c r="O606" s="1361"/>
      <c r="P606" s="364"/>
      <c r="Q606" s="365" t="s">
        <v>463</v>
      </c>
      <c r="R606" s="372"/>
      <c r="S606" s="372" t="s">
        <v>477</v>
      </c>
      <c r="T606" s="363"/>
      <c r="W606" s="1363"/>
      <c r="X606" s="1360" t="s">
        <v>442</v>
      </c>
      <c r="Y606" s="1361"/>
      <c r="Z606" s="364"/>
      <c r="AA606" s="365" t="s">
        <v>463</v>
      </c>
      <c r="AB606" s="372"/>
      <c r="AC606" s="372" t="s">
        <v>477</v>
      </c>
      <c r="AD606" s="363"/>
      <c r="AG606" s="1363"/>
      <c r="AH606" s="1360" t="s">
        <v>442</v>
      </c>
      <c r="AI606" s="1361"/>
      <c r="AJ606" s="364"/>
      <c r="AK606" s="365" t="s">
        <v>463</v>
      </c>
      <c r="AL606" s="372"/>
      <c r="AM606" s="372" t="s">
        <v>477</v>
      </c>
      <c r="AN606" s="363"/>
    </row>
    <row r="607" spans="3:40">
      <c r="C607" s="1363"/>
      <c r="D607" s="1360" t="s">
        <v>443</v>
      </c>
      <c r="E607" s="1361"/>
      <c r="F607" s="364"/>
      <c r="G607" s="365"/>
      <c r="H607" s="372"/>
      <c r="I607" s="372"/>
      <c r="J607" s="363"/>
      <c r="M607" s="1363"/>
      <c r="N607" s="1360" t="s">
        <v>443</v>
      </c>
      <c r="O607" s="1361"/>
      <c r="P607" s="364"/>
      <c r="Q607" s="365"/>
      <c r="R607" s="372"/>
      <c r="S607" s="372"/>
      <c r="T607" s="363"/>
      <c r="W607" s="1363"/>
      <c r="X607" s="1360" t="s">
        <v>443</v>
      </c>
      <c r="Y607" s="1361"/>
      <c r="Z607" s="364"/>
      <c r="AA607" s="365"/>
      <c r="AB607" s="372"/>
      <c r="AC607" s="372"/>
      <c r="AD607" s="363"/>
      <c r="AG607" s="1363"/>
      <c r="AH607" s="1360" t="s">
        <v>443</v>
      </c>
      <c r="AI607" s="1361"/>
      <c r="AJ607" s="364"/>
      <c r="AK607" s="365"/>
      <c r="AL607" s="372"/>
      <c r="AM607" s="372"/>
      <c r="AN607" s="363"/>
    </row>
    <row r="608" spans="3:40">
      <c r="C608" s="1363"/>
      <c r="D608" s="378"/>
      <c r="E608" s="372">
        <f>SILABUS!E102</f>
        <v>0</v>
      </c>
      <c r="F608" s="373"/>
      <c r="G608" s="365"/>
      <c r="H608" s="372"/>
      <c r="I608" s="372"/>
      <c r="J608" s="363"/>
      <c r="M608" s="1363"/>
      <c r="N608" s="378"/>
      <c r="O608" s="372">
        <f>E608</f>
        <v>0</v>
      </c>
      <c r="P608" s="373"/>
      <c r="Q608" s="365"/>
      <c r="R608" s="372"/>
      <c r="S608" s="372"/>
      <c r="T608" s="363"/>
      <c r="W608" s="1363"/>
      <c r="X608" s="378"/>
      <c r="Y608" s="372">
        <f>O608</f>
        <v>0</v>
      </c>
      <c r="Z608" s="373"/>
      <c r="AA608" s="365"/>
      <c r="AB608" s="372"/>
      <c r="AC608" s="372"/>
      <c r="AD608" s="363"/>
      <c r="AG608" s="1363"/>
      <c r="AH608" s="378"/>
      <c r="AI608" s="372">
        <f>Y608</f>
        <v>0</v>
      </c>
      <c r="AJ608" s="373"/>
      <c r="AK608" s="365"/>
      <c r="AL608" s="372"/>
      <c r="AM608" s="372"/>
      <c r="AN608" s="363"/>
    </row>
    <row r="609" spans="3:40">
      <c r="C609" s="1363"/>
      <c r="D609" s="378"/>
      <c r="E609" s="372">
        <f>SILABUS!E103</f>
        <v>0</v>
      </c>
      <c r="F609" s="364"/>
      <c r="G609" s="365"/>
      <c r="H609" s="372"/>
      <c r="I609" s="372"/>
      <c r="J609" s="363"/>
      <c r="M609" s="1363"/>
      <c r="N609" s="378"/>
      <c r="O609" s="372">
        <f t="shared" ref="O609:O616" si="45">E609</f>
        <v>0</v>
      </c>
      <c r="P609" s="364"/>
      <c r="Q609" s="365"/>
      <c r="R609" s="372"/>
      <c r="S609" s="372"/>
      <c r="T609" s="363"/>
      <c r="W609" s="1363"/>
      <c r="X609" s="378"/>
      <c r="Y609" s="372">
        <f t="shared" ref="Y609:Y616" si="46">O609</f>
        <v>0</v>
      </c>
      <c r="Z609" s="364"/>
      <c r="AA609" s="365"/>
      <c r="AB609" s="372"/>
      <c r="AC609" s="372"/>
      <c r="AD609" s="363"/>
      <c r="AG609" s="1363"/>
      <c r="AH609" s="378"/>
      <c r="AI609" s="372">
        <f t="shared" ref="AI609:AI616" si="47">Y609</f>
        <v>0</v>
      </c>
      <c r="AJ609" s="364"/>
      <c r="AK609" s="365"/>
      <c r="AL609" s="372"/>
      <c r="AM609" s="372"/>
      <c r="AN609" s="363"/>
    </row>
    <row r="610" spans="3:40" ht="38.25">
      <c r="C610" s="1363"/>
      <c r="D610" s="378"/>
      <c r="E610" s="372">
        <f>SILABUS!E104</f>
        <v>0</v>
      </c>
      <c r="F610" s="364"/>
      <c r="G610" s="365" t="s">
        <v>462</v>
      </c>
      <c r="H610" s="372"/>
      <c r="I610" s="372" t="s">
        <v>478</v>
      </c>
      <c r="J610" s="363"/>
      <c r="M610" s="1363"/>
      <c r="N610" s="378"/>
      <c r="O610" s="372">
        <f t="shared" si="45"/>
        <v>0</v>
      </c>
      <c r="P610" s="364"/>
      <c r="Q610" s="365" t="s">
        <v>462</v>
      </c>
      <c r="R610" s="372"/>
      <c r="S610" s="372" t="s">
        <v>478</v>
      </c>
      <c r="T610" s="363"/>
      <c r="W610" s="1363"/>
      <c r="X610" s="378"/>
      <c r="Y610" s="372">
        <f t="shared" si="46"/>
        <v>0</v>
      </c>
      <c r="Z610" s="364"/>
      <c r="AA610" s="365" t="s">
        <v>462</v>
      </c>
      <c r="AB610" s="372"/>
      <c r="AC610" s="372" t="s">
        <v>478</v>
      </c>
      <c r="AD610" s="363"/>
      <c r="AG610" s="1363"/>
      <c r="AH610" s="378"/>
      <c r="AI610" s="372">
        <f t="shared" si="47"/>
        <v>0</v>
      </c>
      <c r="AJ610" s="364"/>
      <c r="AK610" s="365" t="s">
        <v>462</v>
      </c>
      <c r="AL610" s="372"/>
      <c r="AM610" s="372" t="s">
        <v>478</v>
      </c>
      <c r="AN610" s="363"/>
    </row>
    <row r="611" spans="3:40" ht="25.5">
      <c r="C611" s="1363"/>
      <c r="D611" s="378"/>
      <c r="E611" s="372">
        <f>SILABUS!E105</f>
        <v>0</v>
      </c>
      <c r="F611" s="364"/>
      <c r="G611" s="365" t="s">
        <v>479</v>
      </c>
      <c r="H611" s="372"/>
      <c r="I611" s="372" t="s">
        <v>480</v>
      </c>
      <c r="J611" s="363"/>
      <c r="M611" s="1363"/>
      <c r="N611" s="378"/>
      <c r="O611" s="372">
        <f t="shared" si="45"/>
        <v>0</v>
      </c>
      <c r="P611" s="364"/>
      <c r="Q611" s="365" t="s">
        <v>479</v>
      </c>
      <c r="R611" s="372"/>
      <c r="S611" s="372" t="s">
        <v>480</v>
      </c>
      <c r="T611" s="363"/>
      <c r="W611" s="1363"/>
      <c r="X611" s="378"/>
      <c r="Y611" s="372">
        <f t="shared" si="46"/>
        <v>0</v>
      </c>
      <c r="Z611" s="364"/>
      <c r="AA611" s="365" t="s">
        <v>479</v>
      </c>
      <c r="AB611" s="372"/>
      <c r="AC611" s="372" t="s">
        <v>480</v>
      </c>
      <c r="AD611" s="363"/>
      <c r="AG611" s="1363"/>
      <c r="AH611" s="378"/>
      <c r="AI611" s="372">
        <f t="shared" si="47"/>
        <v>0</v>
      </c>
      <c r="AJ611" s="364"/>
      <c r="AK611" s="365" t="s">
        <v>479</v>
      </c>
      <c r="AL611" s="372"/>
      <c r="AM611" s="372" t="s">
        <v>480</v>
      </c>
      <c r="AN611" s="363"/>
    </row>
    <row r="612" spans="3:40">
      <c r="C612" s="1363"/>
      <c r="D612" s="378"/>
      <c r="E612" s="372">
        <f>SILABUS!E106</f>
        <v>0</v>
      </c>
      <c r="F612" s="364"/>
      <c r="G612" s="365"/>
      <c r="H612" s="372"/>
      <c r="I612" s="372"/>
      <c r="J612" s="363"/>
      <c r="M612" s="1363"/>
      <c r="N612" s="378"/>
      <c r="O612" s="372">
        <f t="shared" si="45"/>
        <v>0</v>
      </c>
      <c r="P612" s="364"/>
      <c r="Q612" s="365"/>
      <c r="R612" s="372"/>
      <c r="S612" s="372"/>
      <c r="T612" s="363"/>
      <c r="W612" s="1363"/>
      <c r="X612" s="378"/>
      <c r="Y612" s="372">
        <f t="shared" si="46"/>
        <v>0</v>
      </c>
      <c r="Z612" s="364"/>
      <c r="AA612" s="365"/>
      <c r="AB612" s="372"/>
      <c r="AC612" s="372"/>
      <c r="AD612" s="363"/>
      <c r="AG612" s="1363"/>
      <c r="AH612" s="378"/>
      <c r="AI612" s="372">
        <f t="shared" si="47"/>
        <v>0</v>
      </c>
      <c r="AJ612" s="364"/>
      <c r="AK612" s="365"/>
      <c r="AL612" s="372"/>
      <c r="AM612" s="372"/>
      <c r="AN612" s="363"/>
    </row>
    <row r="613" spans="3:40">
      <c r="C613" s="1363"/>
      <c r="D613" s="378"/>
      <c r="E613" s="372">
        <f>SILABUS!E107</f>
        <v>0</v>
      </c>
      <c r="F613" s="373"/>
      <c r="G613" s="365"/>
      <c r="H613" s="372"/>
      <c r="I613" s="372"/>
      <c r="J613" s="363"/>
      <c r="M613" s="1363"/>
      <c r="N613" s="378"/>
      <c r="O613" s="372">
        <f t="shared" si="45"/>
        <v>0</v>
      </c>
      <c r="P613" s="373"/>
      <c r="Q613" s="365"/>
      <c r="R613" s="372"/>
      <c r="S613" s="372"/>
      <c r="T613" s="363"/>
      <c r="W613" s="1363"/>
      <c r="X613" s="378"/>
      <c r="Y613" s="372">
        <f t="shared" si="46"/>
        <v>0</v>
      </c>
      <c r="Z613" s="373"/>
      <c r="AA613" s="365"/>
      <c r="AB613" s="372"/>
      <c r="AC613" s="372"/>
      <c r="AD613" s="363"/>
      <c r="AG613" s="1363"/>
      <c r="AH613" s="378"/>
      <c r="AI613" s="372">
        <f t="shared" si="47"/>
        <v>0</v>
      </c>
      <c r="AJ613" s="373"/>
      <c r="AK613" s="365"/>
      <c r="AL613" s="372"/>
      <c r="AM613" s="372"/>
      <c r="AN613" s="363"/>
    </row>
    <row r="614" spans="3:40" ht="25.5">
      <c r="C614" s="1363"/>
      <c r="D614" s="378"/>
      <c r="E614" s="372">
        <f>SILABUS!E108</f>
        <v>0</v>
      </c>
      <c r="F614" s="364"/>
      <c r="G614" s="365" t="s">
        <v>462</v>
      </c>
      <c r="H614" s="372"/>
      <c r="I614" s="372"/>
      <c r="J614" s="363"/>
      <c r="M614" s="1363"/>
      <c r="N614" s="378"/>
      <c r="O614" s="372">
        <f t="shared" si="45"/>
        <v>0</v>
      </c>
      <c r="P614" s="364"/>
      <c r="Q614" s="365" t="s">
        <v>462</v>
      </c>
      <c r="R614" s="372"/>
      <c r="S614" s="372"/>
      <c r="T614" s="363"/>
      <c r="W614" s="1363"/>
      <c r="X614" s="378"/>
      <c r="Y614" s="372">
        <f t="shared" si="46"/>
        <v>0</v>
      </c>
      <c r="Z614" s="364"/>
      <c r="AA614" s="365" t="s">
        <v>462</v>
      </c>
      <c r="AB614" s="372"/>
      <c r="AC614" s="372"/>
      <c r="AD614" s="363"/>
      <c r="AG614" s="1363"/>
      <c r="AH614" s="378"/>
      <c r="AI614" s="372">
        <f t="shared" si="47"/>
        <v>0</v>
      </c>
      <c r="AJ614" s="364"/>
      <c r="AK614" s="365" t="s">
        <v>462</v>
      </c>
      <c r="AL614" s="372"/>
      <c r="AM614" s="372"/>
      <c r="AN614" s="363"/>
    </row>
    <row r="615" spans="3:40" ht="25.5" customHeight="1">
      <c r="C615" s="1363"/>
      <c r="D615" s="378"/>
      <c r="E615" s="372">
        <f>SILABUS!E109</f>
        <v>0</v>
      </c>
      <c r="F615" s="364"/>
      <c r="G615" s="365" t="s">
        <v>464</v>
      </c>
      <c r="H615" s="372"/>
      <c r="I615" s="372"/>
      <c r="J615" s="363"/>
      <c r="M615" s="1363"/>
      <c r="N615" s="378"/>
      <c r="O615" s="372">
        <f t="shared" si="45"/>
        <v>0</v>
      </c>
      <c r="P615" s="364"/>
      <c r="Q615" s="365" t="s">
        <v>464</v>
      </c>
      <c r="R615" s="372"/>
      <c r="S615" s="372"/>
      <c r="T615" s="363"/>
      <c r="W615" s="1363"/>
      <c r="X615" s="378"/>
      <c r="Y615" s="372">
        <f t="shared" si="46"/>
        <v>0</v>
      </c>
      <c r="Z615" s="364"/>
      <c r="AA615" s="365" t="s">
        <v>464</v>
      </c>
      <c r="AB615" s="372"/>
      <c r="AC615" s="372"/>
      <c r="AD615" s="363"/>
      <c r="AG615" s="1363"/>
      <c r="AH615" s="378"/>
      <c r="AI615" s="372">
        <f t="shared" si="47"/>
        <v>0</v>
      </c>
      <c r="AJ615" s="364"/>
      <c r="AK615" s="365" t="s">
        <v>464</v>
      </c>
      <c r="AL615" s="372"/>
      <c r="AM615" s="372"/>
      <c r="AN615" s="363"/>
    </row>
    <row r="616" spans="3:40" ht="51">
      <c r="C616" s="1363"/>
      <c r="D616" s="378"/>
      <c r="E616" s="372">
        <f>SILABUS!E110</f>
        <v>0</v>
      </c>
      <c r="F616" s="374"/>
      <c r="G616" s="365" t="s">
        <v>465</v>
      </c>
      <c r="H616" s="372"/>
      <c r="I616" s="372"/>
      <c r="J616" s="363"/>
      <c r="M616" s="1363"/>
      <c r="N616" s="378"/>
      <c r="O616" s="372">
        <f t="shared" si="45"/>
        <v>0</v>
      </c>
      <c r="P616" s="374"/>
      <c r="Q616" s="365" t="s">
        <v>465</v>
      </c>
      <c r="R616" s="372"/>
      <c r="S616" s="372"/>
      <c r="T616" s="363"/>
      <c r="W616" s="1363"/>
      <c r="X616" s="378"/>
      <c r="Y616" s="372">
        <f t="shared" si="46"/>
        <v>0</v>
      </c>
      <c r="Z616" s="374"/>
      <c r="AA616" s="365" t="s">
        <v>465</v>
      </c>
      <c r="AB616" s="372"/>
      <c r="AC616" s="372"/>
      <c r="AD616" s="363"/>
      <c r="AG616" s="1363"/>
      <c r="AH616" s="378"/>
      <c r="AI616" s="372">
        <f t="shared" si="47"/>
        <v>0</v>
      </c>
      <c r="AJ616" s="374"/>
      <c r="AK616" s="365" t="s">
        <v>465</v>
      </c>
      <c r="AL616" s="372"/>
      <c r="AM616" s="372"/>
      <c r="AN616" s="363"/>
    </row>
    <row r="617" spans="3:40">
      <c r="C617" s="1364"/>
      <c r="D617" s="378"/>
      <c r="E617" s="375"/>
      <c r="F617" s="374"/>
      <c r="G617" s="376"/>
      <c r="H617" s="375"/>
      <c r="I617" s="372"/>
      <c r="J617" s="363"/>
      <c r="M617" s="1364"/>
      <c r="N617" s="378"/>
      <c r="O617" s="375"/>
      <c r="P617" s="374"/>
      <c r="Q617" s="376"/>
      <c r="R617" s="375"/>
      <c r="S617" s="372"/>
      <c r="T617" s="363"/>
      <c r="W617" s="1364"/>
      <c r="X617" s="378"/>
      <c r="Y617" s="375"/>
      <c r="Z617" s="374"/>
      <c r="AA617" s="376"/>
      <c r="AB617" s="375"/>
      <c r="AC617" s="372"/>
      <c r="AD617" s="363"/>
      <c r="AG617" s="1364"/>
      <c r="AH617" s="378"/>
      <c r="AI617" s="375"/>
      <c r="AJ617" s="374"/>
      <c r="AK617" s="376"/>
      <c r="AL617" s="375"/>
      <c r="AM617" s="372"/>
      <c r="AN617" s="363"/>
    </row>
    <row r="618" spans="3:40" ht="38.25">
      <c r="C618" s="1362" t="s">
        <v>445</v>
      </c>
      <c r="D618" s="839"/>
      <c r="E618" s="377" t="s">
        <v>481</v>
      </c>
      <c r="F618" s="361"/>
      <c r="G618" s="362" t="s">
        <v>482</v>
      </c>
      <c r="H618" s="361"/>
      <c r="I618" s="362" t="s">
        <v>483</v>
      </c>
      <c r="J618" s="360" t="s">
        <v>440</v>
      </c>
      <c r="M618" s="1362" t="s">
        <v>445</v>
      </c>
      <c r="N618" s="839"/>
      <c r="O618" s="377" t="s">
        <v>481</v>
      </c>
      <c r="P618" s="361"/>
      <c r="Q618" s="362" t="s">
        <v>482</v>
      </c>
      <c r="R618" s="361"/>
      <c r="S618" s="362" t="s">
        <v>483</v>
      </c>
      <c r="T618" s="360" t="s">
        <v>440</v>
      </c>
      <c r="W618" s="1362" t="s">
        <v>445</v>
      </c>
      <c r="X618" s="839"/>
      <c r="Y618" s="377" t="s">
        <v>481</v>
      </c>
      <c r="Z618" s="361"/>
      <c r="AA618" s="362" t="s">
        <v>482</v>
      </c>
      <c r="AB618" s="361"/>
      <c r="AC618" s="362" t="s">
        <v>483</v>
      </c>
      <c r="AD618" s="360" t="s">
        <v>440</v>
      </c>
      <c r="AG618" s="1362" t="s">
        <v>445</v>
      </c>
      <c r="AH618" s="839"/>
      <c r="AI618" s="377" t="s">
        <v>481</v>
      </c>
      <c r="AJ618" s="361"/>
      <c r="AK618" s="362" t="s">
        <v>482</v>
      </c>
      <c r="AL618" s="361"/>
      <c r="AM618" s="362" t="s">
        <v>483</v>
      </c>
      <c r="AN618" s="360" t="s">
        <v>440</v>
      </c>
    </row>
    <row r="619" spans="3:40" ht="38.25">
      <c r="C619" s="1363"/>
      <c r="D619" s="378"/>
      <c r="E619" s="372" t="s">
        <v>484</v>
      </c>
      <c r="F619" s="364"/>
      <c r="G619" s="365"/>
      <c r="H619" s="364"/>
      <c r="I619" s="365"/>
      <c r="J619" s="363"/>
      <c r="M619" s="1363"/>
      <c r="N619" s="378"/>
      <c r="O619" s="372" t="s">
        <v>484</v>
      </c>
      <c r="P619" s="364"/>
      <c r="Q619" s="365"/>
      <c r="R619" s="364"/>
      <c r="S619" s="365"/>
      <c r="T619" s="363"/>
      <c r="W619" s="1363"/>
      <c r="X619" s="378"/>
      <c r="Y619" s="372" t="s">
        <v>484</v>
      </c>
      <c r="Z619" s="364"/>
      <c r="AA619" s="365"/>
      <c r="AB619" s="364"/>
      <c r="AC619" s="365"/>
      <c r="AD619" s="363"/>
      <c r="AG619" s="1363"/>
      <c r="AH619" s="378"/>
      <c r="AI619" s="372" t="s">
        <v>484</v>
      </c>
      <c r="AJ619" s="364"/>
      <c r="AK619" s="365"/>
      <c r="AL619" s="364"/>
      <c r="AM619" s="365"/>
      <c r="AN619" s="363"/>
    </row>
    <row r="620" spans="3:40">
      <c r="C620" s="1363"/>
      <c r="D620" s="378"/>
      <c r="E620" s="372" t="s">
        <v>466</v>
      </c>
      <c r="F620" s="364"/>
      <c r="G620" s="365" t="s">
        <v>485</v>
      </c>
      <c r="H620" s="364"/>
      <c r="I620" s="365" t="s">
        <v>486</v>
      </c>
      <c r="J620" s="363"/>
      <c r="M620" s="1363"/>
      <c r="N620" s="378"/>
      <c r="O620" s="372" t="s">
        <v>466</v>
      </c>
      <c r="P620" s="364"/>
      <c r="Q620" s="365" t="s">
        <v>485</v>
      </c>
      <c r="R620" s="364"/>
      <c r="S620" s="365" t="s">
        <v>486</v>
      </c>
      <c r="T620" s="363"/>
      <c r="W620" s="1363"/>
      <c r="X620" s="378"/>
      <c r="Y620" s="372" t="s">
        <v>466</v>
      </c>
      <c r="Z620" s="364"/>
      <c r="AA620" s="365" t="s">
        <v>485</v>
      </c>
      <c r="AB620" s="364"/>
      <c r="AC620" s="365" t="s">
        <v>486</v>
      </c>
      <c r="AD620" s="363"/>
      <c r="AG620" s="1363"/>
      <c r="AH620" s="378"/>
      <c r="AI620" s="372" t="s">
        <v>466</v>
      </c>
      <c r="AJ620" s="364"/>
      <c r="AK620" s="365" t="s">
        <v>485</v>
      </c>
      <c r="AL620" s="364"/>
      <c r="AM620" s="365" t="s">
        <v>486</v>
      </c>
      <c r="AN620" s="363"/>
    </row>
    <row r="621" spans="3:40">
      <c r="C621" s="1363"/>
      <c r="D621" s="378"/>
      <c r="E621" s="375"/>
      <c r="F621" s="374"/>
      <c r="G621" s="365"/>
      <c r="H621" s="364"/>
      <c r="I621" s="376"/>
      <c r="J621" s="363"/>
      <c r="M621" s="1363"/>
      <c r="N621" s="378"/>
      <c r="O621" s="375"/>
      <c r="P621" s="374"/>
      <c r="Q621" s="365"/>
      <c r="R621" s="364"/>
      <c r="S621" s="376"/>
      <c r="T621" s="363"/>
      <c r="W621" s="1363"/>
      <c r="X621" s="378"/>
      <c r="Y621" s="375"/>
      <c r="Z621" s="374"/>
      <c r="AA621" s="365"/>
      <c r="AB621" s="364"/>
      <c r="AC621" s="376"/>
      <c r="AD621" s="363"/>
      <c r="AG621" s="1363"/>
      <c r="AH621" s="378"/>
      <c r="AI621" s="375"/>
      <c r="AJ621" s="374"/>
      <c r="AK621" s="365"/>
      <c r="AL621" s="364"/>
      <c r="AM621" s="376"/>
      <c r="AN621" s="363"/>
    </row>
    <row r="622" spans="3:40">
      <c r="C622" s="1364"/>
      <c r="D622" s="379"/>
      <c r="E622" s="380"/>
      <c r="F622" s="369"/>
      <c r="G622" s="370"/>
      <c r="H622" s="367"/>
      <c r="I622" s="368"/>
      <c r="J622" s="366"/>
      <c r="M622" s="1364"/>
      <c r="N622" s="379"/>
      <c r="O622" s="380"/>
      <c r="P622" s="369"/>
      <c r="Q622" s="370"/>
      <c r="R622" s="367"/>
      <c r="S622" s="368"/>
      <c r="T622" s="366"/>
      <c r="W622" s="1364"/>
      <c r="X622" s="379"/>
      <c r="Y622" s="380"/>
      <c r="Z622" s="369"/>
      <c r="AA622" s="370"/>
      <c r="AB622" s="367"/>
      <c r="AC622" s="368"/>
      <c r="AD622" s="366"/>
      <c r="AG622" s="1364"/>
      <c r="AH622" s="379"/>
      <c r="AI622" s="380"/>
      <c r="AJ622" s="369"/>
      <c r="AK622" s="370"/>
      <c r="AL622" s="367"/>
      <c r="AM622" s="368"/>
      <c r="AN622" s="366"/>
    </row>
    <row r="623" spans="3:40" ht="15.75">
      <c r="C623" s="381"/>
      <c r="D623" s="381"/>
      <c r="M623" s="381"/>
      <c r="N623" s="381"/>
      <c r="W623" s="381"/>
      <c r="X623" s="381"/>
      <c r="AG623" s="381"/>
      <c r="AH623" s="381"/>
    </row>
    <row r="624" spans="3:40" ht="15.75">
      <c r="C624" s="381"/>
      <c r="D624" s="381"/>
      <c r="M624" s="381"/>
      <c r="N624" s="381"/>
      <c r="W624" s="381"/>
      <c r="X624" s="381"/>
      <c r="AG624" s="381"/>
      <c r="AH624" s="381"/>
    </row>
    <row r="625" spans="1:40" ht="15">
      <c r="A625" s="357" t="s">
        <v>487</v>
      </c>
      <c r="B625" s="357"/>
      <c r="C625" s="357"/>
      <c r="D625" s="357"/>
      <c r="K625" s="357" t="s">
        <v>487</v>
      </c>
      <c r="L625" s="357"/>
      <c r="M625" s="357"/>
      <c r="N625" s="357"/>
      <c r="U625" s="357" t="s">
        <v>487</v>
      </c>
      <c r="V625" s="357"/>
      <c r="W625" s="357"/>
      <c r="X625" s="357"/>
      <c r="AE625" s="357" t="s">
        <v>487</v>
      </c>
      <c r="AF625" s="357"/>
      <c r="AG625" s="357"/>
      <c r="AH625" s="357"/>
    </row>
    <row r="626" spans="1:40">
      <c r="C626" s="1328">
        <f>SILABUS!K102</f>
        <v>0</v>
      </c>
      <c r="D626" s="1328"/>
      <c r="E626" s="1328"/>
      <c r="F626" s="1328"/>
      <c r="G626" s="1328"/>
      <c r="H626" s="1328"/>
      <c r="I626" s="1328"/>
      <c r="J626" s="1328"/>
      <c r="M626" s="1328">
        <f>SILABUS!U102</f>
        <v>0</v>
      </c>
      <c r="N626" s="1328"/>
      <c r="O626" s="1328"/>
      <c r="P626" s="1328"/>
      <c r="Q626" s="1328"/>
      <c r="R626" s="1328"/>
      <c r="S626" s="1328"/>
      <c r="T626" s="1328"/>
      <c r="W626" s="1328">
        <f>SILABUS!AE102</f>
        <v>0</v>
      </c>
      <c r="X626" s="1328"/>
      <c r="Y626" s="1328"/>
      <c r="Z626" s="1328"/>
      <c r="AA626" s="1328"/>
      <c r="AB626" s="1328"/>
      <c r="AC626" s="1328"/>
      <c r="AD626" s="1328"/>
      <c r="AG626" s="1328">
        <f>SILABUS!AO102</f>
        <v>0</v>
      </c>
      <c r="AH626" s="1328"/>
      <c r="AI626" s="1328"/>
      <c r="AJ626" s="1328"/>
      <c r="AK626" s="1328"/>
      <c r="AL626" s="1328"/>
      <c r="AM626" s="1328"/>
      <c r="AN626" s="1328"/>
    </row>
    <row r="627" spans="1:40">
      <c r="C627" s="1328">
        <f>SILABUS!K103</f>
        <v>0</v>
      </c>
      <c r="D627" s="1328"/>
      <c r="E627" s="1328"/>
      <c r="F627" s="1328"/>
      <c r="G627" s="1328"/>
      <c r="H627" s="1328"/>
      <c r="I627" s="1328"/>
      <c r="J627" s="1328"/>
      <c r="M627" s="1328">
        <f>SILABUS!U103</f>
        <v>0</v>
      </c>
      <c r="N627" s="1328"/>
      <c r="O627" s="1328"/>
      <c r="P627" s="1328"/>
      <c r="Q627" s="1328"/>
      <c r="R627" s="1328"/>
      <c r="S627" s="1328"/>
      <c r="T627" s="1328"/>
      <c r="W627" s="1328">
        <f>SILABUS!AE103</f>
        <v>0</v>
      </c>
      <c r="X627" s="1328"/>
      <c r="Y627" s="1328"/>
      <c r="Z627" s="1328"/>
      <c r="AA627" s="1328"/>
      <c r="AB627" s="1328"/>
      <c r="AC627" s="1328"/>
      <c r="AD627" s="1328"/>
      <c r="AG627" s="1328">
        <f>SILABUS!AO103</f>
        <v>0</v>
      </c>
      <c r="AH627" s="1328"/>
      <c r="AI627" s="1328"/>
      <c r="AJ627" s="1328"/>
      <c r="AK627" s="1328"/>
      <c r="AL627" s="1328"/>
      <c r="AM627" s="1328"/>
      <c r="AN627" s="1328"/>
    </row>
    <row r="628" spans="1:40">
      <c r="C628" s="1328">
        <f>SILABUS!K104</f>
        <v>0</v>
      </c>
      <c r="D628" s="1328"/>
      <c r="E628" s="1328"/>
      <c r="F628" s="1328"/>
      <c r="G628" s="1328"/>
      <c r="H628" s="1328"/>
      <c r="I628" s="1328"/>
      <c r="J628" s="1328"/>
      <c r="M628" s="1328">
        <f>SILABUS!U104</f>
        <v>0</v>
      </c>
      <c r="N628" s="1328"/>
      <c r="O628" s="1328"/>
      <c r="P628" s="1328"/>
      <c r="Q628" s="1328"/>
      <c r="R628" s="1328"/>
      <c r="S628" s="1328"/>
      <c r="T628" s="1328"/>
      <c r="W628" s="1328">
        <f>SILABUS!AE104</f>
        <v>0</v>
      </c>
      <c r="X628" s="1328"/>
      <c r="Y628" s="1328"/>
      <c r="Z628" s="1328"/>
      <c r="AA628" s="1328"/>
      <c r="AB628" s="1328"/>
      <c r="AC628" s="1328"/>
      <c r="AD628" s="1328"/>
      <c r="AG628" s="1328">
        <f>SILABUS!AO104</f>
        <v>0</v>
      </c>
      <c r="AH628" s="1328"/>
      <c r="AI628" s="1328"/>
      <c r="AJ628" s="1328"/>
      <c r="AK628" s="1328"/>
      <c r="AL628" s="1328"/>
      <c r="AM628" s="1328"/>
      <c r="AN628" s="1328"/>
    </row>
    <row r="629" spans="1:40">
      <c r="C629" s="1328">
        <f>SILABUS!K105</f>
        <v>0</v>
      </c>
      <c r="D629" s="1328"/>
      <c r="E629" s="1328"/>
      <c r="F629" s="1328"/>
      <c r="G629" s="1328"/>
      <c r="H629" s="1328"/>
      <c r="I629" s="1328"/>
      <c r="J629" s="1328"/>
      <c r="M629" s="1328">
        <f>SILABUS!U105</f>
        <v>0</v>
      </c>
      <c r="N629" s="1328"/>
      <c r="O629" s="1328"/>
      <c r="P629" s="1328"/>
      <c r="Q629" s="1328"/>
      <c r="R629" s="1328"/>
      <c r="S629" s="1328"/>
      <c r="T629" s="1328"/>
      <c r="W629" s="1328">
        <f>SILABUS!AE105</f>
        <v>0</v>
      </c>
      <c r="X629" s="1328"/>
      <c r="Y629" s="1328"/>
      <c r="Z629" s="1328"/>
      <c r="AA629" s="1328"/>
      <c r="AB629" s="1328"/>
      <c r="AC629" s="1328"/>
      <c r="AD629" s="1328"/>
      <c r="AG629" s="1328">
        <f>SILABUS!AO105</f>
        <v>0</v>
      </c>
      <c r="AH629" s="1328"/>
      <c r="AI629" s="1328"/>
      <c r="AJ629" s="1328"/>
      <c r="AK629" s="1328"/>
      <c r="AL629" s="1328"/>
      <c r="AM629" s="1328"/>
      <c r="AN629" s="1328"/>
    </row>
    <row r="630" spans="1:40">
      <c r="C630" s="1328">
        <f>SILABUS!K106</f>
        <v>0</v>
      </c>
      <c r="D630" s="1328"/>
      <c r="E630" s="1328"/>
      <c r="F630" s="1328"/>
      <c r="G630" s="1328"/>
      <c r="H630" s="1328"/>
      <c r="I630" s="1328"/>
      <c r="J630" s="1328"/>
      <c r="M630" s="1328">
        <f>SILABUS!U106</f>
        <v>0</v>
      </c>
      <c r="N630" s="1328"/>
      <c r="O630" s="1328"/>
      <c r="P630" s="1328"/>
      <c r="Q630" s="1328"/>
      <c r="R630" s="1328"/>
      <c r="S630" s="1328"/>
      <c r="T630" s="1328"/>
      <c r="W630" s="1328">
        <f>SILABUS!AE106</f>
        <v>0</v>
      </c>
      <c r="X630" s="1328"/>
      <c r="Y630" s="1328"/>
      <c r="Z630" s="1328"/>
      <c r="AA630" s="1328"/>
      <c r="AB630" s="1328"/>
      <c r="AC630" s="1328"/>
      <c r="AD630" s="1328"/>
      <c r="AG630" s="1328">
        <f>SILABUS!AO106</f>
        <v>0</v>
      </c>
      <c r="AH630" s="1328"/>
      <c r="AI630" s="1328"/>
      <c r="AJ630" s="1328"/>
      <c r="AK630" s="1328"/>
      <c r="AL630" s="1328"/>
      <c r="AM630" s="1328"/>
      <c r="AN630" s="1328"/>
    </row>
    <row r="631" spans="1:40">
      <c r="C631" s="1328">
        <f>SILABUS!K107</f>
        <v>0</v>
      </c>
      <c r="D631" s="1328"/>
      <c r="E631" s="1328"/>
      <c r="F631" s="1328"/>
      <c r="G631" s="1328"/>
      <c r="H631" s="1328"/>
      <c r="I631" s="1328"/>
      <c r="J631" s="1328"/>
      <c r="M631" s="1328">
        <f>SILABUS!U107</f>
        <v>0</v>
      </c>
      <c r="N631" s="1328"/>
      <c r="O631" s="1328"/>
      <c r="P631" s="1328"/>
      <c r="Q631" s="1328"/>
      <c r="R631" s="1328"/>
      <c r="S631" s="1328"/>
      <c r="T631" s="1328"/>
      <c r="W631" s="1328">
        <f>SILABUS!AE107</f>
        <v>0</v>
      </c>
      <c r="X631" s="1328"/>
      <c r="Y631" s="1328"/>
      <c r="Z631" s="1328"/>
      <c r="AA631" s="1328"/>
      <c r="AB631" s="1328"/>
      <c r="AC631" s="1328"/>
      <c r="AD631" s="1328"/>
      <c r="AG631" s="1328">
        <f>SILABUS!AO107</f>
        <v>0</v>
      </c>
      <c r="AH631" s="1328"/>
      <c r="AI631" s="1328"/>
      <c r="AJ631" s="1328"/>
      <c r="AK631" s="1328"/>
      <c r="AL631" s="1328"/>
      <c r="AM631" s="1328"/>
      <c r="AN631" s="1328"/>
    </row>
    <row r="632" spans="1:40">
      <c r="C632" s="1328">
        <f>SILABUS!K108</f>
        <v>0</v>
      </c>
      <c r="D632" s="1328"/>
      <c r="E632" s="1328"/>
      <c r="F632" s="1328"/>
      <c r="G632" s="1328"/>
      <c r="H632" s="1328"/>
      <c r="I632" s="1328"/>
      <c r="J632" s="1328"/>
      <c r="M632" s="1328">
        <f>SILABUS!U108</f>
        <v>0</v>
      </c>
      <c r="N632" s="1328"/>
      <c r="O632" s="1328"/>
      <c r="P632" s="1328"/>
      <c r="Q632" s="1328"/>
      <c r="R632" s="1328"/>
      <c r="S632" s="1328"/>
      <c r="T632" s="1328"/>
      <c r="W632" s="1328">
        <f>SILABUS!AE108</f>
        <v>0</v>
      </c>
      <c r="X632" s="1328"/>
      <c r="Y632" s="1328"/>
      <c r="Z632" s="1328"/>
      <c r="AA632" s="1328"/>
      <c r="AB632" s="1328"/>
      <c r="AC632" s="1328"/>
      <c r="AD632" s="1328"/>
      <c r="AG632" s="1328">
        <f>SILABUS!AO108</f>
        <v>0</v>
      </c>
      <c r="AH632" s="1328"/>
      <c r="AI632" s="1328"/>
      <c r="AJ632" s="1328"/>
      <c r="AK632" s="1328"/>
      <c r="AL632" s="1328"/>
      <c r="AM632" s="1328"/>
      <c r="AN632" s="1328"/>
    </row>
    <row r="634" spans="1:40" ht="15">
      <c r="A634" s="357" t="s">
        <v>488</v>
      </c>
      <c r="B634" s="357"/>
      <c r="C634" s="357"/>
      <c r="D634" s="357"/>
      <c r="K634" s="357" t="s">
        <v>488</v>
      </c>
      <c r="L634" s="357"/>
      <c r="M634" s="357"/>
      <c r="N634" s="357"/>
      <c r="U634" s="357" t="s">
        <v>488</v>
      </c>
      <c r="V634" s="357"/>
      <c r="W634" s="357"/>
      <c r="X634" s="357"/>
      <c r="AE634" s="357" t="s">
        <v>488</v>
      </c>
      <c r="AF634" s="357"/>
      <c r="AG634" s="357"/>
      <c r="AH634" s="357"/>
    </row>
    <row r="635" spans="1:40">
      <c r="C635" s="353" t="s">
        <v>446</v>
      </c>
      <c r="D635" s="354" t="s">
        <v>3</v>
      </c>
      <c r="E635" s="826" t="s">
        <v>489</v>
      </c>
      <c r="M635" s="353" t="s">
        <v>446</v>
      </c>
      <c r="N635" s="354" t="s">
        <v>3</v>
      </c>
      <c r="O635" s="826" t="s">
        <v>489</v>
      </c>
      <c r="W635" s="353" t="s">
        <v>446</v>
      </c>
      <c r="X635" s="354" t="s">
        <v>3</v>
      </c>
      <c r="Y635" s="826" t="s">
        <v>489</v>
      </c>
      <c r="AG635" s="353" t="s">
        <v>446</v>
      </c>
      <c r="AH635" s="354" t="s">
        <v>3</v>
      </c>
      <c r="AI635" s="826" t="s">
        <v>489</v>
      </c>
    </row>
    <row r="636" spans="1:40">
      <c r="C636" s="353" t="s">
        <v>447</v>
      </c>
      <c r="D636" s="354" t="s">
        <v>3</v>
      </c>
      <c r="E636" s="826" t="s">
        <v>490</v>
      </c>
      <c r="M636" s="353" t="s">
        <v>447</v>
      </c>
      <c r="N636" s="354" t="s">
        <v>3</v>
      </c>
      <c r="O636" s="826" t="s">
        <v>490</v>
      </c>
      <c r="W636" s="353" t="s">
        <v>447</v>
      </c>
      <c r="X636" s="354" t="s">
        <v>3</v>
      </c>
      <c r="Y636" s="826" t="s">
        <v>490</v>
      </c>
      <c r="AG636" s="353" t="s">
        <v>447</v>
      </c>
      <c r="AH636" s="354" t="s">
        <v>3</v>
      </c>
      <c r="AI636" s="826" t="s">
        <v>490</v>
      </c>
    </row>
    <row r="637" spans="1:40">
      <c r="C637" s="353" t="s">
        <v>448</v>
      </c>
      <c r="M637" s="353" t="s">
        <v>448</v>
      </c>
      <c r="W637" s="353" t="s">
        <v>448</v>
      </c>
      <c r="AG637" s="353" t="s">
        <v>448</v>
      </c>
    </row>
    <row r="639" spans="1:40">
      <c r="C639" s="353" t="s">
        <v>491</v>
      </c>
      <c r="M639" s="353" t="s">
        <v>491</v>
      </c>
      <c r="W639" s="353" t="s">
        <v>491</v>
      </c>
      <c r="AG639" s="353" t="s">
        <v>491</v>
      </c>
    </row>
    <row r="640" spans="1:40">
      <c r="C640" s="353" t="s">
        <v>492</v>
      </c>
      <c r="M640" s="353" t="s">
        <v>492</v>
      </c>
      <c r="W640" s="353" t="s">
        <v>492</v>
      </c>
      <c r="AG640" s="353" t="s">
        <v>492</v>
      </c>
    </row>
    <row r="641" spans="3:40">
      <c r="C641" s="353" t="s">
        <v>493</v>
      </c>
      <c r="M641" s="353" t="s">
        <v>493</v>
      </c>
      <c r="W641" s="353" t="s">
        <v>493</v>
      </c>
      <c r="AG641" s="353" t="s">
        <v>493</v>
      </c>
    </row>
    <row r="642" spans="3:40">
      <c r="C642" s="353" t="s">
        <v>494</v>
      </c>
      <c r="M642" s="353" t="s">
        <v>494</v>
      </c>
      <c r="W642" s="353" t="s">
        <v>494</v>
      </c>
      <c r="AG642" s="353" t="s">
        <v>494</v>
      </c>
    </row>
    <row r="643" spans="3:40" ht="15">
      <c r="C643" s="355"/>
      <c r="D643" s="355"/>
      <c r="M643" s="355"/>
      <c r="N643" s="355"/>
      <c r="W643" s="355"/>
      <c r="X643" s="355"/>
      <c r="AG643" s="355"/>
      <c r="AH643" s="355"/>
    </row>
    <row r="644" spans="3:40" ht="15">
      <c r="C644" s="382" t="s">
        <v>530</v>
      </c>
      <c r="D644" s="382"/>
      <c r="M644" s="382" t="s">
        <v>530</v>
      </c>
      <c r="N644" s="382"/>
      <c r="W644" s="382" t="s">
        <v>530</v>
      </c>
      <c r="X644" s="382"/>
      <c r="AG644" s="382" t="s">
        <v>530</v>
      </c>
      <c r="AH644" s="382"/>
    </row>
    <row r="645" spans="3:40" ht="30.75" thickBot="1">
      <c r="C645" s="840" t="s">
        <v>6</v>
      </c>
      <c r="D645" s="1333" t="s">
        <v>449</v>
      </c>
      <c r="E645" s="1333"/>
      <c r="F645" s="1334" t="s">
        <v>450</v>
      </c>
      <c r="G645" s="1334"/>
      <c r="H645" s="1334" t="s">
        <v>451</v>
      </c>
      <c r="I645" s="1334"/>
      <c r="J645" s="383" t="s">
        <v>452</v>
      </c>
      <c r="M645" s="840" t="s">
        <v>6</v>
      </c>
      <c r="N645" s="1333" t="s">
        <v>449</v>
      </c>
      <c r="O645" s="1333"/>
      <c r="P645" s="1334" t="s">
        <v>450</v>
      </c>
      <c r="Q645" s="1334"/>
      <c r="R645" s="1334" t="s">
        <v>451</v>
      </c>
      <c r="S645" s="1334"/>
      <c r="T645" s="383" t="s">
        <v>452</v>
      </c>
      <c r="W645" s="840" t="s">
        <v>6</v>
      </c>
      <c r="X645" s="1333" t="s">
        <v>449</v>
      </c>
      <c r="Y645" s="1333"/>
      <c r="Z645" s="1334" t="s">
        <v>450</v>
      </c>
      <c r="AA645" s="1334"/>
      <c r="AB645" s="1334" t="s">
        <v>451</v>
      </c>
      <c r="AC645" s="1334"/>
      <c r="AD645" s="383" t="s">
        <v>452</v>
      </c>
      <c r="AG645" s="840" t="s">
        <v>6</v>
      </c>
      <c r="AH645" s="1333" t="s">
        <v>449</v>
      </c>
      <c r="AI645" s="1333"/>
      <c r="AJ645" s="1334" t="s">
        <v>450</v>
      </c>
      <c r="AK645" s="1334"/>
      <c r="AL645" s="1334" t="s">
        <v>451</v>
      </c>
      <c r="AM645" s="1334"/>
      <c r="AN645" s="383" t="s">
        <v>452</v>
      </c>
    </row>
    <row r="646" spans="3:40" ht="15.75" thickTop="1">
      <c r="C646" s="384">
        <v>1</v>
      </c>
      <c r="D646" s="1335"/>
      <c r="E646" s="1335"/>
      <c r="F646" s="1336"/>
      <c r="G646" s="1336"/>
      <c r="H646" s="1337" t="s">
        <v>495</v>
      </c>
      <c r="I646" s="1337"/>
      <c r="J646" s="828"/>
      <c r="M646" s="384">
        <v>1</v>
      </c>
      <c r="N646" s="1335"/>
      <c r="O646" s="1335"/>
      <c r="P646" s="1336"/>
      <c r="Q646" s="1336"/>
      <c r="R646" s="1337" t="s">
        <v>495</v>
      </c>
      <c r="S646" s="1337"/>
      <c r="T646" s="828"/>
      <c r="W646" s="384">
        <v>1</v>
      </c>
      <c r="X646" s="1335"/>
      <c r="Y646" s="1335"/>
      <c r="Z646" s="1336"/>
      <c r="AA646" s="1336"/>
      <c r="AB646" s="1337" t="s">
        <v>495</v>
      </c>
      <c r="AC646" s="1337"/>
      <c r="AD646" s="828"/>
      <c r="AG646" s="384">
        <v>1</v>
      </c>
      <c r="AH646" s="1335"/>
      <c r="AI646" s="1335"/>
      <c r="AJ646" s="1336"/>
      <c r="AK646" s="1336"/>
      <c r="AL646" s="1337" t="s">
        <v>495</v>
      </c>
      <c r="AM646" s="1337"/>
      <c r="AN646" s="828"/>
    </row>
    <row r="647" spans="3:40" ht="15">
      <c r="C647" s="385">
        <v>2</v>
      </c>
      <c r="D647" s="1329"/>
      <c r="E647" s="1329"/>
      <c r="F647" s="1330"/>
      <c r="G647" s="1330"/>
      <c r="H647" s="1331" t="s">
        <v>495</v>
      </c>
      <c r="I647" s="1331"/>
      <c r="J647" s="829"/>
      <c r="M647" s="385">
        <v>2</v>
      </c>
      <c r="N647" s="1329"/>
      <c r="O647" s="1329"/>
      <c r="P647" s="1330"/>
      <c r="Q647" s="1330"/>
      <c r="R647" s="1331" t="s">
        <v>495</v>
      </c>
      <c r="S647" s="1331"/>
      <c r="T647" s="829"/>
      <c r="W647" s="385">
        <v>2</v>
      </c>
      <c r="X647" s="1329"/>
      <c r="Y647" s="1329"/>
      <c r="Z647" s="1330"/>
      <c r="AA647" s="1330"/>
      <c r="AB647" s="1331" t="s">
        <v>495</v>
      </c>
      <c r="AC647" s="1331"/>
      <c r="AD647" s="829"/>
      <c r="AG647" s="385">
        <v>2</v>
      </c>
      <c r="AH647" s="1329"/>
      <c r="AI647" s="1329"/>
      <c r="AJ647" s="1330"/>
      <c r="AK647" s="1330"/>
      <c r="AL647" s="1331" t="s">
        <v>495</v>
      </c>
      <c r="AM647" s="1331"/>
      <c r="AN647" s="829"/>
    </row>
    <row r="648" spans="3:40" ht="15">
      <c r="C648" s="385">
        <v>3</v>
      </c>
      <c r="D648" s="1329"/>
      <c r="E648" s="1329"/>
      <c r="F648" s="1330"/>
      <c r="G648" s="1330"/>
      <c r="H648" s="1331" t="s">
        <v>495</v>
      </c>
      <c r="I648" s="1331"/>
      <c r="J648" s="829"/>
      <c r="M648" s="385">
        <v>3</v>
      </c>
      <c r="N648" s="1329"/>
      <c r="O648" s="1329"/>
      <c r="P648" s="1330"/>
      <c r="Q648" s="1330"/>
      <c r="R648" s="1331" t="s">
        <v>495</v>
      </c>
      <c r="S648" s="1331"/>
      <c r="T648" s="829"/>
      <c r="W648" s="385">
        <v>3</v>
      </c>
      <c r="X648" s="1329"/>
      <c r="Y648" s="1329"/>
      <c r="Z648" s="1330"/>
      <c r="AA648" s="1330"/>
      <c r="AB648" s="1331" t="s">
        <v>495</v>
      </c>
      <c r="AC648" s="1331"/>
      <c r="AD648" s="829"/>
      <c r="AG648" s="385">
        <v>3</v>
      </c>
      <c r="AH648" s="1329"/>
      <c r="AI648" s="1329"/>
      <c r="AJ648" s="1330"/>
      <c r="AK648" s="1330"/>
      <c r="AL648" s="1331" t="s">
        <v>495</v>
      </c>
      <c r="AM648" s="1331"/>
      <c r="AN648" s="829"/>
    </row>
    <row r="649" spans="3:40" ht="15.75" thickBot="1">
      <c r="C649" s="386">
        <v>4</v>
      </c>
      <c r="D649" s="1338"/>
      <c r="E649" s="1338"/>
      <c r="F649" s="1339"/>
      <c r="G649" s="1339"/>
      <c r="H649" s="1340" t="s">
        <v>495</v>
      </c>
      <c r="I649" s="1340"/>
      <c r="J649" s="830"/>
      <c r="M649" s="386">
        <v>4</v>
      </c>
      <c r="N649" s="1338"/>
      <c r="O649" s="1338"/>
      <c r="P649" s="1339"/>
      <c r="Q649" s="1339"/>
      <c r="R649" s="1340" t="s">
        <v>495</v>
      </c>
      <c r="S649" s="1340"/>
      <c r="T649" s="830"/>
      <c r="W649" s="386">
        <v>4</v>
      </c>
      <c r="X649" s="1338"/>
      <c r="Y649" s="1338"/>
      <c r="Z649" s="1339"/>
      <c r="AA649" s="1339"/>
      <c r="AB649" s="1340" t="s">
        <v>495</v>
      </c>
      <c r="AC649" s="1340"/>
      <c r="AD649" s="830"/>
      <c r="AG649" s="386">
        <v>4</v>
      </c>
      <c r="AH649" s="1338"/>
      <c r="AI649" s="1338"/>
      <c r="AJ649" s="1339"/>
      <c r="AK649" s="1339"/>
      <c r="AL649" s="1340" t="s">
        <v>495</v>
      </c>
      <c r="AM649" s="1340"/>
      <c r="AN649" s="830"/>
    </row>
    <row r="650" spans="3:40" ht="15.75" thickTop="1">
      <c r="C650" s="1341" t="s">
        <v>453</v>
      </c>
      <c r="D650" s="1342"/>
      <c r="E650" s="1342"/>
      <c r="F650" s="1342"/>
      <c r="G650" s="1343"/>
      <c r="H650" s="1337">
        <v>100</v>
      </c>
      <c r="I650" s="1337"/>
      <c r="J650" s="1344"/>
      <c r="M650" s="1341" t="s">
        <v>453</v>
      </c>
      <c r="N650" s="1342"/>
      <c r="O650" s="1342"/>
      <c r="P650" s="1342"/>
      <c r="Q650" s="1343"/>
      <c r="R650" s="1337">
        <v>100</v>
      </c>
      <c r="S650" s="1337"/>
      <c r="T650" s="1344"/>
      <c r="W650" s="1341" t="s">
        <v>453</v>
      </c>
      <c r="X650" s="1342"/>
      <c r="Y650" s="1342"/>
      <c r="Z650" s="1342"/>
      <c r="AA650" s="1343"/>
      <c r="AB650" s="1337">
        <v>100</v>
      </c>
      <c r="AC650" s="1337"/>
      <c r="AD650" s="1344"/>
      <c r="AG650" s="1341" t="s">
        <v>453</v>
      </c>
      <c r="AH650" s="1342"/>
      <c r="AI650" s="1342"/>
      <c r="AJ650" s="1342"/>
      <c r="AK650" s="1343"/>
      <c r="AL650" s="1337">
        <v>100</v>
      </c>
      <c r="AM650" s="1337"/>
      <c r="AN650" s="1344"/>
    </row>
    <row r="651" spans="3:40" ht="15">
      <c r="C651" s="387" t="s">
        <v>454</v>
      </c>
      <c r="D651" s="388"/>
      <c r="E651" s="831"/>
      <c r="F651" s="831"/>
      <c r="G651" s="832"/>
      <c r="H651" s="1331">
        <v>75</v>
      </c>
      <c r="I651" s="1331"/>
      <c r="J651" s="1345"/>
      <c r="M651" s="387" t="s">
        <v>454</v>
      </c>
      <c r="N651" s="388"/>
      <c r="O651" s="831"/>
      <c r="P651" s="831"/>
      <c r="Q651" s="832"/>
      <c r="R651" s="1331">
        <v>75</v>
      </c>
      <c r="S651" s="1331"/>
      <c r="T651" s="1345"/>
      <c r="W651" s="387" t="s">
        <v>454</v>
      </c>
      <c r="X651" s="388"/>
      <c r="Y651" s="831"/>
      <c r="Z651" s="831"/>
      <c r="AA651" s="832"/>
      <c r="AB651" s="1331">
        <v>75</v>
      </c>
      <c r="AC651" s="1331"/>
      <c r="AD651" s="1345"/>
      <c r="AG651" s="387" t="s">
        <v>454</v>
      </c>
      <c r="AH651" s="388"/>
      <c r="AI651" s="831"/>
      <c r="AJ651" s="831"/>
      <c r="AK651" s="832"/>
      <c r="AL651" s="1331">
        <v>75</v>
      </c>
      <c r="AM651" s="1331"/>
      <c r="AN651" s="1345"/>
    </row>
    <row r="652" spans="3:40">
      <c r="C652" s="387" t="s">
        <v>455</v>
      </c>
      <c r="D652" s="388"/>
      <c r="E652" s="831"/>
      <c r="F652" s="831"/>
      <c r="G652" s="831"/>
      <c r="H652" s="831"/>
      <c r="I652" s="832"/>
      <c r="J652" s="1346"/>
      <c r="M652" s="387" t="s">
        <v>455</v>
      </c>
      <c r="N652" s="388"/>
      <c r="O652" s="831"/>
      <c r="P652" s="831"/>
      <c r="Q652" s="831"/>
      <c r="R652" s="831"/>
      <c r="S652" s="832"/>
      <c r="T652" s="1346"/>
      <c r="W652" s="387" t="s">
        <v>455</v>
      </c>
      <c r="X652" s="388"/>
      <c r="Y652" s="831"/>
      <c r="Z652" s="831"/>
      <c r="AA652" s="831"/>
      <c r="AB652" s="831"/>
      <c r="AC652" s="832"/>
      <c r="AD652" s="1346"/>
      <c r="AG652" s="387" t="s">
        <v>455</v>
      </c>
      <c r="AH652" s="388"/>
      <c r="AI652" s="831"/>
      <c r="AJ652" s="831"/>
      <c r="AK652" s="831"/>
      <c r="AL652" s="831"/>
      <c r="AM652" s="832"/>
      <c r="AN652" s="1346"/>
    </row>
    <row r="653" spans="3:40">
      <c r="C653" s="389" t="s">
        <v>456</v>
      </c>
      <c r="D653" s="390"/>
      <c r="E653" s="833"/>
      <c r="F653" s="833"/>
      <c r="G653" s="834"/>
      <c r="H653" s="1347" t="s">
        <v>457</v>
      </c>
      <c r="I653" s="1348"/>
      <c r="J653" s="1349"/>
      <c r="M653" s="389" t="s">
        <v>456</v>
      </c>
      <c r="N653" s="390"/>
      <c r="O653" s="833"/>
      <c r="P653" s="833"/>
      <c r="Q653" s="834"/>
      <c r="R653" s="1347" t="s">
        <v>457</v>
      </c>
      <c r="S653" s="1348"/>
      <c r="T653" s="1349"/>
      <c r="W653" s="389" t="s">
        <v>456</v>
      </c>
      <c r="X653" s="390"/>
      <c r="Y653" s="833"/>
      <c r="Z653" s="833"/>
      <c r="AA653" s="834"/>
      <c r="AB653" s="1347" t="s">
        <v>457</v>
      </c>
      <c r="AC653" s="1348"/>
      <c r="AD653" s="1349"/>
      <c r="AG653" s="389" t="s">
        <v>456</v>
      </c>
      <c r="AH653" s="390"/>
      <c r="AI653" s="833"/>
      <c r="AJ653" s="833"/>
      <c r="AK653" s="834"/>
      <c r="AL653" s="1347" t="s">
        <v>457</v>
      </c>
      <c r="AM653" s="1348"/>
      <c r="AN653" s="1349"/>
    </row>
    <row r="654" spans="3:40" ht="15">
      <c r="C654" s="355"/>
      <c r="D654" s="355"/>
      <c r="M654" s="355"/>
      <c r="N654" s="355"/>
      <c r="W654" s="355"/>
      <c r="X654" s="355"/>
      <c r="AG654" s="355"/>
      <c r="AH654" s="355"/>
    </row>
    <row r="655" spans="3:40">
      <c r="G655" s="1365" t="str">
        <f>G540</f>
        <v>Wonosobo,        Juli 2014</v>
      </c>
      <c r="H655" s="1365"/>
      <c r="I655" s="1365"/>
      <c r="J655" s="1365"/>
      <c r="Q655" s="1365" t="str">
        <f>Q540</f>
        <v>Wonosobo,        Juli 2014</v>
      </c>
      <c r="R655" s="1365"/>
      <c r="S655" s="1365"/>
      <c r="T655" s="1365"/>
      <c r="AA655" s="1365" t="str">
        <f>AA540</f>
        <v>Wonosobo,        Juli 2014</v>
      </c>
      <c r="AB655" s="1365"/>
      <c r="AC655" s="1365"/>
      <c r="AD655" s="1365"/>
      <c r="AK655" s="1365" t="str">
        <f>AK540</f>
        <v>Wonosobo,        Juli 2014</v>
      </c>
      <c r="AL655" s="1365"/>
      <c r="AM655" s="1365"/>
      <c r="AN655" s="1365"/>
    </row>
    <row r="656" spans="3:40">
      <c r="C656" s="1350" t="s">
        <v>19</v>
      </c>
      <c r="D656" s="1350"/>
      <c r="E656" s="1350"/>
      <c r="F656" s="358"/>
      <c r="M656" s="1350" t="s">
        <v>19</v>
      </c>
      <c r="N656" s="1350"/>
      <c r="O656" s="1350"/>
      <c r="P656" s="358"/>
      <c r="W656" s="1350" t="s">
        <v>19</v>
      </c>
      <c r="X656" s="1350"/>
      <c r="Y656" s="1350"/>
      <c r="Z656" s="358"/>
      <c r="AG656" s="1350" t="s">
        <v>19</v>
      </c>
      <c r="AH656" s="1350"/>
      <c r="AI656" s="1350"/>
      <c r="AJ656" s="358"/>
    </row>
    <row r="657" spans="1:40">
      <c r="C657" s="1350" t="s">
        <v>496</v>
      </c>
      <c r="D657" s="1350"/>
      <c r="E657" s="1350"/>
      <c r="G657" s="1353" t="s">
        <v>458</v>
      </c>
      <c r="H657" s="1353"/>
      <c r="I657" s="1353"/>
      <c r="J657" s="1353"/>
      <c r="M657" s="1350" t="s">
        <v>496</v>
      </c>
      <c r="N657" s="1350"/>
      <c r="O657" s="1350"/>
      <c r="Q657" s="1353" t="s">
        <v>458</v>
      </c>
      <c r="R657" s="1353"/>
      <c r="S657" s="1353"/>
      <c r="T657" s="1353"/>
      <c r="W657" s="1350" t="s">
        <v>496</v>
      </c>
      <c r="X657" s="1350"/>
      <c r="Y657" s="1350"/>
      <c r="AA657" s="1353" t="s">
        <v>458</v>
      </c>
      <c r="AB657" s="1353"/>
      <c r="AC657" s="1353"/>
      <c r="AD657" s="1353"/>
      <c r="AG657" s="1350" t="s">
        <v>496</v>
      </c>
      <c r="AH657" s="1350"/>
      <c r="AI657" s="1350"/>
      <c r="AK657" s="1353" t="s">
        <v>458</v>
      </c>
      <c r="AL657" s="1353"/>
      <c r="AM657" s="1353"/>
      <c r="AN657" s="1353"/>
    </row>
    <row r="658" spans="1:40">
      <c r="G658" s="1353" t="str">
        <f>G552</f>
        <v>PRAKARYA</v>
      </c>
      <c r="H658" s="1353"/>
      <c r="I658" s="1353"/>
      <c r="J658" s="1353"/>
      <c r="Q658" s="1353" t="str">
        <f>Q552</f>
        <v>PRAKARYA</v>
      </c>
      <c r="R658" s="1353"/>
      <c r="S658" s="1353"/>
      <c r="T658" s="1353"/>
      <c r="AA658" s="1353" t="str">
        <f>AA552</f>
        <v>PRAKARYA</v>
      </c>
      <c r="AB658" s="1353"/>
      <c r="AC658" s="1353"/>
      <c r="AD658" s="1353"/>
      <c r="AK658" s="1353" t="str">
        <f>AK552</f>
        <v>PRAKARYA</v>
      </c>
      <c r="AL658" s="1353"/>
      <c r="AM658" s="1353"/>
      <c r="AN658" s="1353"/>
    </row>
    <row r="659" spans="1:40">
      <c r="I659" s="358"/>
      <c r="S659" s="358"/>
      <c r="AC659" s="358"/>
      <c r="AM659" s="358"/>
    </row>
    <row r="660" spans="1:40">
      <c r="I660" s="358"/>
      <c r="S660" s="358"/>
      <c r="AC660" s="358"/>
      <c r="AM660" s="358"/>
    </row>
    <row r="661" spans="1:40">
      <c r="I661" s="358"/>
      <c r="S661" s="358"/>
      <c r="AC661" s="358"/>
      <c r="AM661" s="358"/>
    </row>
    <row r="662" spans="1:40" ht="15">
      <c r="C662" s="1351" t="str">
        <f>C547</f>
        <v>ARIS SUATRYANTO, S.Pd.</v>
      </c>
      <c r="D662" s="1351"/>
      <c r="E662" s="1351"/>
      <c r="G662" s="1354" t="str">
        <f>G547</f>
        <v>ACHMAD MUFTI, S.Kom.</v>
      </c>
      <c r="H662" s="1354"/>
      <c r="I662" s="1354"/>
      <c r="J662" s="1354"/>
      <c r="M662" s="1351" t="str">
        <f>M547</f>
        <v>ARIS SUATRYANTO, S.Pd.</v>
      </c>
      <c r="N662" s="1351"/>
      <c r="O662" s="1351"/>
      <c r="Q662" s="1354" t="str">
        <f>Q547</f>
        <v>ACHMAD MUFTI, S.Kom.</v>
      </c>
      <c r="R662" s="1354"/>
      <c r="S662" s="1354"/>
      <c r="T662" s="1354"/>
      <c r="W662" s="1351" t="str">
        <f>W547</f>
        <v>ARIS SUATRYANTO, S.Pd.</v>
      </c>
      <c r="X662" s="1351"/>
      <c r="Y662" s="1351"/>
      <c r="AA662" s="1354" t="str">
        <f>AA547</f>
        <v>ACHMAD MUFTI, S.Kom.</v>
      </c>
      <c r="AB662" s="1354"/>
      <c r="AC662" s="1354"/>
      <c r="AD662" s="1354"/>
      <c r="AG662" s="1351" t="str">
        <f>AG547</f>
        <v>ARIS SUATRYANTO, S.Pd.</v>
      </c>
      <c r="AH662" s="1351"/>
      <c r="AI662" s="1351"/>
      <c r="AK662" s="1354" t="str">
        <f>AK547</f>
        <v>ACHMAD MUFTI, S.Kom.</v>
      </c>
      <c r="AL662" s="1354"/>
      <c r="AM662" s="1354"/>
      <c r="AN662" s="1354"/>
    </row>
    <row r="663" spans="1:40">
      <c r="A663" s="391"/>
      <c r="B663" s="391"/>
      <c r="C663" s="1172" t="e">
        <f>C548</f>
        <v>#REF!</v>
      </c>
      <c r="D663" s="1172"/>
      <c r="E663" s="1172"/>
      <c r="F663" s="835"/>
      <c r="G663" s="1355" t="str">
        <f>G548</f>
        <v>NIP. -</v>
      </c>
      <c r="H663" s="1355"/>
      <c r="I663" s="1355"/>
      <c r="J663" s="1355"/>
      <c r="K663" s="391"/>
      <c r="L663" s="391"/>
      <c r="M663" s="1172" t="e">
        <f>M548</f>
        <v>#REF!</v>
      </c>
      <c r="N663" s="1172"/>
      <c r="O663" s="1172"/>
      <c r="P663" s="835"/>
      <c r="Q663" s="1355" t="str">
        <f>Q548</f>
        <v>NIP. -</v>
      </c>
      <c r="R663" s="1355"/>
      <c r="S663" s="1355"/>
      <c r="T663" s="1355"/>
      <c r="U663" s="391"/>
      <c r="V663" s="391"/>
      <c r="W663" s="1172" t="e">
        <f>W548</f>
        <v>#REF!</v>
      </c>
      <c r="X663" s="1172"/>
      <c r="Y663" s="1172"/>
      <c r="Z663" s="835"/>
      <c r="AA663" s="1355" t="str">
        <f>AA548</f>
        <v>NIP. -</v>
      </c>
      <c r="AB663" s="1355"/>
      <c r="AC663" s="1355"/>
      <c r="AD663" s="1355"/>
      <c r="AE663" s="391"/>
      <c r="AF663" s="391"/>
      <c r="AG663" s="1172" t="e">
        <f>AG548</f>
        <v>#REF!</v>
      </c>
      <c r="AH663" s="1172"/>
      <c r="AI663" s="1172"/>
      <c r="AJ663" s="835"/>
      <c r="AK663" s="1355" t="str">
        <f>AK548</f>
        <v>NIP. -</v>
      </c>
      <c r="AL663" s="1355"/>
      <c r="AM663" s="1355"/>
      <c r="AN663" s="1355"/>
    </row>
    <row r="665" spans="1:40" ht="20.25">
      <c r="A665" s="1322" t="s">
        <v>422</v>
      </c>
      <c r="B665" s="1322"/>
      <c r="C665" s="1322"/>
      <c r="D665" s="1322"/>
      <c r="E665" s="1322"/>
      <c r="F665" s="1322"/>
      <c r="G665" s="1322"/>
      <c r="H665" s="1322"/>
      <c r="I665" s="1322"/>
      <c r="J665" s="1322"/>
      <c r="K665" s="1322" t="s">
        <v>422</v>
      </c>
      <c r="L665" s="1322"/>
      <c r="M665" s="1322"/>
      <c r="N665" s="1322"/>
      <c r="O665" s="1322"/>
      <c r="P665" s="1322"/>
      <c r="Q665" s="1322"/>
      <c r="R665" s="1322"/>
      <c r="S665" s="1322"/>
      <c r="T665" s="1322"/>
      <c r="U665" s="1322" t="s">
        <v>422</v>
      </c>
      <c r="V665" s="1322"/>
      <c r="W665" s="1322"/>
      <c r="X665" s="1322"/>
      <c r="Y665" s="1322"/>
      <c r="Z665" s="1322"/>
      <c r="AA665" s="1322"/>
      <c r="AB665" s="1322"/>
      <c r="AC665" s="1322"/>
      <c r="AD665" s="1322"/>
      <c r="AE665" s="1322" t="s">
        <v>422</v>
      </c>
      <c r="AF665" s="1322"/>
      <c r="AG665" s="1322"/>
      <c r="AH665" s="1322"/>
      <c r="AI665" s="1322"/>
      <c r="AJ665" s="1322"/>
      <c r="AK665" s="1322"/>
      <c r="AL665" s="1322"/>
      <c r="AM665" s="1322"/>
      <c r="AN665" s="1322"/>
    </row>
    <row r="666" spans="1:40" ht="15">
      <c r="A666" s="884">
        <v>7</v>
      </c>
      <c r="C666" s="355"/>
      <c r="D666" s="355"/>
      <c r="K666" s="354">
        <v>7</v>
      </c>
      <c r="M666" s="355"/>
      <c r="N666" s="355"/>
      <c r="U666" s="354">
        <v>7</v>
      </c>
      <c r="W666" s="355"/>
      <c r="X666" s="355"/>
      <c r="AE666" s="354">
        <v>7</v>
      </c>
      <c r="AG666" s="355"/>
      <c r="AH666" s="355"/>
    </row>
    <row r="667" spans="1:40">
      <c r="D667" s="356"/>
      <c r="E667" s="358" t="s">
        <v>2</v>
      </c>
      <c r="F667" s="358" t="s">
        <v>3</v>
      </c>
      <c r="G667" s="1366" t="str">
        <f>G552</f>
        <v>PRAKARYA</v>
      </c>
      <c r="H667" s="1366"/>
      <c r="I667" s="1366"/>
      <c r="J667" s="1366"/>
      <c r="N667" s="356"/>
      <c r="O667" s="358" t="s">
        <v>2</v>
      </c>
      <c r="P667" s="358" t="s">
        <v>3</v>
      </c>
      <c r="Q667" s="1366" t="str">
        <f>Q552</f>
        <v>PRAKARYA</v>
      </c>
      <c r="R667" s="1366"/>
      <c r="S667" s="1366"/>
      <c r="T667" s="1366"/>
      <c r="X667" s="356"/>
      <c r="Y667" s="358" t="s">
        <v>2</v>
      </c>
      <c r="Z667" s="358" t="s">
        <v>3</v>
      </c>
      <c r="AA667" s="1366" t="str">
        <f>AA552</f>
        <v>PRAKARYA</v>
      </c>
      <c r="AB667" s="1366"/>
      <c r="AC667" s="1366"/>
      <c r="AD667" s="1366"/>
      <c r="AH667" s="356"/>
      <c r="AI667" s="358" t="s">
        <v>2</v>
      </c>
      <c r="AJ667" s="358" t="s">
        <v>3</v>
      </c>
      <c r="AK667" s="1366" t="str">
        <f>AK552</f>
        <v>PRAKARYA</v>
      </c>
      <c r="AL667" s="1366"/>
      <c r="AM667" s="1366"/>
      <c r="AN667" s="1366"/>
    </row>
    <row r="668" spans="1:40">
      <c r="D668" s="356"/>
      <c r="E668" s="358" t="s">
        <v>423</v>
      </c>
      <c r="F668" s="358" t="s">
        <v>3</v>
      </c>
      <c r="G668" s="1366" t="str">
        <f>G553</f>
        <v>X (Sepuluh) / 2 (Dua)</v>
      </c>
      <c r="H668" s="1366"/>
      <c r="I668" s="1366"/>
      <c r="J668" s="1366"/>
      <c r="N668" s="356"/>
      <c r="O668" s="358" t="s">
        <v>423</v>
      </c>
      <c r="P668" s="358" t="s">
        <v>3</v>
      </c>
      <c r="Q668" s="1366" t="str">
        <f>Q553</f>
        <v>X (Sepuluh) / 2 (Dua)</v>
      </c>
      <c r="R668" s="1366"/>
      <c r="S668" s="1366"/>
      <c r="T668" s="1366"/>
      <c r="X668" s="356"/>
      <c r="Y668" s="358" t="s">
        <v>423</v>
      </c>
      <c r="Z668" s="358" t="s">
        <v>3</v>
      </c>
      <c r="AA668" s="1366" t="str">
        <f>AA553</f>
        <v>X (Sepuluh) / 2 (Dua)</v>
      </c>
      <c r="AB668" s="1366"/>
      <c r="AC668" s="1366"/>
      <c r="AD668" s="1366"/>
      <c r="AH668" s="356"/>
      <c r="AI668" s="358" t="s">
        <v>423</v>
      </c>
      <c r="AJ668" s="358" t="s">
        <v>3</v>
      </c>
      <c r="AK668" s="1366" t="str">
        <f>AK553</f>
        <v>X (Sepuluh) / 2 (Dua)</v>
      </c>
      <c r="AL668" s="1366"/>
      <c r="AM668" s="1366"/>
      <c r="AN668" s="1366"/>
    </row>
    <row r="669" spans="1:40" ht="14.25" customHeight="1">
      <c r="D669" s="356"/>
      <c r="E669" s="358" t="s">
        <v>424</v>
      </c>
      <c r="F669" s="358" t="s">
        <v>3</v>
      </c>
      <c r="G669" s="1366" t="s">
        <v>502</v>
      </c>
      <c r="H669" s="1366"/>
      <c r="I669" s="1366"/>
      <c r="J669" s="1366"/>
      <c r="N669" s="356"/>
      <c r="O669" s="358" t="s">
        <v>424</v>
      </c>
      <c r="P669" s="358" t="s">
        <v>3</v>
      </c>
      <c r="Q669" s="1366" t="str">
        <f>Q554</f>
        <v>Menerapkan konsep suhu dan kalor</v>
      </c>
      <c r="R669" s="1366"/>
      <c r="S669" s="1366"/>
      <c r="T669" s="1366"/>
      <c r="X669" s="356"/>
      <c r="Y669" s="358" t="s">
        <v>424</v>
      </c>
      <c r="Z669" s="358" t="s">
        <v>3</v>
      </c>
      <c r="AA669" s="1366" t="str">
        <f>AA554</f>
        <v>Menerapkan konsep suhu dan kalor</v>
      </c>
      <c r="AB669" s="1366"/>
      <c r="AC669" s="1366"/>
      <c r="AD669" s="1366"/>
      <c r="AH669" s="356"/>
      <c r="AI669" s="358" t="s">
        <v>424</v>
      </c>
      <c r="AJ669" s="358" t="s">
        <v>3</v>
      </c>
      <c r="AK669" s="1366" t="str">
        <f>AK554</f>
        <v>Menerapkan konsep suhu dan kalor</v>
      </c>
      <c r="AL669" s="1366"/>
      <c r="AM669" s="1366"/>
      <c r="AN669" s="1366"/>
    </row>
    <row r="670" spans="1:40">
      <c r="D670" s="356"/>
      <c r="E670" s="358" t="s">
        <v>425</v>
      </c>
      <c r="F670" s="358" t="s">
        <v>3</v>
      </c>
      <c r="G670" s="1366" t="str">
        <f>VLOOKUP(G5,SILABUS!$B$7:$I$11,5,0)</f>
        <v>FIS – 2301</v>
      </c>
      <c r="H670" s="1366"/>
      <c r="I670" s="1366"/>
      <c r="J670" s="1366"/>
      <c r="N670" s="356"/>
      <c r="O670" s="358" t="s">
        <v>425</v>
      </c>
      <c r="P670" s="358" t="s">
        <v>3</v>
      </c>
      <c r="Q670" s="1366" t="str">
        <f>Q555</f>
        <v>FIS – 2301</v>
      </c>
      <c r="R670" s="1366"/>
      <c r="S670" s="1366"/>
      <c r="T670" s="1366"/>
      <c r="X670" s="356"/>
      <c r="Y670" s="358" t="s">
        <v>425</v>
      </c>
      <c r="Z670" s="358" t="s">
        <v>3</v>
      </c>
      <c r="AA670" s="1366" t="str">
        <f>AA555</f>
        <v>FIS – 2301</v>
      </c>
      <c r="AB670" s="1366"/>
      <c r="AC670" s="1366"/>
      <c r="AD670" s="1366"/>
      <c r="AH670" s="356"/>
      <c r="AI670" s="358" t="s">
        <v>425</v>
      </c>
      <c r="AJ670" s="358" t="s">
        <v>3</v>
      </c>
      <c r="AK670" s="1366" t="str">
        <f>AK555</f>
        <v>FIS – 2301</v>
      </c>
      <c r="AL670" s="1366"/>
      <c r="AM670" s="1366"/>
      <c r="AN670" s="1366"/>
    </row>
    <row r="671" spans="1:40">
      <c r="D671" s="356"/>
      <c r="E671" s="358" t="s">
        <v>426</v>
      </c>
      <c r="F671" s="358" t="s">
        <v>3</v>
      </c>
      <c r="G671" s="1366" t="str">
        <f>VLOOKUP(G5,SILABUS!$B$7:$I$11,6,0)</f>
        <v>16 x 45 menit</v>
      </c>
      <c r="H671" s="1366"/>
      <c r="I671" s="1366"/>
      <c r="J671" s="1366"/>
      <c r="N671" s="356"/>
      <c r="O671" s="358" t="s">
        <v>426</v>
      </c>
      <c r="P671" s="358" t="s">
        <v>3</v>
      </c>
      <c r="Q671" s="1366" t="str">
        <f>CONCATENATE(SILABUS!Q119," x 45 menit")</f>
        <v xml:space="preserve"> x 45 menit</v>
      </c>
      <c r="R671" s="1366"/>
      <c r="S671" s="1366"/>
      <c r="T671" s="1366"/>
      <c r="X671" s="356"/>
      <c r="Y671" s="358" t="s">
        <v>426</v>
      </c>
      <c r="Z671" s="358" t="s">
        <v>3</v>
      </c>
      <c r="AA671" s="1366" t="str">
        <f>CONCATENATE(SILABUS!AA119," x 45 menit")</f>
        <v xml:space="preserve"> x 45 menit</v>
      </c>
      <c r="AB671" s="1366"/>
      <c r="AC671" s="1366"/>
      <c r="AD671" s="1366"/>
      <c r="AH671" s="356"/>
      <c r="AI671" s="358" t="s">
        <v>426</v>
      </c>
      <c r="AJ671" s="358" t="s">
        <v>3</v>
      </c>
      <c r="AK671" s="1366" t="str">
        <f>CONCATENATE(SILABUS!AK119," x 45 menit")</f>
        <v xml:space="preserve"> x 45 menit</v>
      </c>
      <c r="AL671" s="1366"/>
      <c r="AM671" s="1366"/>
      <c r="AN671" s="1366"/>
    </row>
    <row r="672" spans="1:40">
      <c r="D672" s="356"/>
      <c r="E672" s="358" t="s">
        <v>532</v>
      </c>
      <c r="F672" s="358" t="s">
        <v>3</v>
      </c>
      <c r="G672" s="392">
        <v>1</v>
      </c>
      <c r="H672" s="392"/>
      <c r="I672" s="392"/>
      <c r="J672" s="392"/>
      <c r="N672" s="356"/>
      <c r="O672" s="358" t="s">
        <v>532</v>
      </c>
      <c r="P672" s="358" t="s">
        <v>3</v>
      </c>
      <c r="Q672" s="392">
        <v>2</v>
      </c>
      <c r="R672" s="392"/>
      <c r="S672" s="392"/>
      <c r="T672" s="392"/>
      <c r="X672" s="356"/>
      <c r="Y672" s="358" t="s">
        <v>532</v>
      </c>
      <c r="Z672" s="358" t="s">
        <v>3</v>
      </c>
      <c r="AA672" s="392">
        <v>3</v>
      </c>
      <c r="AB672" s="392"/>
      <c r="AC672" s="392"/>
      <c r="AD672" s="392"/>
      <c r="AH672" s="356"/>
      <c r="AI672" s="358" t="s">
        <v>532</v>
      </c>
      <c r="AJ672" s="358" t="s">
        <v>3</v>
      </c>
      <c r="AK672" s="392">
        <v>4</v>
      </c>
      <c r="AL672" s="392"/>
      <c r="AM672" s="392"/>
      <c r="AN672" s="392"/>
    </row>
    <row r="673" spans="1:40">
      <c r="C673" s="356"/>
      <c r="D673" s="356"/>
      <c r="E673" s="358"/>
      <c r="F673" s="358"/>
      <c r="G673" s="358"/>
      <c r="H673" s="358"/>
      <c r="M673" s="356"/>
      <c r="N673" s="356"/>
      <c r="O673" s="358"/>
      <c r="P673" s="358"/>
      <c r="Q673" s="358"/>
      <c r="R673" s="358"/>
      <c r="W673" s="356"/>
      <c r="X673" s="356"/>
      <c r="Y673" s="358"/>
      <c r="Z673" s="358"/>
      <c r="AA673" s="358"/>
      <c r="AB673" s="358"/>
      <c r="AG673" s="356"/>
      <c r="AH673" s="356"/>
      <c r="AI673" s="358"/>
      <c r="AJ673" s="358"/>
      <c r="AK673" s="358"/>
      <c r="AL673" s="358"/>
    </row>
    <row r="674" spans="1:40" ht="15">
      <c r="A674" s="357" t="s">
        <v>525</v>
      </c>
      <c r="B674" s="357"/>
      <c r="C674" s="357"/>
      <c r="D674" s="357"/>
      <c r="K674" s="357" t="s">
        <v>525</v>
      </c>
      <c r="L674" s="357"/>
      <c r="M674" s="357"/>
      <c r="N674" s="357"/>
      <c r="U674" s="357" t="s">
        <v>525</v>
      </c>
      <c r="V674" s="357"/>
      <c r="W674" s="357"/>
      <c r="X674" s="357"/>
      <c r="AE674" s="357" t="s">
        <v>525</v>
      </c>
      <c r="AF674" s="357"/>
      <c r="AG674" s="357"/>
      <c r="AH674" s="357"/>
    </row>
    <row r="675" spans="1:40">
      <c r="B675" s="353">
        <f>PROSEM!AF332</f>
        <v>0</v>
      </c>
      <c r="C675" s="1328">
        <f>SILABUS!B119</f>
        <v>0</v>
      </c>
      <c r="D675" s="1328"/>
      <c r="E675" s="1328"/>
      <c r="F675" s="1328"/>
      <c r="G675" s="1328"/>
      <c r="H675" s="1328"/>
      <c r="I675" s="1328"/>
      <c r="J675" s="1328"/>
      <c r="L675" s="353">
        <f>PROSEM!AP332</f>
        <v>0</v>
      </c>
      <c r="M675" s="1328">
        <f>C675</f>
        <v>0</v>
      </c>
      <c r="N675" s="1328"/>
      <c r="O675" s="1328"/>
      <c r="P675" s="1328"/>
      <c r="Q675" s="1328"/>
      <c r="R675" s="1328"/>
      <c r="S675" s="1328"/>
      <c r="T675" s="1328"/>
      <c r="V675" s="353">
        <f>PROSEM!AZ332</f>
        <v>0</v>
      </c>
      <c r="W675" s="1328">
        <f>M675</f>
        <v>0</v>
      </c>
      <c r="X675" s="1328"/>
      <c r="Y675" s="1328"/>
      <c r="Z675" s="1328"/>
      <c r="AA675" s="1328"/>
      <c r="AB675" s="1328"/>
      <c r="AC675" s="1328"/>
      <c r="AD675" s="1328"/>
      <c r="AF675" s="353">
        <f>PROSEM!BJ332</f>
        <v>0</v>
      </c>
      <c r="AG675" s="1328">
        <f>W675</f>
        <v>0</v>
      </c>
      <c r="AH675" s="1328"/>
      <c r="AI675" s="1328"/>
      <c r="AJ675" s="1328"/>
      <c r="AK675" s="1328"/>
      <c r="AL675" s="1328"/>
      <c r="AM675" s="1328"/>
      <c r="AN675" s="1328"/>
    </row>
    <row r="677" spans="1:40" ht="15">
      <c r="A677" s="357" t="s">
        <v>526</v>
      </c>
      <c r="B677" s="357"/>
      <c r="C677" s="357"/>
      <c r="D677" s="357"/>
      <c r="K677" s="357" t="s">
        <v>526</v>
      </c>
      <c r="L677" s="357"/>
      <c r="M677" s="357"/>
      <c r="N677" s="357"/>
      <c r="U677" s="357" t="s">
        <v>526</v>
      </c>
      <c r="V677" s="357"/>
      <c r="W677" s="357"/>
      <c r="X677" s="357"/>
      <c r="AE677" s="357" t="s">
        <v>526</v>
      </c>
      <c r="AF677" s="357"/>
      <c r="AG677" s="357"/>
      <c r="AH677" s="357"/>
    </row>
    <row r="678" spans="1:40">
      <c r="A678" s="356"/>
      <c r="B678" s="356">
        <v>1</v>
      </c>
      <c r="C678" s="1327">
        <f>SILABUS!C119</f>
        <v>0</v>
      </c>
      <c r="D678" s="1327"/>
      <c r="E678" s="1327"/>
      <c r="F678" s="1327"/>
      <c r="G678" s="1327"/>
      <c r="H678" s="1327"/>
      <c r="I678" s="1327"/>
      <c r="J678" s="1327"/>
      <c r="K678" s="356"/>
      <c r="L678" s="356">
        <v>1</v>
      </c>
      <c r="M678" s="1327">
        <f t="shared" ref="M678:M684" si="48">C678</f>
        <v>0</v>
      </c>
      <c r="N678" s="1327"/>
      <c r="O678" s="1327"/>
      <c r="P678" s="1327"/>
      <c r="Q678" s="1327"/>
      <c r="R678" s="1327"/>
      <c r="S678" s="1327"/>
      <c r="T678" s="1327"/>
      <c r="U678" s="356"/>
      <c r="V678" s="356">
        <v>1</v>
      </c>
      <c r="W678" s="1327">
        <f>M678</f>
        <v>0</v>
      </c>
      <c r="X678" s="1327"/>
      <c r="Y678" s="1327"/>
      <c r="Z678" s="1327"/>
      <c r="AA678" s="1327"/>
      <c r="AB678" s="1327"/>
      <c r="AC678" s="1327"/>
      <c r="AD678" s="1327"/>
      <c r="AE678" s="356"/>
      <c r="AF678" s="356">
        <v>1</v>
      </c>
      <c r="AG678" s="1327">
        <f>W678</f>
        <v>0</v>
      </c>
      <c r="AH678" s="1327"/>
      <c r="AI678" s="1327"/>
      <c r="AJ678" s="1327"/>
      <c r="AK678" s="1327"/>
      <c r="AL678" s="1327"/>
      <c r="AM678" s="1327"/>
      <c r="AN678" s="1327"/>
    </row>
    <row r="679" spans="1:40">
      <c r="A679" s="356"/>
      <c r="B679" s="356">
        <v>2</v>
      </c>
      <c r="C679" s="1327">
        <f>SILABUS!C120</f>
        <v>0</v>
      </c>
      <c r="D679" s="1327"/>
      <c r="E679" s="1327"/>
      <c r="F679" s="1327"/>
      <c r="G679" s="1327"/>
      <c r="H679" s="1327"/>
      <c r="I679" s="1327"/>
      <c r="J679" s="1327"/>
      <c r="K679" s="356"/>
      <c r="L679" s="356">
        <v>2</v>
      </c>
      <c r="M679" s="1327">
        <f t="shared" si="48"/>
        <v>0</v>
      </c>
      <c r="N679" s="1327"/>
      <c r="O679" s="1327"/>
      <c r="P679" s="1327"/>
      <c r="Q679" s="1327"/>
      <c r="R679" s="1327"/>
      <c r="S679" s="1327"/>
      <c r="T679" s="1327"/>
      <c r="U679" s="356"/>
      <c r="V679" s="356">
        <v>2</v>
      </c>
      <c r="W679" s="1327">
        <f t="shared" ref="W679:W684" si="49">M679</f>
        <v>0</v>
      </c>
      <c r="X679" s="1327"/>
      <c r="Y679" s="1327"/>
      <c r="Z679" s="1327"/>
      <c r="AA679" s="1327"/>
      <c r="AB679" s="1327"/>
      <c r="AC679" s="1327"/>
      <c r="AD679" s="1327"/>
      <c r="AE679" s="356"/>
      <c r="AF679" s="356">
        <v>2</v>
      </c>
      <c r="AG679" s="1327">
        <f t="shared" ref="AG679:AG684" si="50">W679</f>
        <v>0</v>
      </c>
      <c r="AH679" s="1327"/>
      <c r="AI679" s="1327"/>
      <c r="AJ679" s="1327"/>
      <c r="AK679" s="1327"/>
      <c r="AL679" s="1327"/>
      <c r="AM679" s="1327"/>
      <c r="AN679" s="1327"/>
    </row>
    <row r="680" spans="1:40">
      <c r="A680" s="356"/>
      <c r="B680" s="356">
        <v>3</v>
      </c>
      <c r="C680" s="1327">
        <f>SILABUS!C121</f>
        <v>0</v>
      </c>
      <c r="D680" s="1327"/>
      <c r="E680" s="1327"/>
      <c r="F680" s="1327"/>
      <c r="G680" s="1327"/>
      <c r="H680" s="1327"/>
      <c r="I680" s="1327"/>
      <c r="J680" s="1327"/>
      <c r="K680" s="356"/>
      <c r="L680" s="356">
        <v>3</v>
      </c>
      <c r="M680" s="1327">
        <f t="shared" si="48"/>
        <v>0</v>
      </c>
      <c r="N680" s="1327"/>
      <c r="O680" s="1327"/>
      <c r="P680" s="1327"/>
      <c r="Q680" s="1327"/>
      <c r="R680" s="1327"/>
      <c r="S680" s="1327"/>
      <c r="T680" s="1327"/>
      <c r="U680" s="356"/>
      <c r="V680" s="356">
        <v>3</v>
      </c>
      <c r="W680" s="1327">
        <f t="shared" si="49"/>
        <v>0</v>
      </c>
      <c r="X680" s="1327"/>
      <c r="Y680" s="1327"/>
      <c r="Z680" s="1327"/>
      <c r="AA680" s="1327"/>
      <c r="AB680" s="1327"/>
      <c r="AC680" s="1327"/>
      <c r="AD680" s="1327"/>
      <c r="AE680" s="356"/>
      <c r="AF680" s="356">
        <v>3</v>
      </c>
      <c r="AG680" s="1327">
        <f t="shared" si="50"/>
        <v>0</v>
      </c>
      <c r="AH680" s="1327"/>
      <c r="AI680" s="1327"/>
      <c r="AJ680" s="1327"/>
      <c r="AK680" s="1327"/>
      <c r="AL680" s="1327"/>
      <c r="AM680" s="1327"/>
      <c r="AN680" s="1327"/>
    </row>
    <row r="681" spans="1:40">
      <c r="A681" s="356"/>
      <c r="B681" s="356"/>
      <c r="C681" s="1327">
        <f>SILABUS!C122</f>
        <v>0</v>
      </c>
      <c r="D681" s="1327"/>
      <c r="E681" s="1327"/>
      <c r="F681" s="1327"/>
      <c r="G681" s="1327"/>
      <c r="H681" s="1327"/>
      <c r="I681" s="1327"/>
      <c r="J681" s="1327"/>
      <c r="K681" s="356"/>
      <c r="L681" s="356"/>
      <c r="M681" s="1327">
        <f t="shared" si="48"/>
        <v>0</v>
      </c>
      <c r="N681" s="1327"/>
      <c r="O681" s="1327"/>
      <c r="P681" s="1327"/>
      <c r="Q681" s="1327"/>
      <c r="R681" s="1327"/>
      <c r="S681" s="1327"/>
      <c r="T681" s="1327"/>
      <c r="U681" s="356"/>
      <c r="V681" s="356"/>
      <c r="W681" s="1327">
        <f t="shared" si="49"/>
        <v>0</v>
      </c>
      <c r="X681" s="1327"/>
      <c r="Y681" s="1327"/>
      <c r="Z681" s="1327"/>
      <c r="AA681" s="1327"/>
      <c r="AB681" s="1327"/>
      <c r="AC681" s="1327"/>
      <c r="AD681" s="1327"/>
      <c r="AE681" s="356"/>
      <c r="AF681" s="356"/>
      <c r="AG681" s="1327">
        <f t="shared" si="50"/>
        <v>0</v>
      </c>
      <c r="AH681" s="1327"/>
      <c r="AI681" s="1327"/>
      <c r="AJ681" s="1327"/>
      <c r="AK681" s="1327"/>
      <c r="AL681" s="1327"/>
      <c r="AM681" s="1327"/>
      <c r="AN681" s="1327"/>
    </row>
    <row r="682" spans="1:40">
      <c r="A682" s="356"/>
      <c r="B682" s="356"/>
      <c r="C682" s="1327">
        <f>SILABUS!C123</f>
        <v>0</v>
      </c>
      <c r="D682" s="1327"/>
      <c r="E682" s="1327"/>
      <c r="F682" s="1327"/>
      <c r="G682" s="1327"/>
      <c r="H682" s="1327"/>
      <c r="I682" s="1327"/>
      <c r="J682" s="1327"/>
      <c r="K682" s="356"/>
      <c r="L682" s="356"/>
      <c r="M682" s="1327">
        <f t="shared" si="48"/>
        <v>0</v>
      </c>
      <c r="N682" s="1327"/>
      <c r="O682" s="1327"/>
      <c r="P682" s="1327"/>
      <c r="Q682" s="1327"/>
      <c r="R682" s="1327"/>
      <c r="S682" s="1327"/>
      <c r="T682" s="1327"/>
      <c r="U682" s="356"/>
      <c r="V682" s="356"/>
      <c r="W682" s="1327">
        <f t="shared" si="49"/>
        <v>0</v>
      </c>
      <c r="X682" s="1327"/>
      <c r="Y682" s="1327"/>
      <c r="Z682" s="1327"/>
      <c r="AA682" s="1327"/>
      <c r="AB682" s="1327"/>
      <c r="AC682" s="1327"/>
      <c r="AD682" s="1327"/>
      <c r="AE682" s="356"/>
      <c r="AF682" s="356"/>
      <c r="AG682" s="1327">
        <f t="shared" si="50"/>
        <v>0</v>
      </c>
      <c r="AH682" s="1327"/>
      <c r="AI682" s="1327"/>
      <c r="AJ682" s="1327"/>
      <c r="AK682" s="1327"/>
      <c r="AL682" s="1327"/>
      <c r="AM682" s="1327"/>
      <c r="AN682" s="1327"/>
    </row>
    <row r="683" spans="1:40">
      <c r="A683" s="356"/>
      <c r="B683" s="356"/>
      <c r="C683" s="1327">
        <f>SILABUS!C124</f>
        <v>0</v>
      </c>
      <c r="D683" s="1327"/>
      <c r="E683" s="1327"/>
      <c r="F683" s="1327"/>
      <c r="G683" s="1327"/>
      <c r="H683" s="1327"/>
      <c r="I683" s="1327"/>
      <c r="J683" s="1327"/>
      <c r="K683" s="356"/>
      <c r="L683" s="356"/>
      <c r="M683" s="1327">
        <f t="shared" si="48"/>
        <v>0</v>
      </c>
      <c r="N683" s="1327"/>
      <c r="O683" s="1327"/>
      <c r="P683" s="1327"/>
      <c r="Q683" s="1327"/>
      <c r="R683" s="1327"/>
      <c r="S683" s="1327"/>
      <c r="T683" s="1327"/>
      <c r="U683" s="356"/>
      <c r="V683" s="356"/>
      <c r="W683" s="1327">
        <f t="shared" si="49"/>
        <v>0</v>
      </c>
      <c r="X683" s="1327"/>
      <c r="Y683" s="1327"/>
      <c r="Z683" s="1327"/>
      <c r="AA683" s="1327"/>
      <c r="AB683" s="1327"/>
      <c r="AC683" s="1327"/>
      <c r="AD683" s="1327"/>
      <c r="AE683" s="356"/>
      <c r="AF683" s="356"/>
      <c r="AG683" s="1327">
        <f t="shared" si="50"/>
        <v>0</v>
      </c>
      <c r="AH683" s="1327"/>
      <c r="AI683" s="1327"/>
      <c r="AJ683" s="1327"/>
      <c r="AK683" s="1327"/>
      <c r="AL683" s="1327"/>
      <c r="AM683" s="1327"/>
      <c r="AN683" s="1327"/>
    </row>
    <row r="684" spans="1:40">
      <c r="A684" s="356"/>
      <c r="B684" s="356"/>
      <c r="C684" s="1327">
        <f>SILABUS!C125</f>
        <v>0</v>
      </c>
      <c r="D684" s="1327"/>
      <c r="E684" s="1327"/>
      <c r="F684" s="1327"/>
      <c r="G684" s="1327"/>
      <c r="H684" s="1327"/>
      <c r="I684" s="1327"/>
      <c r="J684" s="1327"/>
      <c r="K684" s="356"/>
      <c r="L684" s="356"/>
      <c r="M684" s="1327">
        <f t="shared" si="48"/>
        <v>0</v>
      </c>
      <c r="N684" s="1327"/>
      <c r="O684" s="1327"/>
      <c r="P684" s="1327"/>
      <c r="Q684" s="1327"/>
      <c r="R684" s="1327"/>
      <c r="S684" s="1327"/>
      <c r="T684" s="1327"/>
      <c r="U684" s="356"/>
      <c r="V684" s="356"/>
      <c r="W684" s="1327">
        <f t="shared" si="49"/>
        <v>0</v>
      </c>
      <c r="X684" s="1327"/>
      <c r="Y684" s="1327"/>
      <c r="Z684" s="1327"/>
      <c r="AA684" s="1327"/>
      <c r="AB684" s="1327"/>
      <c r="AC684" s="1327"/>
      <c r="AD684" s="1327"/>
      <c r="AE684" s="356"/>
      <c r="AF684" s="356"/>
      <c r="AG684" s="1327">
        <f t="shared" si="50"/>
        <v>0</v>
      </c>
      <c r="AH684" s="1327"/>
      <c r="AI684" s="1327"/>
      <c r="AJ684" s="1327"/>
      <c r="AK684" s="1327"/>
      <c r="AL684" s="1327"/>
      <c r="AM684" s="1327"/>
      <c r="AN684" s="1327"/>
    </row>
    <row r="686" spans="1:40" ht="15">
      <c r="A686" s="357" t="s">
        <v>527</v>
      </c>
      <c r="B686" s="357"/>
      <c r="C686" s="357"/>
      <c r="D686" s="357"/>
      <c r="E686" s="827"/>
      <c r="F686" s="827"/>
      <c r="K686" s="357" t="s">
        <v>527</v>
      </c>
      <c r="L686" s="357"/>
      <c r="M686" s="357"/>
      <c r="N686" s="357"/>
      <c r="O686" s="827"/>
      <c r="P686" s="827"/>
      <c r="U686" s="357" t="s">
        <v>527</v>
      </c>
      <c r="V686" s="357"/>
      <c r="W686" s="357"/>
      <c r="X686" s="357"/>
      <c r="Y686" s="827"/>
      <c r="Z686" s="827"/>
      <c r="AE686" s="357" t="s">
        <v>527</v>
      </c>
      <c r="AF686" s="357"/>
      <c r="AG686" s="357"/>
      <c r="AH686" s="357"/>
      <c r="AI686" s="827"/>
      <c r="AJ686" s="827"/>
    </row>
    <row r="687" spans="1:40">
      <c r="C687" s="353" t="s">
        <v>427</v>
      </c>
      <c r="M687" s="353" t="s">
        <v>427</v>
      </c>
      <c r="W687" s="353" t="s">
        <v>427</v>
      </c>
      <c r="AG687" s="353" t="s">
        <v>427</v>
      </c>
    </row>
    <row r="688" spans="1:40">
      <c r="A688" s="356"/>
      <c r="B688" s="356">
        <v>1</v>
      </c>
      <c r="C688" s="1327">
        <f>C678</f>
        <v>0</v>
      </c>
      <c r="D688" s="1327"/>
      <c r="E688" s="1327"/>
      <c r="F688" s="1327"/>
      <c r="G688" s="1327"/>
      <c r="H688" s="1327"/>
      <c r="I688" s="1327"/>
      <c r="J688" s="1327"/>
      <c r="K688" s="356"/>
      <c r="L688" s="356">
        <v>1</v>
      </c>
      <c r="M688" s="1327">
        <f t="shared" ref="M688:M694" si="51">C688</f>
        <v>0</v>
      </c>
      <c r="N688" s="1327"/>
      <c r="O688" s="1327"/>
      <c r="P688" s="1327"/>
      <c r="Q688" s="1327"/>
      <c r="R688" s="1327"/>
      <c r="S688" s="1327"/>
      <c r="T688" s="1327"/>
      <c r="U688" s="356"/>
      <c r="V688" s="356">
        <v>1</v>
      </c>
      <c r="W688" s="1327">
        <f>M688</f>
        <v>0</v>
      </c>
      <c r="X688" s="1327"/>
      <c r="Y688" s="1327"/>
      <c r="Z688" s="1327"/>
      <c r="AA688" s="1327"/>
      <c r="AB688" s="1327"/>
      <c r="AC688" s="1327"/>
      <c r="AD688" s="1327"/>
      <c r="AE688" s="356"/>
      <c r="AF688" s="356">
        <v>1</v>
      </c>
      <c r="AG688" s="1327">
        <f>W688</f>
        <v>0</v>
      </c>
      <c r="AH688" s="1327"/>
      <c r="AI688" s="1327"/>
      <c r="AJ688" s="1327"/>
      <c r="AK688" s="1327"/>
      <c r="AL688" s="1327"/>
      <c r="AM688" s="1327"/>
      <c r="AN688" s="1327"/>
    </row>
    <row r="689" spans="1:40">
      <c r="A689" s="356"/>
      <c r="B689" s="356">
        <v>2</v>
      </c>
      <c r="C689" s="1327">
        <f t="shared" ref="C689:C694" si="52">C679</f>
        <v>0</v>
      </c>
      <c r="D689" s="1327"/>
      <c r="E689" s="1327"/>
      <c r="F689" s="1327"/>
      <c r="G689" s="1327"/>
      <c r="H689" s="1327"/>
      <c r="I689" s="1327"/>
      <c r="J689" s="1327"/>
      <c r="K689" s="356"/>
      <c r="L689" s="356">
        <v>2</v>
      </c>
      <c r="M689" s="1327">
        <f t="shared" si="51"/>
        <v>0</v>
      </c>
      <c r="N689" s="1327"/>
      <c r="O689" s="1327"/>
      <c r="P689" s="1327"/>
      <c r="Q689" s="1327"/>
      <c r="R689" s="1327"/>
      <c r="S689" s="1327"/>
      <c r="T689" s="1327"/>
      <c r="U689" s="356"/>
      <c r="V689" s="356">
        <v>2</v>
      </c>
      <c r="W689" s="1327">
        <f t="shared" ref="W689:W694" si="53">M689</f>
        <v>0</v>
      </c>
      <c r="X689" s="1327"/>
      <c r="Y689" s="1327"/>
      <c r="Z689" s="1327"/>
      <c r="AA689" s="1327"/>
      <c r="AB689" s="1327"/>
      <c r="AC689" s="1327"/>
      <c r="AD689" s="1327"/>
      <c r="AE689" s="356"/>
      <c r="AF689" s="356">
        <v>2</v>
      </c>
      <c r="AG689" s="1327">
        <f t="shared" ref="AG689:AG694" si="54">W689</f>
        <v>0</v>
      </c>
      <c r="AH689" s="1327"/>
      <c r="AI689" s="1327"/>
      <c r="AJ689" s="1327"/>
      <c r="AK689" s="1327"/>
      <c r="AL689" s="1327"/>
      <c r="AM689" s="1327"/>
      <c r="AN689" s="1327"/>
    </row>
    <row r="690" spans="1:40">
      <c r="A690" s="356"/>
      <c r="B690" s="356">
        <v>3</v>
      </c>
      <c r="C690" s="1327">
        <f t="shared" si="52"/>
        <v>0</v>
      </c>
      <c r="D690" s="1327"/>
      <c r="E690" s="1327"/>
      <c r="F690" s="1327"/>
      <c r="G690" s="1327"/>
      <c r="H690" s="1327"/>
      <c r="I690" s="1327"/>
      <c r="J690" s="1327"/>
      <c r="K690" s="356"/>
      <c r="L690" s="356">
        <v>3</v>
      </c>
      <c r="M690" s="1327">
        <f t="shared" si="51"/>
        <v>0</v>
      </c>
      <c r="N690" s="1327"/>
      <c r="O690" s="1327"/>
      <c r="P690" s="1327"/>
      <c r="Q690" s="1327"/>
      <c r="R690" s="1327"/>
      <c r="S690" s="1327"/>
      <c r="T690" s="1327"/>
      <c r="U690" s="356"/>
      <c r="V690" s="356">
        <v>3</v>
      </c>
      <c r="W690" s="1327">
        <f t="shared" si="53"/>
        <v>0</v>
      </c>
      <c r="X690" s="1327"/>
      <c r="Y690" s="1327"/>
      <c r="Z690" s="1327"/>
      <c r="AA690" s="1327"/>
      <c r="AB690" s="1327"/>
      <c r="AC690" s="1327"/>
      <c r="AD690" s="1327"/>
      <c r="AE690" s="356"/>
      <c r="AF690" s="356">
        <v>3</v>
      </c>
      <c r="AG690" s="1327">
        <f t="shared" si="54"/>
        <v>0</v>
      </c>
      <c r="AH690" s="1327"/>
      <c r="AI690" s="1327"/>
      <c r="AJ690" s="1327"/>
      <c r="AK690" s="1327"/>
      <c r="AL690" s="1327"/>
      <c r="AM690" s="1327"/>
      <c r="AN690" s="1327"/>
    </row>
    <row r="691" spans="1:40">
      <c r="A691" s="356"/>
      <c r="B691" s="356"/>
      <c r="C691" s="1327">
        <f t="shared" si="52"/>
        <v>0</v>
      </c>
      <c r="D691" s="1327"/>
      <c r="E691" s="1327"/>
      <c r="F691" s="1327"/>
      <c r="G691" s="1327"/>
      <c r="H691" s="1327"/>
      <c r="I691" s="1327"/>
      <c r="J691" s="1327"/>
      <c r="K691" s="356"/>
      <c r="L691" s="356"/>
      <c r="M691" s="1327">
        <f t="shared" si="51"/>
        <v>0</v>
      </c>
      <c r="N691" s="1327"/>
      <c r="O691" s="1327"/>
      <c r="P691" s="1327"/>
      <c r="Q691" s="1327"/>
      <c r="R691" s="1327"/>
      <c r="S691" s="1327"/>
      <c r="T691" s="1327"/>
      <c r="U691" s="356"/>
      <c r="V691" s="356"/>
      <c r="W691" s="1327">
        <f t="shared" si="53"/>
        <v>0</v>
      </c>
      <c r="X691" s="1327"/>
      <c r="Y691" s="1327"/>
      <c r="Z691" s="1327"/>
      <c r="AA691" s="1327"/>
      <c r="AB691" s="1327"/>
      <c r="AC691" s="1327"/>
      <c r="AD691" s="1327"/>
      <c r="AE691" s="356"/>
      <c r="AF691" s="356"/>
      <c r="AG691" s="1327">
        <f t="shared" si="54"/>
        <v>0</v>
      </c>
      <c r="AH691" s="1327"/>
      <c r="AI691" s="1327"/>
      <c r="AJ691" s="1327"/>
      <c r="AK691" s="1327"/>
      <c r="AL691" s="1327"/>
      <c r="AM691" s="1327"/>
      <c r="AN691" s="1327"/>
    </row>
    <row r="692" spans="1:40">
      <c r="A692" s="356"/>
      <c r="B692" s="356"/>
      <c r="C692" s="1327">
        <f t="shared" si="52"/>
        <v>0</v>
      </c>
      <c r="D692" s="1327"/>
      <c r="E692" s="1327"/>
      <c r="F692" s="1327"/>
      <c r="G692" s="1327"/>
      <c r="H692" s="1327"/>
      <c r="I692" s="1327"/>
      <c r="J692" s="1327"/>
      <c r="K692" s="356"/>
      <c r="L692" s="356"/>
      <c r="M692" s="1327">
        <f t="shared" si="51"/>
        <v>0</v>
      </c>
      <c r="N692" s="1327"/>
      <c r="O692" s="1327"/>
      <c r="P692" s="1327"/>
      <c r="Q692" s="1327"/>
      <c r="R692" s="1327"/>
      <c r="S692" s="1327"/>
      <c r="T692" s="1327"/>
      <c r="U692" s="356"/>
      <c r="V692" s="356"/>
      <c r="W692" s="1327">
        <f t="shared" si="53"/>
        <v>0</v>
      </c>
      <c r="X692" s="1327"/>
      <c r="Y692" s="1327"/>
      <c r="Z692" s="1327"/>
      <c r="AA692" s="1327"/>
      <c r="AB692" s="1327"/>
      <c r="AC692" s="1327"/>
      <c r="AD692" s="1327"/>
      <c r="AE692" s="356"/>
      <c r="AF692" s="356"/>
      <c r="AG692" s="1327">
        <f t="shared" si="54"/>
        <v>0</v>
      </c>
      <c r="AH692" s="1327"/>
      <c r="AI692" s="1327"/>
      <c r="AJ692" s="1327"/>
      <c r="AK692" s="1327"/>
      <c r="AL692" s="1327"/>
      <c r="AM692" s="1327"/>
      <c r="AN692" s="1327"/>
    </row>
    <row r="693" spans="1:40">
      <c r="A693" s="356"/>
      <c r="B693" s="356"/>
      <c r="C693" s="1327">
        <f t="shared" si="52"/>
        <v>0</v>
      </c>
      <c r="D693" s="1327"/>
      <c r="E693" s="1327"/>
      <c r="F693" s="1327"/>
      <c r="G693" s="1327"/>
      <c r="H693" s="1327"/>
      <c r="I693" s="1327"/>
      <c r="J693" s="1327"/>
      <c r="K693" s="356"/>
      <c r="L693" s="356"/>
      <c r="M693" s="1327">
        <f t="shared" si="51"/>
        <v>0</v>
      </c>
      <c r="N693" s="1327"/>
      <c r="O693" s="1327"/>
      <c r="P693" s="1327"/>
      <c r="Q693" s="1327"/>
      <c r="R693" s="1327"/>
      <c r="S693" s="1327"/>
      <c r="T693" s="1327"/>
      <c r="U693" s="356"/>
      <c r="V693" s="356"/>
      <c r="W693" s="1327">
        <f t="shared" si="53"/>
        <v>0</v>
      </c>
      <c r="X693" s="1327"/>
      <c r="Y693" s="1327"/>
      <c r="Z693" s="1327"/>
      <c r="AA693" s="1327"/>
      <c r="AB693" s="1327"/>
      <c r="AC693" s="1327"/>
      <c r="AD693" s="1327"/>
      <c r="AE693" s="356"/>
      <c r="AF693" s="356"/>
      <c r="AG693" s="1327">
        <f t="shared" si="54"/>
        <v>0</v>
      </c>
      <c r="AH693" s="1327"/>
      <c r="AI693" s="1327"/>
      <c r="AJ693" s="1327"/>
      <c r="AK693" s="1327"/>
      <c r="AL693" s="1327"/>
      <c r="AM693" s="1327"/>
      <c r="AN693" s="1327"/>
    </row>
    <row r="694" spans="1:40">
      <c r="A694" s="356"/>
      <c r="B694" s="356"/>
      <c r="C694" s="1327">
        <f t="shared" si="52"/>
        <v>0</v>
      </c>
      <c r="D694" s="1327"/>
      <c r="E694" s="1327"/>
      <c r="F694" s="1327"/>
      <c r="G694" s="1327"/>
      <c r="H694" s="1327"/>
      <c r="I694" s="1327"/>
      <c r="J694" s="1327"/>
      <c r="K694" s="356"/>
      <c r="L694" s="356"/>
      <c r="M694" s="1327">
        <f t="shared" si="51"/>
        <v>0</v>
      </c>
      <c r="N694" s="1327"/>
      <c r="O694" s="1327"/>
      <c r="P694" s="1327"/>
      <c r="Q694" s="1327"/>
      <c r="R694" s="1327"/>
      <c r="S694" s="1327"/>
      <c r="T694" s="1327"/>
      <c r="U694" s="356"/>
      <c r="V694" s="356"/>
      <c r="W694" s="1327">
        <f t="shared" si="53"/>
        <v>0</v>
      </c>
      <c r="X694" s="1327"/>
      <c r="Y694" s="1327"/>
      <c r="Z694" s="1327"/>
      <c r="AA694" s="1327"/>
      <c r="AB694" s="1327"/>
      <c r="AC694" s="1327"/>
      <c r="AD694" s="1327"/>
      <c r="AE694" s="356"/>
      <c r="AF694" s="356"/>
      <c r="AG694" s="1327">
        <f t="shared" si="54"/>
        <v>0</v>
      </c>
      <c r="AH694" s="1327"/>
      <c r="AI694" s="1327"/>
      <c r="AJ694" s="1327"/>
      <c r="AK694" s="1327"/>
      <c r="AL694" s="1327"/>
      <c r="AM694" s="1327"/>
      <c r="AN694" s="1327"/>
    </row>
    <row r="696" spans="1:40" ht="15">
      <c r="A696" s="357" t="s">
        <v>528</v>
      </c>
      <c r="B696" s="357"/>
      <c r="C696" s="357"/>
      <c r="D696" s="357"/>
      <c r="E696" s="827"/>
      <c r="F696" s="827"/>
      <c r="K696" s="357" t="s">
        <v>528</v>
      </c>
      <c r="L696" s="357"/>
      <c r="M696" s="357"/>
      <c r="N696" s="357"/>
      <c r="O696" s="827"/>
      <c r="P696" s="827"/>
      <c r="U696" s="357" t="s">
        <v>528</v>
      </c>
      <c r="V696" s="357"/>
      <c r="W696" s="357"/>
      <c r="X696" s="357"/>
      <c r="Y696" s="827"/>
      <c r="Z696" s="827"/>
      <c r="AE696" s="357" t="s">
        <v>528</v>
      </c>
      <c r="AF696" s="357"/>
      <c r="AG696" s="357"/>
      <c r="AH696" s="357"/>
      <c r="AI696" s="827"/>
      <c r="AJ696" s="827"/>
    </row>
    <row r="697" spans="1:40">
      <c r="A697" s="356"/>
      <c r="B697" s="356"/>
      <c r="C697" s="1327">
        <f>SILABUS!D119</f>
        <v>0</v>
      </c>
      <c r="D697" s="1327"/>
      <c r="E697" s="1327"/>
      <c r="F697" s="1327"/>
      <c r="G697" s="1327"/>
      <c r="H697" s="1327"/>
      <c r="I697" s="1327"/>
      <c r="J697" s="1327"/>
      <c r="K697" s="356"/>
      <c r="L697" s="356"/>
      <c r="M697" s="1327">
        <f>C697</f>
        <v>0</v>
      </c>
      <c r="N697" s="1327"/>
      <c r="O697" s="1327"/>
      <c r="P697" s="1327"/>
      <c r="Q697" s="1327"/>
      <c r="R697" s="1327"/>
      <c r="S697" s="1327"/>
      <c r="T697" s="1327"/>
      <c r="U697" s="356"/>
      <c r="V697" s="356"/>
      <c r="W697" s="1327">
        <f>M697</f>
        <v>0</v>
      </c>
      <c r="X697" s="1327"/>
      <c r="Y697" s="1327"/>
      <c r="Z697" s="1327"/>
      <c r="AA697" s="1327"/>
      <c r="AB697" s="1327"/>
      <c r="AC697" s="1327"/>
      <c r="AD697" s="1327"/>
      <c r="AE697" s="356"/>
      <c r="AF697" s="356"/>
      <c r="AG697" s="1327">
        <f>W697</f>
        <v>0</v>
      </c>
      <c r="AH697" s="1327"/>
      <c r="AI697" s="1327"/>
      <c r="AJ697" s="1327"/>
      <c r="AK697" s="1327"/>
      <c r="AL697" s="1327"/>
      <c r="AM697" s="1327"/>
      <c r="AN697" s="1327"/>
    </row>
    <row r="698" spans="1:40">
      <c r="A698" s="356"/>
      <c r="B698" s="356"/>
      <c r="C698" s="1327">
        <f>SILABUS!D120</f>
        <v>0</v>
      </c>
      <c r="D698" s="1327"/>
      <c r="E698" s="1327"/>
      <c r="F698" s="1327"/>
      <c r="G698" s="1327"/>
      <c r="H698" s="1327"/>
      <c r="I698" s="1327"/>
      <c r="J698" s="1327"/>
      <c r="K698" s="356"/>
      <c r="L698" s="356"/>
      <c r="M698" s="1327">
        <f>C698</f>
        <v>0</v>
      </c>
      <c r="N698" s="1327"/>
      <c r="O698" s="1327"/>
      <c r="P698" s="1327"/>
      <c r="Q698" s="1327"/>
      <c r="R698" s="1327"/>
      <c r="S698" s="1327"/>
      <c r="T698" s="1327"/>
      <c r="U698" s="356"/>
      <c r="V698" s="356"/>
      <c r="W698" s="1327">
        <f>M698</f>
        <v>0</v>
      </c>
      <c r="X698" s="1327"/>
      <c r="Y698" s="1327"/>
      <c r="Z698" s="1327"/>
      <c r="AA698" s="1327"/>
      <c r="AB698" s="1327"/>
      <c r="AC698" s="1327"/>
      <c r="AD698" s="1327"/>
      <c r="AE698" s="356"/>
      <c r="AF698" s="356"/>
      <c r="AG698" s="1327">
        <f>W698</f>
        <v>0</v>
      </c>
      <c r="AH698" s="1327"/>
      <c r="AI698" s="1327"/>
      <c r="AJ698" s="1327"/>
      <c r="AK698" s="1327"/>
      <c r="AL698" s="1327"/>
      <c r="AM698" s="1327"/>
      <c r="AN698" s="1327"/>
    </row>
    <row r="699" spans="1:40">
      <c r="A699" s="356"/>
      <c r="B699" s="356"/>
      <c r="C699" s="1327">
        <f>SILABUS!D121</f>
        <v>0</v>
      </c>
      <c r="D699" s="1327"/>
      <c r="E699" s="1327"/>
      <c r="F699" s="1327"/>
      <c r="G699" s="1327"/>
      <c r="H699" s="1327"/>
      <c r="I699" s="1327"/>
      <c r="J699" s="1327"/>
      <c r="K699" s="356"/>
      <c r="L699" s="356"/>
      <c r="M699" s="1327">
        <f>C699</f>
        <v>0</v>
      </c>
      <c r="N699" s="1327"/>
      <c r="O699" s="1327"/>
      <c r="P699" s="1327"/>
      <c r="Q699" s="1327"/>
      <c r="R699" s="1327"/>
      <c r="S699" s="1327"/>
      <c r="T699" s="1327"/>
      <c r="U699" s="356"/>
      <c r="V699" s="356"/>
      <c r="W699" s="1327">
        <f>M699</f>
        <v>0</v>
      </c>
      <c r="X699" s="1327"/>
      <c r="Y699" s="1327"/>
      <c r="Z699" s="1327"/>
      <c r="AA699" s="1327"/>
      <c r="AB699" s="1327"/>
      <c r="AC699" s="1327"/>
      <c r="AD699" s="1327"/>
      <c r="AE699" s="356"/>
      <c r="AF699" s="356"/>
      <c r="AG699" s="1327">
        <f>W699</f>
        <v>0</v>
      </c>
      <c r="AH699" s="1327"/>
      <c r="AI699" s="1327"/>
      <c r="AJ699" s="1327"/>
      <c r="AK699" s="1327"/>
      <c r="AL699" s="1327"/>
      <c r="AM699" s="1327"/>
      <c r="AN699" s="1327"/>
    </row>
    <row r="700" spans="1:40">
      <c r="C700" s="1327">
        <f>SILABUS!D122</f>
        <v>0</v>
      </c>
      <c r="D700" s="1327"/>
      <c r="E700" s="1327"/>
      <c r="F700" s="1327"/>
      <c r="G700" s="1327"/>
      <c r="H700" s="1327"/>
      <c r="I700" s="1327"/>
      <c r="J700" s="1327"/>
      <c r="M700" s="1327">
        <f>C700</f>
        <v>0</v>
      </c>
      <c r="N700" s="1327"/>
      <c r="O700" s="1327"/>
      <c r="P700" s="1327"/>
      <c r="Q700" s="1327"/>
      <c r="R700" s="1327"/>
      <c r="S700" s="1327"/>
      <c r="T700" s="1327"/>
      <c r="W700" s="1327">
        <f>M700</f>
        <v>0</v>
      </c>
      <c r="X700" s="1327"/>
      <c r="Y700" s="1327"/>
      <c r="Z700" s="1327"/>
      <c r="AA700" s="1327"/>
      <c r="AB700" s="1327"/>
      <c r="AC700" s="1327"/>
      <c r="AD700" s="1327"/>
      <c r="AG700" s="1327">
        <f>W700</f>
        <v>0</v>
      </c>
      <c r="AH700" s="1327"/>
      <c r="AI700" s="1327"/>
      <c r="AJ700" s="1327"/>
      <c r="AK700" s="1327"/>
      <c r="AL700" s="1327"/>
      <c r="AM700" s="1327"/>
      <c r="AN700" s="1327"/>
    </row>
    <row r="701" spans="1:40">
      <c r="C701" s="1327">
        <f>SILABUS!D123</f>
        <v>0</v>
      </c>
      <c r="D701" s="1327"/>
      <c r="E701" s="1327"/>
      <c r="F701" s="1327"/>
      <c r="G701" s="1327"/>
      <c r="H701" s="1327"/>
      <c r="I701" s="1327"/>
      <c r="J701" s="1327"/>
      <c r="M701" s="1327">
        <f>C701</f>
        <v>0</v>
      </c>
      <c r="N701" s="1327"/>
      <c r="O701" s="1327"/>
      <c r="P701" s="1327"/>
      <c r="Q701" s="1327"/>
      <c r="R701" s="1327"/>
      <c r="S701" s="1327"/>
      <c r="T701" s="1327"/>
      <c r="W701" s="1327">
        <f>M701</f>
        <v>0</v>
      </c>
      <c r="X701" s="1327"/>
      <c r="Y701" s="1327"/>
      <c r="Z701" s="1327"/>
      <c r="AA701" s="1327"/>
      <c r="AB701" s="1327"/>
      <c r="AC701" s="1327"/>
      <c r="AD701" s="1327"/>
      <c r="AG701" s="1327">
        <f>W701</f>
        <v>0</v>
      </c>
      <c r="AH701" s="1327"/>
      <c r="AI701" s="1327"/>
      <c r="AJ701" s="1327"/>
      <c r="AK701" s="1327"/>
      <c r="AL701" s="1327"/>
      <c r="AM701" s="1327"/>
      <c r="AN701" s="1327"/>
    </row>
    <row r="702" spans="1:40">
      <c r="C702" s="824"/>
      <c r="D702" s="824"/>
      <c r="E702" s="392"/>
      <c r="F702" s="392"/>
      <c r="G702" s="392"/>
      <c r="H702" s="392"/>
      <c r="I702" s="392"/>
      <c r="J702" s="392"/>
      <c r="M702" s="824"/>
      <c r="N702" s="824"/>
      <c r="O702" s="392"/>
      <c r="P702" s="392"/>
      <c r="Q702" s="392"/>
      <c r="R702" s="392"/>
      <c r="S702" s="392"/>
      <c r="T702" s="392"/>
      <c r="W702" s="824"/>
      <c r="X702" s="824"/>
      <c r="Y702" s="392"/>
      <c r="Z702" s="392"/>
      <c r="AA702" s="392"/>
      <c r="AB702" s="392"/>
      <c r="AC702" s="392"/>
      <c r="AD702" s="392"/>
      <c r="AG702" s="824"/>
      <c r="AH702" s="824"/>
      <c r="AI702" s="392"/>
      <c r="AJ702" s="392"/>
      <c r="AK702" s="392"/>
      <c r="AL702" s="392"/>
      <c r="AM702" s="392"/>
      <c r="AN702" s="392"/>
    </row>
    <row r="703" spans="1:40" ht="15">
      <c r="A703" s="357" t="s">
        <v>529</v>
      </c>
      <c r="B703" s="357"/>
      <c r="C703" s="357"/>
      <c r="D703" s="357"/>
      <c r="K703" s="357" t="s">
        <v>529</v>
      </c>
      <c r="L703" s="357"/>
      <c r="M703" s="357"/>
      <c r="N703" s="357"/>
      <c r="U703" s="357" t="s">
        <v>529</v>
      </c>
      <c r="V703" s="357"/>
      <c r="W703" s="357"/>
      <c r="X703" s="357"/>
      <c r="AE703" s="357" t="s">
        <v>529</v>
      </c>
      <c r="AF703" s="357"/>
      <c r="AG703" s="357"/>
      <c r="AH703" s="357"/>
    </row>
    <row r="704" spans="1:40">
      <c r="C704" s="353" t="s">
        <v>428</v>
      </c>
      <c r="M704" s="353" t="s">
        <v>428</v>
      </c>
      <c r="W704" s="353" t="s">
        <v>428</v>
      </c>
      <c r="AG704" s="353" t="s">
        <v>428</v>
      </c>
    </row>
    <row r="705" spans="3:40">
      <c r="C705" s="353" t="s">
        <v>429</v>
      </c>
      <c r="M705" s="353" t="s">
        <v>429</v>
      </c>
      <c r="W705" s="353" t="s">
        <v>429</v>
      </c>
      <c r="AG705" s="353" t="s">
        <v>429</v>
      </c>
    </row>
    <row r="706" spans="3:40">
      <c r="C706" s="353" t="s">
        <v>430</v>
      </c>
      <c r="M706" s="353" t="s">
        <v>430</v>
      </c>
      <c r="W706" s="353" t="s">
        <v>430</v>
      </c>
      <c r="AG706" s="353" t="s">
        <v>430</v>
      </c>
    </row>
    <row r="707" spans="3:40">
      <c r="C707" s="353" t="s">
        <v>431</v>
      </c>
      <c r="M707" s="353" t="s">
        <v>431</v>
      </c>
      <c r="W707" s="353" t="s">
        <v>431</v>
      </c>
      <c r="AG707" s="353" t="s">
        <v>431</v>
      </c>
    </row>
    <row r="708" spans="3:40">
      <c r="C708" s="353" t="s">
        <v>432</v>
      </c>
      <c r="M708" s="353" t="s">
        <v>432</v>
      </c>
      <c r="W708" s="353" t="s">
        <v>432</v>
      </c>
      <c r="AG708" s="353" t="s">
        <v>432</v>
      </c>
    </row>
    <row r="710" spans="3:40" ht="15">
      <c r="C710" s="357" t="s">
        <v>470</v>
      </c>
      <c r="D710" s="357"/>
      <c r="M710" s="357" t="s">
        <v>470</v>
      </c>
      <c r="N710" s="357"/>
      <c r="W710" s="357" t="s">
        <v>470</v>
      </c>
      <c r="X710" s="357"/>
      <c r="AG710" s="357" t="s">
        <v>470</v>
      </c>
      <c r="AH710" s="357"/>
    </row>
    <row r="711" spans="3:40" ht="15">
      <c r="C711" s="357"/>
      <c r="D711" s="357"/>
      <c r="M711" s="357"/>
      <c r="N711" s="357"/>
      <c r="W711" s="357"/>
      <c r="X711" s="357"/>
      <c r="AG711" s="357"/>
      <c r="AH711" s="357"/>
    </row>
    <row r="712" spans="3:40" ht="15.75" customHeight="1">
      <c r="C712" s="1356" t="s">
        <v>433</v>
      </c>
      <c r="D712" s="1358" t="s">
        <v>434</v>
      </c>
      <c r="E712" s="1358"/>
      <c r="F712" s="1358"/>
      <c r="G712" s="1358"/>
      <c r="H712" s="1359" t="s">
        <v>435</v>
      </c>
      <c r="I712" s="1359"/>
      <c r="J712" s="1359" t="s">
        <v>436</v>
      </c>
      <c r="M712" s="1356" t="s">
        <v>433</v>
      </c>
      <c r="N712" s="1358" t="s">
        <v>434</v>
      </c>
      <c r="O712" s="1358"/>
      <c r="P712" s="1358"/>
      <c r="Q712" s="1358"/>
      <c r="R712" s="1359" t="s">
        <v>435</v>
      </c>
      <c r="S712" s="1359"/>
      <c r="T712" s="1359" t="s">
        <v>436</v>
      </c>
      <c r="W712" s="1356" t="s">
        <v>433</v>
      </c>
      <c r="X712" s="1358" t="s">
        <v>434</v>
      </c>
      <c r="Y712" s="1358"/>
      <c r="Z712" s="1358"/>
      <c r="AA712" s="1358"/>
      <c r="AB712" s="1359" t="s">
        <v>435</v>
      </c>
      <c r="AC712" s="1359"/>
      <c r="AD712" s="1359" t="s">
        <v>436</v>
      </c>
      <c r="AG712" s="1356" t="s">
        <v>433</v>
      </c>
      <c r="AH712" s="1358" t="s">
        <v>434</v>
      </c>
      <c r="AI712" s="1358"/>
      <c r="AJ712" s="1358"/>
      <c r="AK712" s="1358"/>
      <c r="AL712" s="1359" t="s">
        <v>435</v>
      </c>
      <c r="AM712" s="1359"/>
      <c r="AN712" s="1359" t="s">
        <v>436</v>
      </c>
    </row>
    <row r="713" spans="3:40" ht="15.75">
      <c r="C713" s="1357"/>
      <c r="D713" s="1358" t="s">
        <v>437</v>
      </c>
      <c r="E713" s="1358"/>
      <c r="F713" s="1359" t="s">
        <v>438</v>
      </c>
      <c r="G713" s="1359"/>
      <c r="H713" s="1359"/>
      <c r="I713" s="1359"/>
      <c r="J713" s="1359"/>
      <c r="M713" s="1357"/>
      <c r="N713" s="1358" t="s">
        <v>437</v>
      </c>
      <c r="O713" s="1358"/>
      <c r="P713" s="1359" t="s">
        <v>438</v>
      </c>
      <c r="Q713" s="1359"/>
      <c r="R713" s="1359"/>
      <c r="S713" s="1359"/>
      <c r="T713" s="1359"/>
      <c r="W713" s="1357"/>
      <c r="X713" s="1358" t="s">
        <v>437</v>
      </c>
      <c r="Y713" s="1358"/>
      <c r="Z713" s="1359" t="s">
        <v>438</v>
      </c>
      <c r="AA713" s="1359"/>
      <c r="AB713" s="1359"/>
      <c r="AC713" s="1359"/>
      <c r="AD713" s="1359"/>
      <c r="AG713" s="1357"/>
      <c r="AH713" s="1358" t="s">
        <v>437</v>
      </c>
      <c r="AI713" s="1358"/>
      <c r="AJ713" s="1359" t="s">
        <v>438</v>
      </c>
      <c r="AK713" s="1359"/>
      <c r="AL713" s="1359"/>
      <c r="AM713" s="1359"/>
      <c r="AN713" s="1359"/>
    </row>
    <row r="714" spans="3:40" ht="25.5">
      <c r="C714" s="1362" t="s">
        <v>439</v>
      </c>
      <c r="D714" s="836"/>
      <c r="E714" s="362" t="s">
        <v>471</v>
      </c>
      <c r="F714" s="361"/>
      <c r="G714" s="362" t="s">
        <v>459</v>
      </c>
      <c r="H714" s="361"/>
      <c r="I714" s="362" t="s">
        <v>472</v>
      </c>
      <c r="J714" s="360" t="s">
        <v>440</v>
      </c>
      <c r="M714" s="1362" t="s">
        <v>439</v>
      </c>
      <c r="N714" s="836"/>
      <c r="O714" s="362" t="s">
        <v>471</v>
      </c>
      <c r="P714" s="361"/>
      <c r="Q714" s="362" t="s">
        <v>459</v>
      </c>
      <c r="R714" s="361"/>
      <c r="S714" s="362" t="s">
        <v>472</v>
      </c>
      <c r="T714" s="360" t="s">
        <v>440</v>
      </c>
      <c r="W714" s="1362" t="s">
        <v>439</v>
      </c>
      <c r="X714" s="836"/>
      <c r="Y714" s="362" t="s">
        <v>471</v>
      </c>
      <c r="Z714" s="361"/>
      <c r="AA714" s="362" t="s">
        <v>459</v>
      </c>
      <c r="AB714" s="361"/>
      <c r="AC714" s="362" t="s">
        <v>472</v>
      </c>
      <c r="AD714" s="360" t="s">
        <v>440</v>
      </c>
      <c r="AG714" s="1362" t="s">
        <v>439</v>
      </c>
      <c r="AH714" s="836"/>
      <c r="AI714" s="362" t="s">
        <v>471</v>
      </c>
      <c r="AJ714" s="361"/>
      <c r="AK714" s="362" t="s">
        <v>459</v>
      </c>
      <c r="AL714" s="361"/>
      <c r="AM714" s="362" t="s">
        <v>472</v>
      </c>
      <c r="AN714" s="360" t="s">
        <v>440</v>
      </c>
    </row>
    <row r="715" spans="3:40">
      <c r="C715" s="1363"/>
      <c r="D715" s="837"/>
      <c r="E715" s="365" t="s">
        <v>466</v>
      </c>
      <c r="F715" s="364"/>
      <c r="G715" s="365" t="s">
        <v>460</v>
      </c>
      <c r="H715" s="364"/>
      <c r="I715" s="365" t="s">
        <v>473</v>
      </c>
      <c r="J715" s="363"/>
      <c r="M715" s="1363"/>
      <c r="N715" s="837"/>
      <c r="O715" s="365" t="s">
        <v>466</v>
      </c>
      <c r="P715" s="364"/>
      <c r="Q715" s="365" t="s">
        <v>460</v>
      </c>
      <c r="R715" s="364"/>
      <c r="S715" s="365" t="s">
        <v>473</v>
      </c>
      <c r="T715" s="363"/>
      <c r="W715" s="1363"/>
      <c r="X715" s="837"/>
      <c r="Y715" s="365" t="s">
        <v>466</v>
      </c>
      <c r="Z715" s="364"/>
      <c r="AA715" s="365" t="s">
        <v>460</v>
      </c>
      <c r="AB715" s="364"/>
      <c r="AC715" s="365" t="s">
        <v>473</v>
      </c>
      <c r="AD715" s="363"/>
      <c r="AG715" s="1363"/>
      <c r="AH715" s="837"/>
      <c r="AI715" s="365" t="s">
        <v>466</v>
      </c>
      <c r="AJ715" s="364"/>
      <c r="AK715" s="365" t="s">
        <v>460</v>
      </c>
      <c r="AL715" s="364"/>
      <c r="AM715" s="365" t="s">
        <v>473</v>
      </c>
      <c r="AN715" s="363"/>
    </row>
    <row r="716" spans="3:40">
      <c r="C716" s="1363"/>
      <c r="D716" s="837"/>
      <c r="E716" s="365" t="s">
        <v>467</v>
      </c>
      <c r="F716" s="364"/>
      <c r="G716" s="365" t="s">
        <v>461</v>
      </c>
      <c r="H716" s="364"/>
      <c r="I716" s="365" t="s">
        <v>474</v>
      </c>
      <c r="J716" s="363"/>
      <c r="M716" s="1363"/>
      <c r="N716" s="837"/>
      <c r="O716" s="365" t="s">
        <v>467</v>
      </c>
      <c r="P716" s="364"/>
      <c r="Q716" s="365" t="s">
        <v>461</v>
      </c>
      <c r="R716" s="364"/>
      <c r="S716" s="365" t="s">
        <v>474</v>
      </c>
      <c r="T716" s="363"/>
      <c r="W716" s="1363"/>
      <c r="X716" s="837"/>
      <c r="Y716" s="365" t="s">
        <v>467</v>
      </c>
      <c r="Z716" s="364"/>
      <c r="AA716" s="365" t="s">
        <v>461</v>
      </c>
      <c r="AB716" s="364"/>
      <c r="AC716" s="365" t="s">
        <v>474</v>
      </c>
      <c r="AD716" s="363"/>
      <c r="AG716" s="1363"/>
      <c r="AH716" s="837"/>
      <c r="AI716" s="365" t="s">
        <v>467</v>
      </c>
      <c r="AJ716" s="364"/>
      <c r="AK716" s="365" t="s">
        <v>461</v>
      </c>
      <c r="AL716" s="364"/>
      <c r="AM716" s="365" t="s">
        <v>474</v>
      </c>
      <c r="AN716" s="363"/>
    </row>
    <row r="717" spans="3:40" ht="25.5">
      <c r="C717" s="1363"/>
      <c r="D717" s="837"/>
      <c r="E717" s="365" t="s">
        <v>468</v>
      </c>
      <c r="F717" s="364"/>
      <c r="G717" s="365" t="s">
        <v>462</v>
      </c>
      <c r="H717" s="364"/>
      <c r="I717" s="365" t="s">
        <v>475</v>
      </c>
      <c r="J717" s="363"/>
      <c r="M717" s="1363"/>
      <c r="N717" s="837"/>
      <c r="O717" s="365" t="s">
        <v>468</v>
      </c>
      <c r="P717" s="364"/>
      <c r="Q717" s="365" t="s">
        <v>462</v>
      </c>
      <c r="R717" s="364"/>
      <c r="S717" s="365" t="s">
        <v>475</v>
      </c>
      <c r="T717" s="363"/>
      <c r="W717" s="1363"/>
      <c r="X717" s="837"/>
      <c r="Y717" s="365" t="s">
        <v>468</v>
      </c>
      <c r="Z717" s="364"/>
      <c r="AA717" s="365" t="s">
        <v>462</v>
      </c>
      <c r="AB717" s="364"/>
      <c r="AC717" s="365" t="s">
        <v>475</v>
      </c>
      <c r="AD717" s="363"/>
      <c r="AG717" s="1363"/>
      <c r="AH717" s="837"/>
      <c r="AI717" s="365" t="s">
        <v>468</v>
      </c>
      <c r="AJ717" s="364"/>
      <c r="AK717" s="365" t="s">
        <v>462</v>
      </c>
      <c r="AL717" s="364"/>
      <c r="AM717" s="365" t="s">
        <v>475</v>
      </c>
      <c r="AN717" s="363"/>
    </row>
    <row r="718" spans="3:40">
      <c r="C718" s="1363"/>
      <c r="D718" s="837"/>
      <c r="E718" s="365" t="s">
        <v>469</v>
      </c>
      <c r="F718" s="364"/>
      <c r="G718" s="365"/>
      <c r="H718" s="364"/>
      <c r="I718" s="365"/>
      <c r="J718" s="363"/>
      <c r="M718" s="1363"/>
      <c r="N718" s="837"/>
      <c r="O718" s="365" t="s">
        <v>469</v>
      </c>
      <c r="P718" s="364"/>
      <c r="Q718" s="365"/>
      <c r="R718" s="364"/>
      <c r="S718" s="365"/>
      <c r="T718" s="363"/>
      <c r="W718" s="1363"/>
      <c r="X718" s="837"/>
      <c r="Y718" s="365" t="s">
        <v>469</v>
      </c>
      <c r="Z718" s="364"/>
      <c r="AA718" s="365"/>
      <c r="AB718" s="364"/>
      <c r="AC718" s="365"/>
      <c r="AD718" s="363"/>
      <c r="AG718" s="1363"/>
      <c r="AH718" s="837"/>
      <c r="AI718" s="365" t="s">
        <v>469</v>
      </c>
      <c r="AJ718" s="364"/>
      <c r="AK718" s="365"/>
      <c r="AL718" s="364"/>
      <c r="AM718" s="365"/>
      <c r="AN718" s="363"/>
    </row>
    <row r="719" spans="3:40">
      <c r="C719" s="1364"/>
      <c r="D719" s="838"/>
      <c r="E719" s="368"/>
      <c r="F719" s="369"/>
      <c r="G719" s="368"/>
      <c r="H719" s="369"/>
      <c r="I719" s="370"/>
      <c r="J719" s="366"/>
      <c r="M719" s="1364"/>
      <c r="N719" s="838"/>
      <c r="O719" s="368"/>
      <c r="P719" s="369"/>
      <c r="Q719" s="368"/>
      <c r="R719" s="369"/>
      <c r="S719" s="370"/>
      <c r="T719" s="366"/>
      <c r="W719" s="1364"/>
      <c r="X719" s="838"/>
      <c r="Y719" s="368"/>
      <c r="Z719" s="369"/>
      <c r="AA719" s="368"/>
      <c r="AB719" s="369"/>
      <c r="AC719" s="370"/>
      <c r="AD719" s="366"/>
      <c r="AG719" s="1364"/>
      <c r="AH719" s="838"/>
      <c r="AI719" s="368"/>
      <c r="AJ719" s="369"/>
      <c r="AK719" s="368"/>
      <c r="AL719" s="369"/>
      <c r="AM719" s="370"/>
      <c r="AN719" s="366"/>
    </row>
    <row r="720" spans="3:40">
      <c r="C720" s="1362" t="s">
        <v>441</v>
      </c>
      <c r="D720" s="1367" t="s">
        <v>476</v>
      </c>
      <c r="E720" s="1368"/>
      <c r="F720" s="371"/>
      <c r="G720" s="362"/>
      <c r="H720" s="372"/>
      <c r="I720" s="372"/>
      <c r="J720" s="360" t="s">
        <v>444</v>
      </c>
      <c r="M720" s="1362" t="s">
        <v>441</v>
      </c>
      <c r="N720" s="1367" t="s">
        <v>476</v>
      </c>
      <c r="O720" s="1368"/>
      <c r="P720" s="371"/>
      <c r="Q720" s="362"/>
      <c r="R720" s="372"/>
      <c r="S720" s="372"/>
      <c r="T720" s="360" t="s">
        <v>444</v>
      </c>
      <c r="W720" s="1362" t="s">
        <v>441</v>
      </c>
      <c r="X720" s="1367" t="s">
        <v>476</v>
      </c>
      <c r="Y720" s="1368"/>
      <c r="Z720" s="371"/>
      <c r="AA720" s="362"/>
      <c r="AB720" s="372"/>
      <c r="AC720" s="372"/>
      <c r="AD720" s="360" t="s">
        <v>444</v>
      </c>
      <c r="AG720" s="1362" t="s">
        <v>441</v>
      </c>
      <c r="AH720" s="1367" t="s">
        <v>476</v>
      </c>
      <c r="AI720" s="1368"/>
      <c r="AJ720" s="371"/>
      <c r="AK720" s="362"/>
      <c r="AL720" s="372"/>
      <c r="AM720" s="372"/>
      <c r="AN720" s="360" t="s">
        <v>444</v>
      </c>
    </row>
    <row r="721" spans="3:40" ht="38.25">
      <c r="C721" s="1363"/>
      <c r="D721" s="1360" t="s">
        <v>442</v>
      </c>
      <c r="E721" s="1361"/>
      <c r="F721" s="364"/>
      <c r="G721" s="365" t="s">
        <v>463</v>
      </c>
      <c r="H721" s="372"/>
      <c r="I721" s="372" t="s">
        <v>477</v>
      </c>
      <c r="J721" s="363"/>
      <c r="M721" s="1363"/>
      <c r="N721" s="1360" t="s">
        <v>442</v>
      </c>
      <c r="O721" s="1361"/>
      <c r="P721" s="364"/>
      <c r="Q721" s="365" t="s">
        <v>463</v>
      </c>
      <c r="R721" s="372"/>
      <c r="S721" s="372" t="s">
        <v>477</v>
      </c>
      <c r="T721" s="363"/>
      <c r="W721" s="1363"/>
      <c r="X721" s="1360" t="s">
        <v>442</v>
      </c>
      <c r="Y721" s="1361"/>
      <c r="Z721" s="364"/>
      <c r="AA721" s="365" t="s">
        <v>463</v>
      </c>
      <c r="AB721" s="372"/>
      <c r="AC721" s="372" t="s">
        <v>477</v>
      </c>
      <c r="AD721" s="363"/>
      <c r="AG721" s="1363"/>
      <c r="AH721" s="1360" t="s">
        <v>442</v>
      </c>
      <c r="AI721" s="1361"/>
      <c r="AJ721" s="364"/>
      <c r="AK721" s="365" t="s">
        <v>463</v>
      </c>
      <c r="AL721" s="372"/>
      <c r="AM721" s="372" t="s">
        <v>477</v>
      </c>
      <c r="AN721" s="363"/>
    </row>
    <row r="722" spans="3:40">
      <c r="C722" s="1363"/>
      <c r="D722" s="1360" t="s">
        <v>443</v>
      </c>
      <c r="E722" s="1361"/>
      <c r="F722" s="364"/>
      <c r="G722" s="365"/>
      <c r="H722" s="372"/>
      <c r="I722" s="372"/>
      <c r="J722" s="363"/>
      <c r="M722" s="1363"/>
      <c r="N722" s="1360" t="s">
        <v>443</v>
      </c>
      <c r="O722" s="1361"/>
      <c r="P722" s="364"/>
      <c r="Q722" s="365"/>
      <c r="R722" s="372"/>
      <c r="S722" s="372"/>
      <c r="T722" s="363"/>
      <c r="W722" s="1363"/>
      <c r="X722" s="1360" t="s">
        <v>443</v>
      </c>
      <c r="Y722" s="1361"/>
      <c r="Z722" s="364"/>
      <c r="AA722" s="365"/>
      <c r="AB722" s="372"/>
      <c r="AC722" s="372"/>
      <c r="AD722" s="363"/>
      <c r="AG722" s="1363"/>
      <c r="AH722" s="1360" t="s">
        <v>443</v>
      </c>
      <c r="AI722" s="1361"/>
      <c r="AJ722" s="364"/>
      <c r="AK722" s="365"/>
      <c r="AL722" s="372"/>
      <c r="AM722" s="372"/>
      <c r="AN722" s="363"/>
    </row>
    <row r="723" spans="3:40">
      <c r="C723" s="1363"/>
      <c r="D723" s="378"/>
      <c r="E723" s="372">
        <f>SILABUS!E119</f>
        <v>0</v>
      </c>
      <c r="F723" s="373"/>
      <c r="G723" s="365"/>
      <c r="H723" s="372"/>
      <c r="I723" s="372"/>
      <c r="J723" s="363"/>
      <c r="M723" s="1363"/>
      <c r="N723" s="378"/>
      <c r="O723" s="372">
        <f>E723</f>
        <v>0</v>
      </c>
      <c r="P723" s="373"/>
      <c r="Q723" s="365"/>
      <c r="R723" s="372"/>
      <c r="S723" s="372"/>
      <c r="T723" s="363"/>
      <c r="W723" s="1363"/>
      <c r="X723" s="378"/>
      <c r="Y723" s="372">
        <f>O723</f>
        <v>0</v>
      </c>
      <c r="Z723" s="373"/>
      <c r="AA723" s="365"/>
      <c r="AB723" s="372"/>
      <c r="AC723" s="372"/>
      <c r="AD723" s="363"/>
      <c r="AG723" s="1363"/>
      <c r="AH723" s="378"/>
      <c r="AI723" s="372">
        <f>Y723</f>
        <v>0</v>
      </c>
      <c r="AJ723" s="373"/>
      <c r="AK723" s="365"/>
      <c r="AL723" s="372"/>
      <c r="AM723" s="372"/>
      <c r="AN723" s="363"/>
    </row>
    <row r="724" spans="3:40">
      <c r="C724" s="1363"/>
      <c r="D724" s="378"/>
      <c r="E724" s="372">
        <f>SILABUS!E120</f>
        <v>0</v>
      </c>
      <c r="F724" s="364"/>
      <c r="G724" s="365"/>
      <c r="H724" s="372"/>
      <c r="I724" s="372"/>
      <c r="J724" s="363"/>
      <c r="M724" s="1363"/>
      <c r="N724" s="378"/>
      <c r="O724" s="372">
        <f t="shared" ref="O724:O731" si="55">E724</f>
        <v>0</v>
      </c>
      <c r="P724" s="364"/>
      <c r="Q724" s="365"/>
      <c r="R724" s="372"/>
      <c r="S724" s="372"/>
      <c r="T724" s="363"/>
      <c r="W724" s="1363"/>
      <c r="X724" s="378"/>
      <c r="Y724" s="372">
        <f t="shared" ref="Y724:Y731" si="56">O724</f>
        <v>0</v>
      </c>
      <c r="Z724" s="364"/>
      <c r="AA724" s="365"/>
      <c r="AB724" s="372"/>
      <c r="AC724" s="372"/>
      <c r="AD724" s="363"/>
      <c r="AG724" s="1363"/>
      <c r="AH724" s="378"/>
      <c r="AI724" s="372">
        <f t="shared" ref="AI724:AI731" si="57">Y724</f>
        <v>0</v>
      </c>
      <c r="AJ724" s="364"/>
      <c r="AK724" s="365"/>
      <c r="AL724" s="372"/>
      <c r="AM724" s="372"/>
      <c r="AN724" s="363"/>
    </row>
    <row r="725" spans="3:40" ht="38.25">
      <c r="C725" s="1363"/>
      <c r="D725" s="378"/>
      <c r="E725" s="372">
        <f>SILABUS!E121</f>
        <v>0</v>
      </c>
      <c r="F725" s="364"/>
      <c r="G725" s="365" t="s">
        <v>462</v>
      </c>
      <c r="H725" s="372"/>
      <c r="I725" s="372" t="s">
        <v>478</v>
      </c>
      <c r="J725" s="363"/>
      <c r="M725" s="1363"/>
      <c r="N725" s="378"/>
      <c r="O725" s="372">
        <f t="shared" si="55"/>
        <v>0</v>
      </c>
      <c r="P725" s="364"/>
      <c r="Q725" s="365" t="s">
        <v>462</v>
      </c>
      <c r="R725" s="372"/>
      <c r="S725" s="372" t="s">
        <v>478</v>
      </c>
      <c r="T725" s="363"/>
      <c r="W725" s="1363"/>
      <c r="X725" s="378"/>
      <c r="Y725" s="372">
        <f t="shared" si="56"/>
        <v>0</v>
      </c>
      <c r="Z725" s="364"/>
      <c r="AA725" s="365" t="s">
        <v>462</v>
      </c>
      <c r="AB725" s="372"/>
      <c r="AC725" s="372" t="s">
        <v>478</v>
      </c>
      <c r="AD725" s="363"/>
      <c r="AG725" s="1363"/>
      <c r="AH725" s="378"/>
      <c r="AI725" s="372">
        <f t="shared" si="57"/>
        <v>0</v>
      </c>
      <c r="AJ725" s="364"/>
      <c r="AK725" s="365" t="s">
        <v>462</v>
      </c>
      <c r="AL725" s="372"/>
      <c r="AM725" s="372" t="s">
        <v>478</v>
      </c>
      <c r="AN725" s="363"/>
    </row>
    <row r="726" spans="3:40" ht="25.5">
      <c r="C726" s="1363"/>
      <c r="D726" s="378"/>
      <c r="E726" s="372">
        <f>SILABUS!E122</f>
        <v>0</v>
      </c>
      <c r="F726" s="364"/>
      <c r="G726" s="365" t="s">
        <v>479</v>
      </c>
      <c r="H726" s="372"/>
      <c r="I726" s="372" t="s">
        <v>480</v>
      </c>
      <c r="J726" s="363"/>
      <c r="M726" s="1363"/>
      <c r="N726" s="378"/>
      <c r="O726" s="372">
        <f t="shared" si="55"/>
        <v>0</v>
      </c>
      <c r="P726" s="364"/>
      <c r="Q726" s="365" t="s">
        <v>479</v>
      </c>
      <c r="R726" s="372"/>
      <c r="S726" s="372" t="s">
        <v>480</v>
      </c>
      <c r="T726" s="363"/>
      <c r="W726" s="1363"/>
      <c r="X726" s="378"/>
      <c r="Y726" s="372">
        <f t="shared" si="56"/>
        <v>0</v>
      </c>
      <c r="Z726" s="364"/>
      <c r="AA726" s="365" t="s">
        <v>479</v>
      </c>
      <c r="AB726" s="372"/>
      <c r="AC726" s="372" t="s">
        <v>480</v>
      </c>
      <c r="AD726" s="363"/>
      <c r="AG726" s="1363"/>
      <c r="AH726" s="378"/>
      <c r="AI726" s="372">
        <f t="shared" si="57"/>
        <v>0</v>
      </c>
      <c r="AJ726" s="364"/>
      <c r="AK726" s="365" t="s">
        <v>479</v>
      </c>
      <c r="AL726" s="372"/>
      <c r="AM726" s="372" t="s">
        <v>480</v>
      </c>
      <c r="AN726" s="363"/>
    </row>
    <row r="727" spans="3:40">
      <c r="C727" s="1363"/>
      <c r="D727" s="378"/>
      <c r="E727" s="372">
        <f>SILABUS!E123</f>
        <v>0</v>
      </c>
      <c r="F727" s="364"/>
      <c r="G727" s="365"/>
      <c r="H727" s="372"/>
      <c r="I727" s="372"/>
      <c r="J727" s="363"/>
      <c r="M727" s="1363"/>
      <c r="N727" s="378"/>
      <c r="O727" s="372">
        <f t="shared" si="55"/>
        <v>0</v>
      </c>
      <c r="P727" s="364"/>
      <c r="Q727" s="365"/>
      <c r="R727" s="372"/>
      <c r="S727" s="372"/>
      <c r="T727" s="363"/>
      <c r="W727" s="1363"/>
      <c r="X727" s="378"/>
      <c r="Y727" s="372">
        <f t="shared" si="56"/>
        <v>0</v>
      </c>
      <c r="Z727" s="364"/>
      <c r="AA727" s="365"/>
      <c r="AB727" s="372"/>
      <c r="AC727" s="372"/>
      <c r="AD727" s="363"/>
      <c r="AG727" s="1363"/>
      <c r="AH727" s="378"/>
      <c r="AI727" s="372">
        <f t="shared" si="57"/>
        <v>0</v>
      </c>
      <c r="AJ727" s="364"/>
      <c r="AK727" s="365"/>
      <c r="AL727" s="372"/>
      <c r="AM727" s="372"/>
      <c r="AN727" s="363"/>
    </row>
    <row r="728" spans="3:40">
      <c r="C728" s="1363"/>
      <c r="D728" s="378"/>
      <c r="E728" s="372">
        <f>SILABUS!E124</f>
        <v>0</v>
      </c>
      <c r="F728" s="373"/>
      <c r="G728" s="365"/>
      <c r="H728" s="372"/>
      <c r="I728" s="372"/>
      <c r="J728" s="363"/>
      <c r="M728" s="1363"/>
      <c r="N728" s="378"/>
      <c r="O728" s="372">
        <f t="shared" si="55"/>
        <v>0</v>
      </c>
      <c r="P728" s="373"/>
      <c r="Q728" s="365"/>
      <c r="R728" s="372"/>
      <c r="S728" s="372"/>
      <c r="T728" s="363"/>
      <c r="W728" s="1363"/>
      <c r="X728" s="378"/>
      <c r="Y728" s="372">
        <f t="shared" si="56"/>
        <v>0</v>
      </c>
      <c r="Z728" s="373"/>
      <c r="AA728" s="365"/>
      <c r="AB728" s="372"/>
      <c r="AC728" s="372"/>
      <c r="AD728" s="363"/>
      <c r="AG728" s="1363"/>
      <c r="AH728" s="378"/>
      <c r="AI728" s="372">
        <f t="shared" si="57"/>
        <v>0</v>
      </c>
      <c r="AJ728" s="373"/>
      <c r="AK728" s="365"/>
      <c r="AL728" s="372"/>
      <c r="AM728" s="372"/>
      <c r="AN728" s="363"/>
    </row>
    <row r="729" spans="3:40" ht="25.5">
      <c r="C729" s="1363"/>
      <c r="D729" s="378"/>
      <c r="E729" s="372">
        <f>SILABUS!E125</f>
        <v>0</v>
      </c>
      <c r="F729" s="364"/>
      <c r="G729" s="365" t="s">
        <v>462</v>
      </c>
      <c r="H729" s="372"/>
      <c r="I729" s="372"/>
      <c r="J729" s="363"/>
      <c r="M729" s="1363"/>
      <c r="N729" s="378"/>
      <c r="O729" s="372">
        <f t="shared" si="55"/>
        <v>0</v>
      </c>
      <c r="P729" s="364"/>
      <c r="Q729" s="365" t="s">
        <v>462</v>
      </c>
      <c r="R729" s="372"/>
      <c r="S729" s="372"/>
      <c r="T729" s="363"/>
      <c r="W729" s="1363"/>
      <c r="X729" s="378"/>
      <c r="Y729" s="372">
        <f t="shared" si="56"/>
        <v>0</v>
      </c>
      <c r="Z729" s="364"/>
      <c r="AA729" s="365" t="s">
        <v>462</v>
      </c>
      <c r="AB729" s="372"/>
      <c r="AC729" s="372"/>
      <c r="AD729" s="363"/>
      <c r="AG729" s="1363"/>
      <c r="AH729" s="378"/>
      <c r="AI729" s="372">
        <f t="shared" si="57"/>
        <v>0</v>
      </c>
      <c r="AJ729" s="364"/>
      <c r="AK729" s="365" t="s">
        <v>462</v>
      </c>
      <c r="AL729" s="372"/>
      <c r="AM729" s="372"/>
      <c r="AN729" s="363"/>
    </row>
    <row r="730" spans="3:40" ht="25.5" customHeight="1">
      <c r="C730" s="1363"/>
      <c r="D730" s="378"/>
      <c r="E730" s="372">
        <f>SILABUS!E126</f>
        <v>0</v>
      </c>
      <c r="F730" s="364"/>
      <c r="G730" s="365" t="s">
        <v>464</v>
      </c>
      <c r="H730" s="372"/>
      <c r="I730" s="372"/>
      <c r="J730" s="363"/>
      <c r="M730" s="1363"/>
      <c r="N730" s="378"/>
      <c r="O730" s="372">
        <f t="shared" si="55"/>
        <v>0</v>
      </c>
      <c r="P730" s="364"/>
      <c r="Q730" s="365" t="s">
        <v>464</v>
      </c>
      <c r="R730" s="372"/>
      <c r="S730" s="372"/>
      <c r="T730" s="363"/>
      <c r="W730" s="1363"/>
      <c r="X730" s="378"/>
      <c r="Y730" s="372">
        <f t="shared" si="56"/>
        <v>0</v>
      </c>
      <c r="Z730" s="364"/>
      <c r="AA730" s="365" t="s">
        <v>464</v>
      </c>
      <c r="AB730" s="372"/>
      <c r="AC730" s="372"/>
      <c r="AD730" s="363"/>
      <c r="AG730" s="1363"/>
      <c r="AH730" s="378"/>
      <c r="AI730" s="372">
        <f t="shared" si="57"/>
        <v>0</v>
      </c>
      <c r="AJ730" s="364"/>
      <c r="AK730" s="365" t="s">
        <v>464</v>
      </c>
      <c r="AL730" s="372"/>
      <c r="AM730" s="372"/>
      <c r="AN730" s="363"/>
    </row>
    <row r="731" spans="3:40" ht="51">
      <c r="C731" s="1363"/>
      <c r="D731" s="378"/>
      <c r="E731" s="372">
        <f>SILABUS!E127</f>
        <v>0</v>
      </c>
      <c r="F731" s="374"/>
      <c r="G731" s="365" t="s">
        <v>465</v>
      </c>
      <c r="H731" s="372"/>
      <c r="I731" s="372"/>
      <c r="J731" s="363"/>
      <c r="M731" s="1363"/>
      <c r="N731" s="378"/>
      <c r="O731" s="372">
        <f t="shared" si="55"/>
        <v>0</v>
      </c>
      <c r="P731" s="374"/>
      <c r="Q731" s="365" t="s">
        <v>465</v>
      </c>
      <c r="R731" s="372"/>
      <c r="S731" s="372"/>
      <c r="T731" s="363"/>
      <c r="W731" s="1363"/>
      <c r="X731" s="378"/>
      <c r="Y731" s="372">
        <f t="shared" si="56"/>
        <v>0</v>
      </c>
      <c r="Z731" s="374"/>
      <c r="AA731" s="365" t="s">
        <v>465</v>
      </c>
      <c r="AB731" s="372"/>
      <c r="AC731" s="372"/>
      <c r="AD731" s="363"/>
      <c r="AG731" s="1363"/>
      <c r="AH731" s="378"/>
      <c r="AI731" s="372">
        <f t="shared" si="57"/>
        <v>0</v>
      </c>
      <c r="AJ731" s="374"/>
      <c r="AK731" s="365" t="s">
        <v>465</v>
      </c>
      <c r="AL731" s="372"/>
      <c r="AM731" s="372"/>
      <c r="AN731" s="363"/>
    </row>
    <row r="732" spans="3:40">
      <c r="C732" s="1364"/>
      <c r="D732" s="378"/>
      <c r="E732" s="375"/>
      <c r="F732" s="374"/>
      <c r="G732" s="376"/>
      <c r="H732" s="375"/>
      <c r="I732" s="372"/>
      <c r="J732" s="363"/>
      <c r="M732" s="1364"/>
      <c r="N732" s="378"/>
      <c r="O732" s="375"/>
      <c r="P732" s="374"/>
      <c r="Q732" s="376"/>
      <c r="R732" s="375"/>
      <c r="S732" s="372"/>
      <c r="T732" s="363"/>
      <c r="W732" s="1364"/>
      <c r="X732" s="378"/>
      <c r="Y732" s="375"/>
      <c r="Z732" s="374"/>
      <c r="AA732" s="376"/>
      <c r="AB732" s="375"/>
      <c r="AC732" s="372"/>
      <c r="AD732" s="363"/>
      <c r="AG732" s="1364"/>
      <c r="AH732" s="378"/>
      <c r="AI732" s="375"/>
      <c r="AJ732" s="374"/>
      <c r="AK732" s="376"/>
      <c r="AL732" s="375"/>
      <c r="AM732" s="372"/>
      <c r="AN732" s="363"/>
    </row>
    <row r="733" spans="3:40" ht="38.25">
      <c r="C733" s="1362" t="s">
        <v>445</v>
      </c>
      <c r="D733" s="839"/>
      <c r="E733" s="377" t="s">
        <v>481</v>
      </c>
      <c r="F733" s="361"/>
      <c r="G733" s="362" t="s">
        <v>482</v>
      </c>
      <c r="H733" s="361"/>
      <c r="I733" s="362" t="s">
        <v>483</v>
      </c>
      <c r="J733" s="360" t="s">
        <v>440</v>
      </c>
      <c r="M733" s="1362" t="s">
        <v>445</v>
      </c>
      <c r="N733" s="839"/>
      <c r="O733" s="377" t="s">
        <v>481</v>
      </c>
      <c r="P733" s="361"/>
      <c r="Q733" s="362" t="s">
        <v>482</v>
      </c>
      <c r="R733" s="361"/>
      <c r="S733" s="362" t="s">
        <v>483</v>
      </c>
      <c r="T733" s="360" t="s">
        <v>440</v>
      </c>
      <c r="W733" s="1362" t="s">
        <v>445</v>
      </c>
      <c r="X733" s="839"/>
      <c r="Y733" s="377" t="s">
        <v>481</v>
      </c>
      <c r="Z733" s="361"/>
      <c r="AA733" s="362" t="s">
        <v>482</v>
      </c>
      <c r="AB733" s="361"/>
      <c r="AC733" s="362" t="s">
        <v>483</v>
      </c>
      <c r="AD733" s="360" t="s">
        <v>440</v>
      </c>
      <c r="AG733" s="1362" t="s">
        <v>445</v>
      </c>
      <c r="AH733" s="839"/>
      <c r="AI733" s="377" t="s">
        <v>481</v>
      </c>
      <c r="AJ733" s="361"/>
      <c r="AK733" s="362" t="s">
        <v>482</v>
      </c>
      <c r="AL733" s="361"/>
      <c r="AM733" s="362" t="s">
        <v>483</v>
      </c>
      <c r="AN733" s="360" t="s">
        <v>440</v>
      </c>
    </row>
    <row r="734" spans="3:40" ht="38.25">
      <c r="C734" s="1363"/>
      <c r="D734" s="378"/>
      <c r="E734" s="372" t="s">
        <v>484</v>
      </c>
      <c r="F734" s="364"/>
      <c r="G734" s="365"/>
      <c r="H734" s="364"/>
      <c r="I734" s="365"/>
      <c r="J734" s="363"/>
      <c r="M734" s="1363"/>
      <c r="N734" s="378"/>
      <c r="O734" s="372" t="s">
        <v>484</v>
      </c>
      <c r="P734" s="364"/>
      <c r="Q734" s="365"/>
      <c r="R734" s="364"/>
      <c r="S734" s="365"/>
      <c r="T734" s="363"/>
      <c r="W734" s="1363"/>
      <c r="X734" s="378"/>
      <c r="Y734" s="372" t="s">
        <v>484</v>
      </c>
      <c r="Z734" s="364"/>
      <c r="AA734" s="365"/>
      <c r="AB734" s="364"/>
      <c r="AC734" s="365"/>
      <c r="AD734" s="363"/>
      <c r="AG734" s="1363"/>
      <c r="AH734" s="378"/>
      <c r="AI734" s="372" t="s">
        <v>484</v>
      </c>
      <c r="AJ734" s="364"/>
      <c r="AK734" s="365"/>
      <c r="AL734" s="364"/>
      <c r="AM734" s="365"/>
      <c r="AN734" s="363"/>
    </row>
    <row r="735" spans="3:40">
      <c r="C735" s="1363"/>
      <c r="D735" s="378"/>
      <c r="E735" s="372" t="s">
        <v>466</v>
      </c>
      <c r="F735" s="364"/>
      <c r="G735" s="365" t="s">
        <v>485</v>
      </c>
      <c r="H735" s="364"/>
      <c r="I735" s="365" t="s">
        <v>486</v>
      </c>
      <c r="J735" s="363"/>
      <c r="M735" s="1363"/>
      <c r="N735" s="378"/>
      <c r="O735" s="372" t="s">
        <v>466</v>
      </c>
      <c r="P735" s="364"/>
      <c r="Q735" s="365" t="s">
        <v>485</v>
      </c>
      <c r="R735" s="364"/>
      <c r="S735" s="365" t="s">
        <v>486</v>
      </c>
      <c r="T735" s="363"/>
      <c r="W735" s="1363"/>
      <c r="X735" s="378"/>
      <c r="Y735" s="372" t="s">
        <v>466</v>
      </c>
      <c r="Z735" s="364"/>
      <c r="AA735" s="365" t="s">
        <v>485</v>
      </c>
      <c r="AB735" s="364"/>
      <c r="AC735" s="365" t="s">
        <v>486</v>
      </c>
      <c r="AD735" s="363"/>
      <c r="AG735" s="1363"/>
      <c r="AH735" s="378"/>
      <c r="AI735" s="372" t="s">
        <v>466</v>
      </c>
      <c r="AJ735" s="364"/>
      <c r="AK735" s="365" t="s">
        <v>485</v>
      </c>
      <c r="AL735" s="364"/>
      <c r="AM735" s="365" t="s">
        <v>486</v>
      </c>
      <c r="AN735" s="363"/>
    </row>
    <row r="736" spans="3:40">
      <c r="C736" s="1363"/>
      <c r="D736" s="378"/>
      <c r="E736" s="375"/>
      <c r="F736" s="374"/>
      <c r="G736" s="365"/>
      <c r="H736" s="364"/>
      <c r="I736" s="376"/>
      <c r="J736" s="363"/>
      <c r="M736" s="1363"/>
      <c r="N736" s="378"/>
      <c r="O736" s="375"/>
      <c r="P736" s="374"/>
      <c r="Q736" s="365"/>
      <c r="R736" s="364"/>
      <c r="S736" s="376"/>
      <c r="T736" s="363"/>
      <c r="W736" s="1363"/>
      <c r="X736" s="378"/>
      <c r="Y736" s="375"/>
      <c r="Z736" s="374"/>
      <c r="AA736" s="365"/>
      <c r="AB736" s="364"/>
      <c r="AC736" s="376"/>
      <c r="AD736" s="363"/>
      <c r="AG736" s="1363"/>
      <c r="AH736" s="378"/>
      <c r="AI736" s="375"/>
      <c r="AJ736" s="374"/>
      <c r="AK736" s="365"/>
      <c r="AL736" s="364"/>
      <c r="AM736" s="376"/>
      <c r="AN736" s="363"/>
    </row>
    <row r="737" spans="1:40">
      <c r="C737" s="1364"/>
      <c r="D737" s="379"/>
      <c r="E737" s="380"/>
      <c r="F737" s="369"/>
      <c r="G737" s="370"/>
      <c r="H737" s="367"/>
      <c r="I737" s="368"/>
      <c r="J737" s="366"/>
      <c r="M737" s="1364"/>
      <c r="N737" s="379"/>
      <c r="O737" s="380"/>
      <c r="P737" s="369"/>
      <c r="Q737" s="370"/>
      <c r="R737" s="367"/>
      <c r="S737" s="368"/>
      <c r="T737" s="366"/>
      <c r="W737" s="1364"/>
      <c r="X737" s="379"/>
      <c r="Y737" s="380"/>
      <c r="Z737" s="369"/>
      <c r="AA737" s="370"/>
      <c r="AB737" s="367"/>
      <c r="AC737" s="368"/>
      <c r="AD737" s="366"/>
      <c r="AG737" s="1364"/>
      <c r="AH737" s="379"/>
      <c r="AI737" s="380"/>
      <c r="AJ737" s="369"/>
      <c r="AK737" s="370"/>
      <c r="AL737" s="367"/>
      <c r="AM737" s="368"/>
      <c r="AN737" s="366"/>
    </row>
    <row r="738" spans="1:40" ht="15.75">
      <c r="C738" s="381"/>
      <c r="D738" s="381"/>
      <c r="M738" s="381"/>
      <c r="N738" s="381"/>
      <c r="W738" s="381"/>
      <c r="X738" s="381"/>
      <c r="AG738" s="381"/>
      <c r="AH738" s="381"/>
    </row>
    <row r="739" spans="1:40" ht="15.75">
      <c r="C739" s="381"/>
      <c r="D739" s="381"/>
      <c r="M739" s="381"/>
      <c r="N739" s="381"/>
      <c r="W739" s="381"/>
      <c r="X739" s="381"/>
      <c r="AG739" s="381"/>
      <c r="AH739" s="381"/>
    </row>
    <row r="740" spans="1:40" ht="15">
      <c r="A740" s="357" t="s">
        <v>487</v>
      </c>
      <c r="B740" s="357"/>
      <c r="C740" s="357"/>
      <c r="D740" s="357"/>
      <c r="K740" s="357" t="s">
        <v>487</v>
      </c>
      <c r="L740" s="357"/>
      <c r="M740" s="357"/>
      <c r="N740" s="357"/>
      <c r="U740" s="357" t="s">
        <v>487</v>
      </c>
      <c r="V740" s="357"/>
      <c r="W740" s="357"/>
      <c r="X740" s="357"/>
      <c r="AE740" s="357" t="s">
        <v>487</v>
      </c>
      <c r="AF740" s="357"/>
      <c r="AG740" s="357"/>
      <c r="AH740" s="357"/>
    </row>
    <row r="741" spans="1:40">
      <c r="C741" s="1328">
        <f>SILABUS!K119</f>
        <v>0</v>
      </c>
      <c r="D741" s="1328"/>
      <c r="E741" s="1328"/>
      <c r="F741" s="1328"/>
      <c r="G741" s="1328"/>
      <c r="H741" s="1328"/>
      <c r="I741" s="1328"/>
      <c r="J741" s="1328"/>
      <c r="M741" s="1328">
        <f t="shared" ref="M741:M747" si="58">C741</f>
        <v>0</v>
      </c>
      <c r="N741" s="1328"/>
      <c r="O741" s="1328"/>
      <c r="P741" s="1328"/>
      <c r="Q741" s="1328"/>
      <c r="R741" s="1328"/>
      <c r="S741" s="1328"/>
      <c r="T741" s="1328"/>
      <c r="W741" s="1328">
        <f>M741</f>
        <v>0</v>
      </c>
      <c r="X741" s="1328"/>
      <c r="Y741" s="1328"/>
      <c r="Z741" s="1328"/>
      <c r="AA741" s="1328"/>
      <c r="AB741" s="1328"/>
      <c r="AC741" s="1328"/>
      <c r="AD741" s="1328"/>
      <c r="AG741" s="1328">
        <f>W741</f>
        <v>0</v>
      </c>
      <c r="AH741" s="1328"/>
      <c r="AI741" s="1328"/>
      <c r="AJ741" s="1328"/>
      <c r="AK741" s="1328"/>
      <c r="AL741" s="1328"/>
      <c r="AM741" s="1328"/>
      <c r="AN741" s="1328"/>
    </row>
    <row r="742" spans="1:40">
      <c r="C742" s="1328">
        <f>SILABUS!K120</f>
        <v>0</v>
      </c>
      <c r="D742" s="1328"/>
      <c r="E742" s="1328"/>
      <c r="F742" s="1328"/>
      <c r="G742" s="1328"/>
      <c r="H742" s="1328"/>
      <c r="I742" s="1328"/>
      <c r="J742" s="1328"/>
      <c r="M742" s="1328">
        <f t="shared" si="58"/>
        <v>0</v>
      </c>
      <c r="N742" s="1328"/>
      <c r="O742" s="1328"/>
      <c r="P742" s="1328"/>
      <c r="Q742" s="1328"/>
      <c r="R742" s="1328"/>
      <c r="S742" s="1328"/>
      <c r="T742" s="1328"/>
      <c r="W742" s="1328">
        <f t="shared" ref="W742:W747" si="59">M742</f>
        <v>0</v>
      </c>
      <c r="X742" s="1328"/>
      <c r="Y742" s="1328"/>
      <c r="Z742" s="1328"/>
      <c r="AA742" s="1328"/>
      <c r="AB742" s="1328"/>
      <c r="AC742" s="1328"/>
      <c r="AD742" s="1328"/>
      <c r="AG742" s="1328">
        <f t="shared" ref="AG742:AG747" si="60">W742</f>
        <v>0</v>
      </c>
      <c r="AH742" s="1328"/>
      <c r="AI742" s="1328"/>
      <c r="AJ742" s="1328"/>
      <c r="AK742" s="1328"/>
      <c r="AL742" s="1328"/>
      <c r="AM742" s="1328"/>
      <c r="AN742" s="1328"/>
    </row>
    <row r="743" spans="1:40">
      <c r="C743" s="1328">
        <f>SILABUS!K121</f>
        <v>0</v>
      </c>
      <c r="D743" s="1328"/>
      <c r="E743" s="1328"/>
      <c r="F743" s="1328"/>
      <c r="G743" s="1328"/>
      <c r="H743" s="1328"/>
      <c r="I743" s="1328"/>
      <c r="J743" s="1328"/>
      <c r="M743" s="1328">
        <f t="shared" si="58"/>
        <v>0</v>
      </c>
      <c r="N743" s="1328"/>
      <c r="O743" s="1328"/>
      <c r="P743" s="1328"/>
      <c r="Q743" s="1328"/>
      <c r="R743" s="1328"/>
      <c r="S743" s="1328"/>
      <c r="T743" s="1328"/>
      <c r="W743" s="1328">
        <f t="shared" si="59"/>
        <v>0</v>
      </c>
      <c r="X743" s="1328"/>
      <c r="Y743" s="1328"/>
      <c r="Z743" s="1328"/>
      <c r="AA743" s="1328"/>
      <c r="AB743" s="1328"/>
      <c r="AC743" s="1328"/>
      <c r="AD743" s="1328"/>
      <c r="AG743" s="1328">
        <f t="shared" si="60"/>
        <v>0</v>
      </c>
      <c r="AH743" s="1328"/>
      <c r="AI743" s="1328"/>
      <c r="AJ743" s="1328"/>
      <c r="AK743" s="1328"/>
      <c r="AL743" s="1328"/>
      <c r="AM743" s="1328"/>
      <c r="AN743" s="1328"/>
    </row>
    <row r="744" spans="1:40">
      <c r="C744" s="1328">
        <f>SILABUS!K122</f>
        <v>0</v>
      </c>
      <c r="D744" s="1328"/>
      <c r="E744" s="1328"/>
      <c r="F744" s="1328"/>
      <c r="G744" s="1328"/>
      <c r="H744" s="1328"/>
      <c r="I744" s="1328"/>
      <c r="J744" s="1328"/>
      <c r="M744" s="1328">
        <f t="shared" si="58"/>
        <v>0</v>
      </c>
      <c r="N744" s="1328"/>
      <c r="O744" s="1328"/>
      <c r="P744" s="1328"/>
      <c r="Q744" s="1328"/>
      <c r="R744" s="1328"/>
      <c r="S744" s="1328"/>
      <c r="T744" s="1328"/>
      <c r="W744" s="1328">
        <f t="shared" si="59"/>
        <v>0</v>
      </c>
      <c r="X744" s="1328"/>
      <c r="Y744" s="1328"/>
      <c r="Z744" s="1328"/>
      <c r="AA744" s="1328"/>
      <c r="AB744" s="1328"/>
      <c r="AC744" s="1328"/>
      <c r="AD744" s="1328"/>
      <c r="AG744" s="1328">
        <f t="shared" si="60"/>
        <v>0</v>
      </c>
      <c r="AH744" s="1328"/>
      <c r="AI744" s="1328"/>
      <c r="AJ744" s="1328"/>
      <c r="AK744" s="1328"/>
      <c r="AL744" s="1328"/>
      <c r="AM744" s="1328"/>
      <c r="AN744" s="1328"/>
    </row>
    <row r="745" spans="1:40">
      <c r="C745" s="1328">
        <f>SILABUS!K123</f>
        <v>0</v>
      </c>
      <c r="D745" s="1328"/>
      <c r="E745" s="1328"/>
      <c r="F745" s="1328"/>
      <c r="G745" s="1328"/>
      <c r="H745" s="1328"/>
      <c r="I745" s="1328"/>
      <c r="J745" s="1328"/>
      <c r="M745" s="1328">
        <f t="shared" si="58"/>
        <v>0</v>
      </c>
      <c r="N745" s="1328"/>
      <c r="O745" s="1328"/>
      <c r="P745" s="1328"/>
      <c r="Q745" s="1328"/>
      <c r="R745" s="1328"/>
      <c r="S745" s="1328"/>
      <c r="T745" s="1328"/>
      <c r="W745" s="1328">
        <f t="shared" si="59"/>
        <v>0</v>
      </c>
      <c r="X745" s="1328"/>
      <c r="Y745" s="1328"/>
      <c r="Z745" s="1328"/>
      <c r="AA745" s="1328"/>
      <c r="AB745" s="1328"/>
      <c r="AC745" s="1328"/>
      <c r="AD745" s="1328"/>
      <c r="AG745" s="1328">
        <f t="shared" si="60"/>
        <v>0</v>
      </c>
      <c r="AH745" s="1328"/>
      <c r="AI745" s="1328"/>
      <c r="AJ745" s="1328"/>
      <c r="AK745" s="1328"/>
      <c r="AL745" s="1328"/>
      <c r="AM745" s="1328"/>
      <c r="AN745" s="1328"/>
    </row>
    <row r="746" spans="1:40">
      <c r="C746" s="1328">
        <f>SILABUS!K124</f>
        <v>0</v>
      </c>
      <c r="D746" s="1328"/>
      <c r="E746" s="1328"/>
      <c r="F746" s="1328"/>
      <c r="G746" s="1328"/>
      <c r="H746" s="1328"/>
      <c r="I746" s="1328"/>
      <c r="J746" s="1328"/>
      <c r="M746" s="1328">
        <f t="shared" si="58"/>
        <v>0</v>
      </c>
      <c r="N746" s="1328"/>
      <c r="O746" s="1328"/>
      <c r="P746" s="1328"/>
      <c r="Q746" s="1328"/>
      <c r="R746" s="1328"/>
      <c r="S746" s="1328"/>
      <c r="T746" s="1328"/>
      <c r="W746" s="1328">
        <f t="shared" si="59"/>
        <v>0</v>
      </c>
      <c r="X746" s="1328"/>
      <c r="Y746" s="1328"/>
      <c r="Z746" s="1328"/>
      <c r="AA746" s="1328"/>
      <c r="AB746" s="1328"/>
      <c r="AC746" s="1328"/>
      <c r="AD746" s="1328"/>
      <c r="AG746" s="1328">
        <f t="shared" si="60"/>
        <v>0</v>
      </c>
      <c r="AH746" s="1328"/>
      <c r="AI746" s="1328"/>
      <c r="AJ746" s="1328"/>
      <c r="AK746" s="1328"/>
      <c r="AL746" s="1328"/>
      <c r="AM746" s="1328"/>
      <c r="AN746" s="1328"/>
    </row>
    <row r="747" spans="1:40">
      <c r="C747" s="1328">
        <f>SILABUS!K125</f>
        <v>0</v>
      </c>
      <c r="D747" s="1328"/>
      <c r="E747" s="1328"/>
      <c r="F747" s="1328"/>
      <c r="G747" s="1328"/>
      <c r="H747" s="1328"/>
      <c r="I747" s="1328"/>
      <c r="J747" s="1328"/>
      <c r="M747" s="1328">
        <f t="shared" si="58"/>
        <v>0</v>
      </c>
      <c r="N747" s="1328"/>
      <c r="O747" s="1328"/>
      <c r="P747" s="1328"/>
      <c r="Q747" s="1328"/>
      <c r="R747" s="1328"/>
      <c r="S747" s="1328"/>
      <c r="T747" s="1328"/>
      <c r="W747" s="1328">
        <f t="shared" si="59"/>
        <v>0</v>
      </c>
      <c r="X747" s="1328"/>
      <c r="Y747" s="1328"/>
      <c r="Z747" s="1328"/>
      <c r="AA747" s="1328"/>
      <c r="AB747" s="1328"/>
      <c r="AC747" s="1328"/>
      <c r="AD747" s="1328"/>
      <c r="AG747" s="1328">
        <f t="shared" si="60"/>
        <v>0</v>
      </c>
      <c r="AH747" s="1328"/>
      <c r="AI747" s="1328"/>
      <c r="AJ747" s="1328"/>
      <c r="AK747" s="1328"/>
      <c r="AL747" s="1328"/>
      <c r="AM747" s="1328"/>
      <c r="AN747" s="1328"/>
    </row>
    <row r="748" spans="1:40">
      <c r="C748" s="1328">
        <f>SILABUS!K126</f>
        <v>0</v>
      </c>
      <c r="D748" s="1328"/>
      <c r="E748" s="1328"/>
      <c r="F748" s="1328"/>
      <c r="G748" s="1328"/>
      <c r="H748" s="1328"/>
      <c r="I748" s="1328"/>
      <c r="J748" s="1328"/>
      <c r="M748" s="1328">
        <f>SILABUS!U126</f>
        <v>0</v>
      </c>
      <c r="N748" s="1328"/>
      <c r="O748" s="1328"/>
      <c r="P748" s="1328"/>
      <c r="Q748" s="1328"/>
      <c r="R748" s="1328"/>
      <c r="S748" s="1328"/>
      <c r="T748" s="1328"/>
      <c r="W748" s="1328">
        <f>SILABUS!AE126</f>
        <v>0</v>
      </c>
      <c r="X748" s="1328"/>
      <c r="Y748" s="1328"/>
      <c r="Z748" s="1328"/>
      <c r="AA748" s="1328"/>
      <c r="AB748" s="1328"/>
      <c r="AC748" s="1328"/>
      <c r="AD748" s="1328"/>
      <c r="AG748" s="1328">
        <f>SILABUS!AO126</f>
        <v>0</v>
      </c>
      <c r="AH748" s="1328"/>
      <c r="AI748" s="1328"/>
      <c r="AJ748" s="1328"/>
      <c r="AK748" s="1328"/>
      <c r="AL748" s="1328"/>
      <c r="AM748" s="1328"/>
      <c r="AN748" s="1328"/>
    </row>
    <row r="749" spans="1:40" ht="15">
      <c r="A749" s="357" t="s">
        <v>488</v>
      </c>
      <c r="B749" s="357"/>
      <c r="C749" s="357"/>
      <c r="D749" s="357"/>
      <c r="K749" s="357" t="s">
        <v>488</v>
      </c>
      <c r="L749" s="357"/>
      <c r="M749" s="357"/>
      <c r="N749" s="357"/>
      <c r="U749" s="357" t="s">
        <v>488</v>
      </c>
      <c r="V749" s="357"/>
      <c r="W749" s="357"/>
      <c r="X749" s="357"/>
      <c r="AE749" s="357" t="s">
        <v>488</v>
      </c>
      <c r="AF749" s="357"/>
      <c r="AG749" s="357"/>
      <c r="AH749" s="357"/>
    </row>
    <row r="750" spans="1:40">
      <c r="C750" s="353" t="s">
        <v>446</v>
      </c>
      <c r="D750" s="354" t="s">
        <v>3</v>
      </c>
      <c r="E750" s="826" t="s">
        <v>489</v>
      </c>
      <c r="M750" s="353" t="s">
        <v>446</v>
      </c>
      <c r="N750" s="354" t="s">
        <v>3</v>
      </c>
      <c r="O750" s="826" t="s">
        <v>489</v>
      </c>
      <c r="W750" s="353" t="s">
        <v>446</v>
      </c>
      <c r="X750" s="354" t="s">
        <v>3</v>
      </c>
      <c r="Y750" s="826" t="s">
        <v>489</v>
      </c>
      <c r="AG750" s="353" t="s">
        <v>446</v>
      </c>
      <c r="AH750" s="354" t="s">
        <v>3</v>
      </c>
      <c r="AI750" s="826" t="s">
        <v>489</v>
      </c>
    </row>
    <row r="751" spans="1:40">
      <c r="C751" s="353" t="s">
        <v>447</v>
      </c>
      <c r="D751" s="354" t="s">
        <v>3</v>
      </c>
      <c r="E751" s="826" t="s">
        <v>490</v>
      </c>
      <c r="M751" s="353" t="s">
        <v>447</v>
      </c>
      <c r="N751" s="354" t="s">
        <v>3</v>
      </c>
      <c r="O751" s="826" t="s">
        <v>490</v>
      </c>
      <c r="W751" s="353" t="s">
        <v>447</v>
      </c>
      <c r="X751" s="354" t="s">
        <v>3</v>
      </c>
      <c r="Y751" s="826" t="s">
        <v>490</v>
      </c>
      <c r="AG751" s="353" t="s">
        <v>447</v>
      </c>
      <c r="AH751" s="354" t="s">
        <v>3</v>
      </c>
      <c r="AI751" s="826" t="s">
        <v>490</v>
      </c>
    </row>
    <row r="752" spans="1:40">
      <c r="C752" s="353" t="s">
        <v>448</v>
      </c>
      <c r="M752" s="353" t="s">
        <v>448</v>
      </c>
      <c r="W752" s="353" t="s">
        <v>448</v>
      </c>
      <c r="AG752" s="353" t="s">
        <v>448</v>
      </c>
    </row>
    <row r="754" spans="3:40">
      <c r="C754" s="353" t="s">
        <v>491</v>
      </c>
      <c r="M754" s="353" t="s">
        <v>491</v>
      </c>
      <c r="W754" s="353" t="s">
        <v>491</v>
      </c>
      <c r="AG754" s="353" t="s">
        <v>491</v>
      </c>
    </row>
    <row r="755" spans="3:40">
      <c r="C755" s="353" t="s">
        <v>492</v>
      </c>
      <c r="M755" s="353" t="s">
        <v>492</v>
      </c>
      <c r="W755" s="353" t="s">
        <v>492</v>
      </c>
      <c r="AG755" s="353" t="s">
        <v>492</v>
      </c>
    </row>
    <row r="756" spans="3:40">
      <c r="C756" s="353" t="s">
        <v>493</v>
      </c>
      <c r="M756" s="353" t="s">
        <v>493</v>
      </c>
      <c r="W756" s="353" t="s">
        <v>493</v>
      </c>
      <c r="AG756" s="353" t="s">
        <v>493</v>
      </c>
    </row>
    <row r="757" spans="3:40">
      <c r="C757" s="353" t="s">
        <v>494</v>
      </c>
      <c r="M757" s="353" t="s">
        <v>494</v>
      </c>
      <c r="W757" s="353" t="s">
        <v>494</v>
      </c>
      <c r="AG757" s="353" t="s">
        <v>494</v>
      </c>
    </row>
    <row r="758" spans="3:40" ht="15">
      <c r="C758" s="355"/>
      <c r="D758" s="355"/>
      <c r="M758" s="355"/>
      <c r="N758" s="355"/>
      <c r="W758" s="355"/>
      <c r="X758" s="355"/>
      <c r="AG758" s="355"/>
      <c r="AH758" s="355"/>
    </row>
    <row r="759" spans="3:40" ht="15">
      <c r="C759" s="382" t="s">
        <v>530</v>
      </c>
      <c r="D759" s="382"/>
      <c r="M759" s="382" t="s">
        <v>530</v>
      </c>
      <c r="N759" s="382"/>
      <c r="W759" s="382" t="s">
        <v>530</v>
      </c>
      <c r="X759" s="382"/>
      <c r="AG759" s="382" t="s">
        <v>530</v>
      </c>
      <c r="AH759" s="382"/>
    </row>
    <row r="760" spans="3:40" ht="30.75" thickBot="1">
      <c r="C760" s="840" t="s">
        <v>6</v>
      </c>
      <c r="D760" s="1333" t="s">
        <v>449</v>
      </c>
      <c r="E760" s="1333"/>
      <c r="F760" s="1334" t="s">
        <v>450</v>
      </c>
      <c r="G760" s="1334"/>
      <c r="H760" s="1334" t="s">
        <v>451</v>
      </c>
      <c r="I760" s="1334"/>
      <c r="J760" s="383" t="s">
        <v>452</v>
      </c>
      <c r="M760" s="840" t="s">
        <v>6</v>
      </c>
      <c r="N760" s="1333" t="s">
        <v>449</v>
      </c>
      <c r="O760" s="1333"/>
      <c r="P760" s="1334" t="s">
        <v>450</v>
      </c>
      <c r="Q760" s="1334"/>
      <c r="R760" s="1334" t="s">
        <v>451</v>
      </c>
      <c r="S760" s="1334"/>
      <c r="T760" s="383" t="s">
        <v>452</v>
      </c>
      <c r="W760" s="840" t="s">
        <v>6</v>
      </c>
      <c r="X760" s="1333" t="s">
        <v>449</v>
      </c>
      <c r="Y760" s="1333"/>
      <c r="Z760" s="1334" t="s">
        <v>450</v>
      </c>
      <c r="AA760" s="1334"/>
      <c r="AB760" s="1334" t="s">
        <v>451</v>
      </c>
      <c r="AC760" s="1334"/>
      <c r="AD760" s="383" t="s">
        <v>452</v>
      </c>
      <c r="AG760" s="840" t="s">
        <v>6</v>
      </c>
      <c r="AH760" s="1333" t="s">
        <v>449</v>
      </c>
      <c r="AI760" s="1333"/>
      <c r="AJ760" s="1334" t="s">
        <v>450</v>
      </c>
      <c r="AK760" s="1334"/>
      <c r="AL760" s="1334" t="s">
        <v>451</v>
      </c>
      <c r="AM760" s="1334"/>
      <c r="AN760" s="383" t="s">
        <v>452</v>
      </c>
    </row>
    <row r="761" spans="3:40" ht="15.75" thickTop="1">
      <c r="C761" s="384">
        <v>1</v>
      </c>
      <c r="D761" s="1335"/>
      <c r="E761" s="1335"/>
      <c r="F761" s="1336"/>
      <c r="G761" s="1336"/>
      <c r="H761" s="1337" t="s">
        <v>495</v>
      </c>
      <c r="I761" s="1337"/>
      <c r="J761" s="828"/>
      <c r="M761" s="384">
        <v>1</v>
      </c>
      <c r="N761" s="1335"/>
      <c r="O761" s="1335"/>
      <c r="P761" s="1336"/>
      <c r="Q761" s="1336"/>
      <c r="R761" s="1337" t="s">
        <v>495</v>
      </c>
      <c r="S761" s="1337"/>
      <c r="T761" s="828"/>
      <c r="W761" s="384">
        <v>1</v>
      </c>
      <c r="X761" s="1335"/>
      <c r="Y761" s="1335"/>
      <c r="Z761" s="1336"/>
      <c r="AA761" s="1336"/>
      <c r="AB761" s="1337" t="s">
        <v>495</v>
      </c>
      <c r="AC761" s="1337"/>
      <c r="AD761" s="828"/>
      <c r="AG761" s="384">
        <v>1</v>
      </c>
      <c r="AH761" s="1335"/>
      <c r="AI761" s="1335"/>
      <c r="AJ761" s="1336"/>
      <c r="AK761" s="1336"/>
      <c r="AL761" s="1337" t="s">
        <v>495</v>
      </c>
      <c r="AM761" s="1337"/>
      <c r="AN761" s="828"/>
    </row>
    <row r="762" spans="3:40" ht="15">
      <c r="C762" s="385">
        <v>2</v>
      </c>
      <c r="D762" s="1329"/>
      <c r="E762" s="1329"/>
      <c r="F762" s="1330"/>
      <c r="G762" s="1330"/>
      <c r="H762" s="1331" t="s">
        <v>495</v>
      </c>
      <c r="I762" s="1331"/>
      <c r="J762" s="829"/>
      <c r="M762" s="385">
        <v>2</v>
      </c>
      <c r="N762" s="1329"/>
      <c r="O762" s="1329"/>
      <c r="P762" s="1330"/>
      <c r="Q762" s="1330"/>
      <c r="R762" s="1331" t="s">
        <v>495</v>
      </c>
      <c r="S762" s="1331"/>
      <c r="T762" s="829"/>
      <c r="W762" s="385">
        <v>2</v>
      </c>
      <c r="X762" s="1329"/>
      <c r="Y762" s="1329"/>
      <c r="Z762" s="1330"/>
      <c r="AA762" s="1330"/>
      <c r="AB762" s="1331" t="s">
        <v>495</v>
      </c>
      <c r="AC762" s="1331"/>
      <c r="AD762" s="829"/>
      <c r="AG762" s="385">
        <v>2</v>
      </c>
      <c r="AH762" s="1329"/>
      <c r="AI762" s="1329"/>
      <c r="AJ762" s="1330"/>
      <c r="AK762" s="1330"/>
      <c r="AL762" s="1331" t="s">
        <v>495</v>
      </c>
      <c r="AM762" s="1331"/>
      <c r="AN762" s="829"/>
    </row>
    <row r="763" spans="3:40" ht="15">
      <c r="C763" s="385">
        <v>3</v>
      </c>
      <c r="D763" s="1329"/>
      <c r="E763" s="1329"/>
      <c r="F763" s="1330"/>
      <c r="G763" s="1330"/>
      <c r="H763" s="1331" t="s">
        <v>495</v>
      </c>
      <c r="I763" s="1331"/>
      <c r="J763" s="829"/>
      <c r="M763" s="385">
        <v>3</v>
      </c>
      <c r="N763" s="1329"/>
      <c r="O763" s="1329"/>
      <c r="P763" s="1330"/>
      <c r="Q763" s="1330"/>
      <c r="R763" s="1331" t="s">
        <v>495</v>
      </c>
      <c r="S763" s="1331"/>
      <c r="T763" s="829"/>
      <c r="W763" s="385">
        <v>3</v>
      </c>
      <c r="X763" s="1329"/>
      <c r="Y763" s="1329"/>
      <c r="Z763" s="1330"/>
      <c r="AA763" s="1330"/>
      <c r="AB763" s="1331" t="s">
        <v>495</v>
      </c>
      <c r="AC763" s="1331"/>
      <c r="AD763" s="829"/>
      <c r="AG763" s="385">
        <v>3</v>
      </c>
      <c r="AH763" s="1329"/>
      <c r="AI763" s="1329"/>
      <c r="AJ763" s="1330"/>
      <c r="AK763" s="1330"/>
      <c r="AL763" s="1331" t="s">
        <v>495</v>
      </c>
      <c r="AM763" s="1331"/>
      <c r="AN763" s="829"/>
    </row>
    <row r="764" spans="3:40" ht="15.75" thickBot="1">
      <c r="C764" s="386">
        <v>4</v>
      </c>
      <c r="D764" s="1338"/>
      <c r="E764" s="1338"/>
      <c r="F764" s="1339"/>
      <c r="G764" s="1339"/>
      <c r="H764" s="1340" t="s">
        <v>495</v>
      </c>
      <c r="I764" s="1340"/>
      <c r="J764" s="830"/>
      <c r="M764" s="386">
        <v>4</v>
      </c>
      <c r="N764" s="1338"/>
      <c r="O764" s="1338"/>
      <c r="P764" s="1339"/>
      <c r="Q764" s="1339"/>
      <c r="R764" s="1340" t="s">
        <v>495</v>
      </c>
      <c r="S764" s="1340"/>
      <c r="T764" s="830"/>
      <c r="W764" s="386">
        <v>4</v>
      </c>
      <c r="X764" s="1338"/>
      <c r="Y764" s="1338"/>
      <c r="Z764" s="1339"/>
      <c r="AA764" s="1339"/>
      <c r="AB764" s="1340" t="s">
        <v>495</v>
      </c>
      <c r="AC764" s="1340"/>
      <c r="AD764" s="830"/>
      <c r="AG764" s="386">
        <v>4</v>
      </c>
      <c r="AH764" s="1338"/>
      <c r="AI764" s="1338"/>
      <c r="AJ764" s="1339"/>
      <c r="AK764" s="1339"/>
      <c r="AL764" s="1340" t="s">
        <v>495</v>
      </c>
      <c r="AM764" s="1340"/>
      <c r="AN764" s="830"/>
    </row>
    <row r="765" spans="3:40" ht="15.75" thickTop="1">
      <c r="C765" s="1341" t="s">
        <v>453</v>
      </c>
      <c r="D765" s="1342"/>
      <c r="E765" s="1342"/>
      <c r="F765" s="1342"/>
      <c r="G765" s="1343"/>
      <c r="H765" s="1337">
        <v>100</v>
      </c>
      <c r="I765" s="1337"/>
      <c r="J765" s="1344"/>
      <c r="M765" s="1341" t="s">
        <v>453</v>
      </c>
      <c r="N765" s="1342"/>
      <c r="O765" s="1342"/>
      <c r="P765" s="1342"/>
      <c r="Q765" s="1343"/>
      <c r="R765" s="1337">
        <v>100</v>
      </c>
      <c r="S765" s="1337"/>
      <c r="T765" s="1344"/>
      <c r="W765" s="1341" t="s">
        <v>453</v>
      </c>
      <c r="X765" s="1342"/>
      <c r="Y765" s="1342"/>
      <c r="Z765" s="1342"/>
      <c r="AA765" s="1343"/>
      <c r="AB765" s="1337">
        <v>100</v>
      </c>
      <c r="AC765" s="1337"/>
      <c r="AD765" s="1344"/>
      <c r="AG765" s="1341" t="s">
        <v>453</v>
      </c>
      <c r="AH765" s="1342"/>
      <c r="AI765" s="1342"/>
      <c r="AJ765" s="1342"/>
      <c r="AK765" s="1343"/>
      <c r="AL765" s="1337">
        <v>100</v>
      </c>
      <c r="AM765" s="1337"/>
      <c r="AN765" s="1344"/>
    </row>
    <row r="766" spans="3:40" ht="15">
      <c r="C766" s="387" t="s">
        <v>454</v>
      </c>
      <c r="D766" s="388"/>
      <c r="E766" s="831"/>
      <c r="F766" s="831"/>
      <c r="G766" s="832"/>
      <c r="H766" s="1331">
        <v>75</v>
      </c>
      <c r="I766" s="1331"/>
      <c r="J766" s="1345"/>
      <c r="M766" s="387" t="s">
        <v>454</v>
      </c>
      <c r="N766" s="388"/>
      <c r="O766" s="831"/>
      <c r="P766" s="831"/>
      <c r="Q766" s="832"/>
      <c r="R766" s="1331">
        <v>75</v>
      </c>
      <c r="S766" s="1331"/>
      <c r="T766" s="1345"/>
      <c r="W766" s="387" t="s">
        <v>454</v>
      </c>
      <c r="X766" s="388"/>
      <c r="Y766" s="831"/>
      <c r="Z766" s="831"/>
      <c r="AA766" s="832"/>
      <c r="AB766" s="1331">
        <v>75</v>
      </c>
      <c r="AC766" s="1331"/>
      <c r="AD766" s="1345"/>
      <c r="AG766" s="387" t="s">
        <v>454</v>
      </c>
      <c r="AH766" s="388"/>
      <c r="AI766" s="831"/>
      <c r="AJ766" s="831"/>
      <c r="AK766" s="832"/>
      <c r="AL766" s="1331">
        <v>75</v>
      </c>
      <c r="AM766" s="1331"/>
      <c r="AN766" s="1345"/>
    </row>
    <row r="767" spans="3:40">
      <c r="C767" s="387" t="s">
        <v>455</v>
      </c>
      <c r="D767" s="388"/>
      <c r="E767" s="831"/>
      <c r="F767" s="831"/>
      <c r="G767" s="831"/>
      <c r="H767" s="831"/>
      <c r="I767" s="832"/>
      <c r="J767" s="1346"/>
      <c r="M767" s="387" t="s">
        <v>455</v>
      </c>
      <c r="N767" s="388"/>
      <c r="O767" s="831"/>
      <c r="P767" s="831"/>
      <c r="Q767" s="831"/>
      <c r="R767" s="831"/>
      <c r="S767" s="832"/>
      <c r="T767" s="1346"/>
      <c r="W767" s="387" t="s">
        <v>455</v>
      </c>
      <c r="X767" s="388"/>
      <c r="Y767" s="831"/>
      <c r="Z767" s="831"/>
      <c r="AA767" s="831"/>
      <c r="AB767" s="831"/>
      <c r="AC767" s="832"/>
      <c r="AD767" s="1346"/>
      <c r="AG767" s="387" t="s">
        <v>455</v>
      </c>
      <c r="AH767" s="388"/>
      <c r="AI767" s="831"/>
      <c r="AJ767" s="831"/>
      <c r="AK767" s="831"/>
      <c r="AL767" s="831"/>
      <c r="AM767" s="832"/>
      <c r="AN767" s="1346"/>
    </row>
    <row r="768" spans="3:40">
      <c r="C768" s="389" t="s">
        <v>456</v>
      </c>
      <c r="D768" s="390"/>
      <c r="E768" s="833"/>
      <c r="F768" s="833"/>
      <c r="G768" s="834"/>
      <c r="H768" s="1347" t="s">
        <v>457</v>
      </c>
      <c r="I768" s="1348"/>
      <c r="J768" s="1349"/>
      <c r="M768" s="389" t="s">
        <v>456</v>
      </c>
      <c r="N768" s="390"/>
      <c r="O768" s="833"/>
      <c r="P768" s="833"/>
      <c r="Q768" s="834"/>
      <c r="R768" s="1347" t="s">
        <v>457</v>
      </c>
      <c r="S768" s="1348"/>
      <c r="T768" s="1349"/>
      <c r="W768" s="389" t="s">
        <v>456</v>
      </c>
      <c r="X768" s="390"/>
      <c r="Y768" s="833"/>
      <c r="Z768" s="833"/>
      <c r="AA768" s="834"/>
      <c r="AB768" s="1347" t="s">
        <v>457</v>
      </c>
      <c r="AC768" s="1348"/>
      <c r="AD768" s="1349"/>
      <c r="AG768" s="389" t="s">
        <v>456</v>
      </c>
      <c r="AH768" s="390"/>
      <c r="AI768" s="833"/>
      <c r="AJ768" s="833"/>
      <c r="AK768" s="834"/>
      <c r="AL768" s="1347" t="s">
        <v>457</v>
      </c>
      <c r="AM768" s="1348"/>
      <c r="AN768" s="1349"/>
    </row>
    <row r="769" spans="1:40" ht="15">
      <c r="C769" s="355"/>
      <c r="D769" s="355"/>
      <c r="M769" s="355"/>
      <c r="N769" s="355"/>
      <c r="W769" s="355"/>
      <c r="X769" s="355"/>
      <c r="AG769" s="355"/>
      <c r="AH769" s="355"/>
    </row>
    <row r="770" spans="1:40">
      <c r="G770" s="1365" t="str">
        <f>G655</f>
        <v>Wonosobo,        Juli 2014</v>
      </c>
      <c r="H770" s="1365"/>
      <c r="I770" s="1365"/>
      <c r="J770" s="1365"/>
      <c r="Q770" s="1365" t="str">
        <f>Q655</f>
        <v>Wonosobo,        Juli 2014</v>
      </c>
      <c r="R770" s="1365"/>
      <c r="S770" s="1365"/>
      <c r="T770" s="1365"/>
      <c r="AA770" s="1365" t="str">
        <f>AA655</f>
        <v>Wonosobo,        Juli 2014</v>
      </c>
      <c r="AB770" s="1365"/>
      <c r="AC770" s="1365"/>
      <c r="AD770" s="1365"/>
      <c r="AK770" s="1365" t="str">
        <f>AK655</f>
        <v>Wonosobo,        Juli 2014</v>
      </c>
      <c r="AL770" s="1365"/>
      <c r="AM770" s="1365"/>
      <c r="AN770" s="1365"/>
    </row>
    <row r="771" spans="1:40">
      <c r="C771" s="1350" t="s">
        <v>19</v>
      </c>
      <c r="D771" s="1350"/>
      <c r="E771" s="1350"/>
      <c r="F771" s="358"/>
      <c r="M771" s="1350" t="s">
        <v>19</v>
      </c>
      <c r="N771" s="1350"/>
      <c r="O771" s="1350"/>
      <c r="P771" s="358"/>
      <c r="W771" s="1350" t="s">
        <v>19</v>
      </c>
      <c r="X771" s="1350"/>
      <c r="Y771" s="1350"/>
      <c r="Z771" s="358"/>
      <c r="AG771" s="1350" t="s">
        <v>19</v>
      </c>
      <c r="AH771" s="1350"/>
      <c r="AI771" s="1350"/>
      <c r="AJ771" s="358"/>
    </row>
    <row r="772" spans="1:40">
      <c r="C772" s="1350" t="s">
        <v>496</v>
      </c>
      <c r="D772" s="1350"/>
      <c r="E772" s="1350"/>
      <c r="G772" s="1353" t="s">
        <v>458</v>
      </c>
      <c r="H772" s="1353"/>
      <c r="I772" s="1353"/>
      <c r="J772" s="1353"/>
      <c r="M772" s="1350" t="s">
        <v>496</v>
      </c>
      <c r="N772" s="1350"/>
      <c r="O772" s="1350"/>
      <c r="Q772" s="1353" t="s">
        <v>458</v>
      </c>
      <c r="R772" s="1353"/>
      <c r="S772" s="1353"/>
      <c r="T772" s="1353"/>
      <c r="W772" s="1350" t="s">
        <v>496</v>
      </c>
      <c r="X772" s="1350"/>
      <c r="Y772" s="1350"/>
      <c r="AA772" s="1353" t="s">
        <v>458</v>
      </c>
      <c r="AB772" s="1353"/>
      <c r="AC772" s="1353"/>
      <c r="AD772" s="1353"/>
      <c r="AG772" s="1350" t="s">
        <v>496</v>
      </c>
      <c r="AH772" s="1350"/>
      <c r="AI772" s="1350"/>
      <c r="AK772" s="1353" t="s">
        <v>458</v>
      </c>
      <c r="AL772" s="1353"/>
      <c r="AM772" s="1353"/>
      <c r="AN772" s="1353"/>
    </row>
    <row r="773" spans="1:40">
      <c r="G773" s="1353" t="str">
        <f>G667</f>
        <v>PRAKARYA</v>
      </c>
      <c r="H773" s="1353"/>
      <c r="I773" s="1353"/>
      <c r="J773" s="1353"/>
      <c r="Q773" s="1353" t="str">
        <f>Q667</f>
        <v>PRAKARYA</v>
      </c>
      <c r="R773" s="1353"/>
      <c r="S773" s="1353"/>
      <c r="T773" s="1353"/>
      <c r="AA773" s="1353" t="str">
        <f>AA667</f>
        <v>PRAKARYA</v>
      </c>
      <c r="AB773" s="1353"/>
      <c r="AC773" s="1353"/>
      <c r="AD773" s="1353"/>
      <c r="AK773" s="1353" t="str">
        <f>AK667</f>
        <v>PRAKARYA</v>
      </c>
      <c r="AL773" s="1353"/>
      <c r="AM773" s="1353"/>
      <c r="AN773" s="1353"/>
    </row>
    <row r="774" spans="1:40">
      <c r="I774" s="358"/>
      <c r="S774" s="358"/>
      <c r="AC774" s="358"/>
      <c r="AM774" s="358"/>
    </row>
    <row r="775" spans="1:40">
      <c r="I775" s="358"/>
      <c r="S775" s="358"/>
      <c r="AC775" s="358"/>
      <c r="AM775" s="358"/>
    </row>
    <row r="776" spans="1:40">
      <c r="I776" s="358"/>
      <c r="S776" s="358"/>
      <c r="AC776" s="358"/>
      <c r="AM776" s="358"/>
    </row>
    <row r="777" spans="1:40" ht="15">
      <c r="C777" s="1351" t="str">
        <f>C662</f>
        <v>ARIS SUATRYANTO, S.Pd.</v>
      </c>
      <c r="D777" s="1351"/>
      <c r="E777" s="1351"/>
      <c r="G777" s="1354" t="str">
        <f>G662</f>
        <v>ACHMAD MUFTI, S.Kom.</v>
      </c>
      <c r="H777" s="1354"/>
      <c r="I777" s="1354"/>
      <c r="J777" s="1354"/>
      <c r="M777" s="1351" t="str">
        <f>M662</f>
        <v>ARIS SUATRYANTO, S.Pd.</v>
      </c>
      <c r="N777" s="1351"/>
      <c r="O777" s="1351"/>
      <c r="Q777" s="1354" t="str">
        <f>Q662</f>
        <v>ACHMAD MUFTI, S.Kom.</v>
      </c>
      <c r="R777" s="1354"/>
      <c r="S777" s="1354"/>
      <c r="T777" s="1354"/>
      <c r="W777" s="1351" t="str">
        <f>W662</f>
        <v>ARIS SUATRYANTO, S.Pd.</v>
      </c>
      <c r="X777" s="1351"/>
      <c r="Y777" s="1351"/>
      <c r="AA777" s="1354" t="str">
        <f>AA662</f>
        <v>ACHMAD MUFTI, S.Kom.</v>
      </c>
      <c r="AB777" s="1354"/>
      <c r="AC777" s="1354"/>
      <c r="AD777" s="1354"/>
      <c r="AG777" s="1351" t="str">
        <f>AG662</f>
        <v>ARIS SUATRYANTO, S.Pd.</v>
      </c>
      <c r="AH777" s="1351"/>
      <c r="AI777" s="1351"/>
      <c r="AK777" s="1354" t="str">
        <f>AK662</f>
        <v>ACHMAD MUFTI, S.Kom.</v>
      </c>
      <c r="AL777" s="1354"/>
      <c r="AM777" s="1354"/>
      <c r="AN777" s="1354"/>
    </row>
    <row r="778" spans="1:40">
      <c r="A778" s="391"/>
      <c r="B778" s="391"/>
      <c r="C778" s="1172" t="e">
        <f>C663</f>
        <v>#REF!</v>
      </c>
      <c r="D778" s="1172"/>
      <c r="E778" s="1172"/>
      <c r="F778" s="835"/>
      <c r="G778" s="1355" t="str">
        <f>G663</f>
        <v>NIP. -</v>
      </c>
      <c r="H778" s="1355"/>
      <c r="I778" s="1355"/>
      <c r="J778" s="1355"/>
      <c r="K778" s="391"/>
      <c r="L778" s="391"/>
      <c r="M778" s="1172" t="e">
        <f>M663</f>
        <v>#REF!</v>
      </c>
      <c r="N778" s="1172"/>
      <c r="O778" s="1172"/>
      <c r="P778" s="835"/>
      <c r="Q778" s="1355" t="str">
        <f>Q663</f>
        <v>NIP. -</v>
      </c>
      <c r="R778" s="1355"/>
      <c r="S778" s="1355"/>
      <c r="T778" s="1355"/>
      <c r="U778" s="391"/>
      <c r="V778" s="391"/>
      <c r="W778" s="1172" t="e">
        <f>W663</f>
        <v>#REF!</v>
      </c>
      <c r="X778" s="1172"/>
      <c r="Y778" s="1172"/>
      <c r="Z778" s="835"/>
      <c r="AA778" s="1355" t="str">
        <f>AA663</f>
        <v>NIP. -</v>
      </c>
      <c r="AB778" s="1355"/>
      <c r="AC778" s="1355"/>
      <c r="AD778" s="1355"/>
      <c r="AE778" s="391"/>
      <c r="AF778" s="391"/>
      <c r="AG778" s="1172" t="e">
        <f>AG663</f>
        <v>#REF!</v>
      </c>
      <c r="AH778" s="1172"/>
      <c r="AI778" s="1172"/>
      <c r="AJ778" s="835"/>
      <c r="AK778" s="1355" t="str">
        <f>AK663</f>
        <v>NIP. -</v>
      </c>
      <c r="AL778" s="1355"/>
      <c r="AM778" s="1355"/>
      <c r="AN778" s="1355"/>
    </row>
    <row r="780" spans="1:40" ht="20.25">
      <c r="A780" s="1322" t="s">
        <v>422</v>
      </c>
      <c r="B780" s="1322"/>
      <c r="C780" s="1322"/>
      <c r="D780" s="1322"/>
      <c r="E780" s="1322"/>
      <c r="F780" s="1322"/>
      <c r="G780" s="1322"/>
      <c r="H780" s="1322"/>
      <c r="I780" s="1322"/>
      <c r="J780" s="1322"/>
      <c r="K780" s="1322" t="s">
        <v>422</v>
      </c>
      <c r="L780" s="1322"/>
      <c r="M780" s="1322"/>
      <c r="N780" s="1322"/>
      <c r="O780" s="1322"/>
      <c r="P780" s="1322"/>
      <c r="Q780" s="1322"/>
      <c r="R780" s="1322"/>
      <c r="S780" s="1322"/>
      <c r="T780" s="1322"/>
      <c r="U780" s="1322" t="s">
        <v>422</v>
      </c>
      <c r="V780" s="1322"/>
      <c r="W780" s="1322"/>
      <c r="X780" s="1322"/>
      <c r="Y780" s="1322"/>
      <c r="Z780" s="1322"/>
      <c r="AA780" s="1322"/>
      <c r="AB780" s="1322"/>
      <c r="AC780" s="1322"/>
      <c r="AD780" s="1322"/>
      <c r="AE780" s="1322" t="s">
        <v>422</v>
      </c>
      <c r="AF780" s="1322"/>
      <c r="AG780" s="1322"/>
      <c r="AH780" s="1322"/>
      <c r="AI780" s="1322"/>
      <c r="AJ780" s="1322"/>
      <c r="AK780" s="1322"/>
      <c r="AL780" s="1322"/>
      <c r="AM780" s="1322"/>
      <c r="AN780" s="1322"/>
    </row>
    <row r="781" spans="1:40" ht="15">
      <c r="A781" s="884">
        <v>8</v>
      </c>
      <c r="C781" s="355"/>
      <c r="D781" s="355"/>
      <c r="K781" s="354">
        <v>8</v>
      </c>
      <c r="M781" s="355"/>
      <c r="N781" s="355"/>
      <c r="U781" s="354">
        <v>8</v>
      </c>
      <c r="W781" s="355"/>
      <c r="X781" s="355"/>
      <c r="AE781" s="354">
        <v>8</v>
      </c>
      <c r="AG781" s="355"/>
      <c r="AH781" s="355"/>
    </row>
    <row r="782" spans="1:40">
      <c r="D782" s="356"/>
      <c r="E782" s="358" t="s">
        <v>2</v>
      </c>
      <c r="F782" s="358" t="s">
        <v>3</v>
      </c>
      <c r="G782" s="1366" t="str">
        <f>G667</f>
        <v>PRAKARYA</v>
      </c>
      <c r="H782" s="1366"/>
      <c r="I782" s="1366"/>
      <c r="J782" s="1366"/>
      <c r="N782" s="356"/>
      <c r="O782" s="358" t="s">
        <v>2</v>
      </c>
      <c r="P782" s="358" t="s">
        <v>3</v>
      </c>
      <c r="Q782" s="1366" t="str">
        <f>Q667</f>
        <v>PRAKARYA</v>
      </c>
      <c r="R782" s="1366"/>
      <c r="S782" s="1366"/>
      <c r="T782" s="1366"/>
      <c r="X782" s="356"/>
      <c r="Y782" s="358" t="s">
        <v>2</v>
      </c>
      <c r="Z782" s="358" t="s">
        <v>3</v>
      </c>
      <c r="AA782" s="1366" t="str">
        <f>AA667</f>
        <v>PRAKARYA</v>
      </c>
      <c r="AB782" s="1366"/>
      <c r="AC782" s="1366"/>
      <c r="AD782" s="1366"/>
      <c r="AH782" s="356"/>
      <c r="AI782" s="358" t="s">
        <v>2</v>
      </c>
      <c r="AJ782" s="358" t="s">
        <v>3</v>
      </c>
      <c r="AK782" s="1366" t="str">
        <f>AK667</f>
        <v>PRAKARYA</v>
      </c>
      <c r="AL782" s="1366"/>
      <c r="AM782" s="1366"/>
      <c r="AN782" s="1366"/>
    </row>
    <row r="783" spans="1:40">
      <c r="D783" s="356"/>
      <c r="E783" s="358" t="s">
        <v>423</v>
      </c>
      <c r="F783" s="358" t="s">
        <v>3</v>
      </c>
      <c r="G783" s="1366" t="str">
        <f>G668</f>
        <v>X (Sepuluh) / 2 (Dua)</v>
      </c>
      <c r="H783" s="1366"/>
      <c r="I783" s="1366"/>
      <c r="J783" s="1366"/>
      <c r="N783" s="356"/>
      <c r="O783" s="358" t="s">
        <v>423</v>
      </c>
      <c r="P783" s="358" t="s">
        <v>3</v>
      </c>
      <c r="Q783" s="1366" t="str">
        <f>Q668</f>
        <v>X (Sepuluh) / 2 (Dua)</v>
      </c>
      <c r="R783" s="1366"/>
      <c r="S783" s="1366"/>
      <c r="T783" s="1366"/>
      <c r="X783" s="356"/>
      <c r="Y783" s="358" t="s">
        <v>423</v>
      </c>
      <c r="Z783" s="358" t="s">
        <v>3</v>
      </c>
      <c r="AA783" s="1366" t="str">
        <f>AA668</f>
        <v>X (Sepuluh) / 2 (Dua)</v>
      </c>
      <c r="AB783" s="1366"/>
      <c r="AC783" s="1366"/>
      <c r="AD783" s="1366"/>
      <c r="AH783" s="356"/>
      <c r="AI783" s="358" t="s">
        <v>423</v>
      </c>
      <c r="AJ783" s="358" t="s">
        <v>3</v>
      </c>
      <c r="AK783" s="1366" t="str">
        <f>AK668</f>
        <v>X (Sepuluh) / 2 (Dua)</v>
      </c>
      <c r="AL783" s="1366"/>
      <c r="AM783" s="1366"/>
      <c r="AN783" s="1366"/>
    </row>
    <row r="784" spans="1:40" ht="14.25" customHeight="1">
      <c r="D784" s="356"/>
      <c r="E784" s="358" t="s">
        <v>424</v>
      </c>
      <c r="F784" s="358" t="s">
        <v>3</v>
      </c>
      <c r="G784" s="1366" t="s">
        <v>502</v>
      </c>
      <c r="H784" s="1366"/>
      <c r="I784" s="1366"/>
      <c r="J784" s="1366"/>
      <c r="N784" s="356"/>
      <c r="O784" s="358" t="s">
        <v>424</v>
      </c>
      <c r="P784" s="358" t="s">
        <v>3</v>
      </c>
      <c r="Q784" s="1366" t="str">
        <f>Q669</f>
        <v>Menerapkan konsep suhu dan kalor</v>
      </c>
      <c r="R784" s="1366"/>
      <c r="S784" s="1366"/>
      <c r="T784" s="1366"/>
      <c r="X784" s="356"/>
      <c r="Y784" s="358" t="s">
        <v>424</v>
      </c>
      <c r="Z784" s="358" t="s">
        <v>3</v>
      </c>
      <c r="AA784" s="1366" t="str">
        <f>AA669</f>
        <v>Menerapkan konsep suhu dan kalor</v>
      </c>
      <c r="AB784" s="1366"/>
      <c r="AC784" s="1366"/>
      <c r="AD784" s="1366"/>
      <c r="AH784" s="356"/>
      <c r="AI784" s="358" t="s">
        <v>424</v>
      </c>
      <c r="AJ784" s="358" t="s">
        <v>3</v>
      </c>
      <c r="AK784" s="1366" t="str">
        <f>AK669</f>
        <v>Menerapkan konsep suhu dan kalor</v>
      </c>
      <c r="AL784" s="1366"/>
      <c r="AM784" s="1366"/>
      <c r="AN784" s="1366"/>
    </row>
    <row r="785" spans="1:40">
      <c r="D785" s="356"/>
      <c r="E785" s="358" t="s">
        <v>425</v>
      </c>
      <c r="F785" s="358" t="s">
        <v>3</v>
      </c>
      <c r="G785" s="1366" t="str">
        <f>VLOOKUP(G5,SILABUS!$B$7:$I$11,5,0)</f>
        <v>FIS – 2301</v>
      </c>
      <c r="H785" s="1366"/>
      <c r="I785" s="1366"/>
      <c r="J785" s="1366"/>
      <c r="N785" s="356"/>
      <c r="O785" s="358" t="s">
        <v>425</v>
      </c>
      <c r="P785" s="358" t="s">
        <v>3</v>
      </c>
      <c r="Q785" s="1366" t="str">
        <f>Q670</f>
        <v>FIS – 2301</v>
      </c>
      <c r="R785" s="1366"/>
      <c r="S785" s="1366"/>
      <c r="T785" s="1366"/>
      <c r="X785" s="356"/>
      <c r="Y785" s="358" t="s">
        <v>425</v>
      </c>
      <c r="Z785" s="358" t="s">
        <v>3</v>
      </c>
      <c r="AA785" s="1366" t="str">
        <f>AA670</f>
        <v>FIS – 2301</v>
      </c>
      <c r="AB785" s="1366"/>
      <c r="AC785" s="1366"/>
      <c r="AD785" s="1366"/>
      <c r="AH785" s="356"/>
      <c r="AI785" s="358" t="s">
        <v>425</v>
      </c>
      <c r="AJ785" s="358" t="s">
        <v>3</v>
      </c>
      <c r="AK785" s="1366" t="str">
        <f>AK670</f>
        <v>FIS – 2301</v>
      </c>
      <c r="AL785" s="1366"/>
      <c r="AM785" s="1366"/>
      <c r="AN785" s="1366"/>
    </row>
    <row r="786" spans="1:40">
      <c r="D786" s="356"/>
      <c r="E786" s="358" t="s">
        <v>426</v>
      </c>
      <c r="F786" s="358" t="s">
        <v>3</v>
      </c>
      <c r="G786" s="1366" t="str">
        <f>VLOOKUP(G5,SILABUS!$B$7:$I$11,6,0)</f>
        <v>16 x 45 menit</v>
      </c>
      <c r="H786" s="1366"/>
      <c r="I786" s="1366"/>
      <c r="J786" s="1366"/>
      <c r="N786" s="356"/>
      <c r="O786" s="358" t="s">
        <v>426</v>
      </c>
      <c r="P786" s="358" t="s">
        <v>3</v>
      </c>
      <c r="Q786" s="1366" t="str">
        <f>CONCATENATE(SILABUS!Q136," x 45 menit")</f>
        <v xml:space="preserve"> x 45 menit</v>
      </c>
      <c r="R786" s="1366"/>
      <c r="S786" s="1366"/>
      <c r="T786" s="1366"/>
      <c r="X786" s="356"/>
      <c r="Y786" s="358" t="s">
        <v>426</v>
      </c>
      <c r="Z786" s="358" t="s">
        <v>3</v>
      </c>
      <c r="AA786" s="1366" t="str">
        <f>CONCATENATE(SILABUS!AA136," x 45 menit")</f>
        <v xml:space="preserve"> x 45 menit</v>
      </c>
      <c r="AB786" s="1366"/>
      <c r="AC786" s="1366"/>
      <c r="AD786" s="1366"/>
      <c r="AH786" s="356"/>
      <c r="AI786" s="358" t="s">
        <v>426</v>
      </c>
      <c r="AJ786" s="358" t="s">
        <v>3</v>
      </c>
      <c r="AK786" s="1366" t="str">
        <f>CONCATENATE(SILABUS!AK136," x 45 menit")</f>
        <v xml:space="preserve"> x 45 menit</v>
      </c>
      <c r="AL786" s="1366"/>
      <c r="AM786" s="1366"/>
      <c r="AN786" s="1366"/>
    </row>
    <row r="787" spans="1:40">
      <c r="D787" s="356"/>
      <c r="E787" s="358" t="s">
        <v>532</v>
      </c>
      <c r="F787" s="358" t="s">
        <v>3</v>
      </c>
      <c r="G787" s="392">
        <v>1</v>
      </c>
      <c r="H787" s="392"/>
      <c r="I787" s="392"/>
      <c r="J787" s="392"/>
      <c r="N787" s="356"/>
      <c r="O787" s="358" t="s">
        <v>532</v>
      </c>
      <c r="P787" s="358" t="s">
        <v>3</v>
      </c>
      <c r="Q787" s="392">
        <v>2</v>
      </c>
      <c r="R787" s="392"/>
      <c r="S787" s="392"/>
      <c r="T787" s="392"/>
      <c r="X787" s="356"/>
      <c r="Y787" s="358" t="s">
        <v>532</v>
      </c>
      <c r="Z787" s="358" t="s">
        <v>3</v>
      </c>
      <c r="AA787" s="392">
        <v>3</v>
      </c>
      <c r="AB787" s="392"/>
      <c r="AC787" s="392"/>
      <c r="AD787" s="392"/>
      <c r="AH787" s="356"/>
      <c r="AI787" s="358" t="s">
        <v>532</v>
      </c>
      <c r="AJ787" s="358" t="s">
        <v>3</v>
      </c>
      <c r="AK787" s="392">
        <v>4</v>
      </c>
      <c r="AL787" s="392"/>
      <c r="AM787" s="392"/>
      <c r="AN787" s="392"/>
    </row>
    <row r="788" spans="1:40">
      <c r="C788" s="356"/>
      <c r="D788" s="356"/>
      <c r="E788" s="358"/>
      <c r="F788" s="358"/>
      <c r="G788" s="358"/>
      <c r="H788" s="358"/>
      <c r="M788" s="356"/>
      <c r="N788" s="356"/>
      <c r="O788" s="358"/>
      <c r="P788" s="358"/>
      <c r="Q788" s="358"/>
      <c r="R788" s="358"/>
      <c r="W788" s="356"/>
      <c r="X788" s="356"/>
      <c r="Y788" s="358"/>
      <c r="Z788" s="358"/>
      <c r="AA788" s="358"/>
      <c r="AB788" s="358"/>
      <c r="AG788" s="356"/>
      <c r="AH788" s="356"/>
      <c r="AI788" s="358"/>
      <c r="AJ788" s="358"/>
      <c r="AK788" s="358"/>
      <c r="AL788" s="358"/>
    </row>
    <row r="789" spans="1:40" ht="15">
      <c r="A789" s="357" t="s">
        <v>525</v>
      </c>
      <c r="B789" s="357"/>
      <c r="C789" s="357"/>
      <c r="D789" s="357"/>
      <c r="K789" s="357" t="s">
        <v>525</v>
      </c>
      <c r="L789" s="357"/>
      <c r="M789" s="357"/>
      <c r="N789" s="357"/>
      <c r="U789" s="357" t="s">
        <v>525</v>
      </c>
      <c r="V789" s="357"/>
      <c r="W789" s="357"/>
      <c r="X789" s="357"/>
      <c r="AE789" s="357" t="s">
        <v>525</v>
      </c>
      <c r="AF789" s="357"/>
      <c r="AG789" s="357"/>
      <c r="AH789" s="357"/>
    </row>
    <row r="790" spans="1:40">
      <c r="B790" s="353">
        <f>PROSEM!AF439</f>
        <v>0</v>
      </c>
      <c r="C790" s="1328">
        <f>SILABUS!B136</f>
        <v>0</v>
      </c>
      <c r="D790" s="1328"/>
      <c r="E790" s="1328"/>
      <c r="F790" s="1328"/>
      <c r="G790" s="1328"/>
      <c r="H790" s="1328"/>
      <c r="I790" s="1328"/>
      <c r="J790" s="1328"/>
      <c r="L790" s="353">
        <f>PROSEM!AP439</f>
        <v>0</v>
      </c>
      <c r="M790" s="1328">
        <f>C790</f>
        <v>0</v>
      </c>
      <c r="N790" s="1328"/>
      <c r="O790" s="1328"/>
      <c r="P790" s="1328"/>
      <c r="Q790" s="1328"/>
      <c r="R790" s="1328"/>
      <c r="S790" s="1328"/>
      <c r="T790" s="1328"/>
      <c r="V790" s="353">
        <f>PROSEM!AZ439</f>
        <v>0</v>
      </c>
      <c r="W790" s="1328">
        <f>M790</f>
        <v>0</v>
      </c>
      <c r="X790" s="1328"/>
      <c r="Y790" s="1328"/>
      <c r="Z790" s="1328"/>
      <c r="AA790" s="1328"/>
      <c r="AB790" s="1328"/>
      <c r="AC790" s="1328"/>
      <c r="AD790" s="1328"/>
      <c r="AF790" s="353">
        <f>PROSEM!BJ439</f>
        <v>0</v>
      </c>
      <c r="AG790" s="1328">
        <f>W790</f>
        <v>0</v>
      </c>
      <c r="AH790" s="1328"/>
      <c r="AI790" s="1328"/>
      <c r="AJ790" s="1328"/>
      <c r="AK790" s="1328"/>
      <c r="AL790" s="1328"/>
      <c r="AM790" s="1328"/>
      <c r="AN790" s="1328"/>
    </row>
    <row r="792" spans="1:40" ht="15">
      <c r="A792" s="357" t="s">
        <v>526</v>
      </c>
      <c r="B792" s="357"/>
      <c r="C792" s="357"/>
      <c r="D792" s="357"/>
      <c r="K792" s="357" t="s">
        <v>526</v>
      </c>
      <c r="L792" s="357"/>
      <c r="M792" s="357"/>
      <c r="N792" s="357"/>
      <c r="U792" s="357" t="s">
        <v>526</v>
      </c>
      <c r="V792" s="357"/>
      <c r="W792" s="357"/>
      <c r="X792" s="357"/>
      <c r="AE792" s="357" t="s">
        <v>526</v>
      </c>
      <c r="AF792" s="357"/>
      <c r="AG792" s="357"/>
      <c r="AH792" s="357"/>
    </row>
    <row r="793" spans="1:40">
      <c r="A793" s="356"/>
      <c r="B793" s="356">
        <v>1</v>
      </c>
      <c r="C793" s="1327">
        <f>SILABUS!C136</f>
        <v>0</v>
      </c>
      <c r="D793" s="1327"/>
      <c r="E793" s="1327"/>
      <c r="F793" s="1327"/>
      <c r="G793" s="1327"/>
      <c r="H793" s="1327"/>
      <c r="I793" s="1327"/>
      <c r="J793" s="1327"/>
      <c r="K793" s="356"/>
      <c r="L793" s="356">
        <v>1</v>
      </c>
      <c r="M793" s="1327">
        <f t="shared" ref="M793:M799" si="61">C793</f>
        <v>0</v>
      </c>
      <c r="N793" s="1327"/>
      <c r="O793" s="1327"/>
      <c r="P793" s="1327"/>
      <c r="Q793" s="1327"/>
      <c r="R793" s="1327"/>
      <c r="S793" s="1327"/>
      <c r="T793" s="1327"/>
      <c r="U793" s="356"/>
      <c r="V793" s="356">
        <v>1</v>
      </c>
      <c r="W793" s="1327">
        <f>M793</f>
        <v>0</v>
      </c>
      <c r="X793" s="1327"/>
      <c r="Y793" s="1327"/>
      <c r="Z793" s="1327"/>
      <c r="AA793" s="1327"/>
      <c r="AB793" s="1327"/>
      <c r="AC793" s="1327"/>
      <c r="AD793" s="1327"/>
      <c r="AE793" s="356"/>
      <c r="AF793" s="356">
        <v>1</v>
      </c>
      <c r="AG793" s="1327">
        <f>W793</f>
        <v>0</v>
      </c>
      <c r="AH793" s="1327"/>
      <c r="AI793" s="1327"/>
      <c r="AJ793" s="1327"/>
      <c r="AK793" s="1327"/>
      <c r="AL793" s="1327"/>
      <c r="AM793" s="1327"/>
      <c r="AN793" s="1327"/>
    </row>
    <row r="794" spans="1:40">
      <c r="A794" s="356"/>
      <c r="B794" s="356">
        <v>2</v>
      </c>
      <c r="C794" s="1327">
        <f>SILABUS!C137</f>
        <v>0</v>
      </c>
      <c r="D794" s="1327"/>
      <c r="E794" s="1327"/>
      <c r="F794" s="1327"/>
      <c r="G794" s="1327"/>
      <c r="H794" s="1327"/>
      <c r="I794" s="1327"/>
      <c r="J794" s="1327"/>
      <c r="K794" s="356"/>
      <c r="L794" s="356">
        <v>2</v>
      </c>
      <c r="M794" s="1327">
        <f t="shared" si="61"/>
        <v>0</v>
      </c>
      <c r="N794" s="1327"/>
      <c r="O794" s="1327"/>
      <c r="P794" s="1327"/>
      <c r="Q794" s="1327"/>
      <c r="R794" s="1327"/>
      <c r="S794" s="1327"/>
      <c r="T794" s="1327"/>
      <c r="U794" s="356"/>
      <c r="V794" s="356">
        <v>2</v>
      </c>
      <c r="W794" s="1327">
        <f t="shared" ref="W794:W799" si="62">M794</f>
        <v>0</v>
      </c>
      <c r="X794" s="1327"/>
      <c r="Y794" s="1327"/>
      <c r="Z794" s="1327"/>
      <c r="AA794" s="1327"/>
      <c r="AB794" s="1327"/>
      <c r="AC794" s="1327"/>
      <c r="AD794" s="1327"/>
      <c r="AE794" s="356"/>
      <c r="AF794" s="356">
        <v>2</v>
      </c>
      <c r="AG794" s="1327">
        <f t="shared" ref="AG794:AG799" si="63">W794</f>
        <v>0</v>
      </c>
      <c r="AH794" s="1327"/>
      <c r="AI794" s="1327"/>
      <c r="AJ794" s="1327"/>
      <c r="AK794" s="1327"/>
      <c r="AL794" s="1327"/>
      <c r="AM794" s="1327"/>
      <c r="AN794" s="1327"/>
    </row>
    <row r="795" spans="1:40">
      <c r="A795" s="356"/>
      <c r="B795" s="356">
        <v>3</v>
      </c>
      <c r="C795" s="1327">
        <f>SILABUS!C138</f>
        <v>0</v>
      </c>
      <c r="D795" s="1327"/>
      <c r="E795" s="1327"/>
      <c r="F795" s="1327"/>
      <c r="G795" s="1327"/>
      <c r="H795" s="1327"/>
      <c r="I795" s="1327"/>
      <c r="J795" s="1327"/>
      <c r="K795" s="356"/>
      <c r="L795" s="356">
        <v>3</v>
      </c>
      <c r="M795" s="1327">
        <f t="shared" si="61"/>
        <v>0</v>
      </c>
      <c r="N795" s="1327"/>
      <c r="O795" s="1327"/>
      <c r="P795" s="1327"/>
      <c r="Q795" s="1327"/>
      <c r="R795" s="1327"/>
      <c r="S795" s="1327"/>
      <c r="T795" s="1327"/>
      <c r="U795" s="356"/>
      <c r="V795" s="356">
        <v>3</v>
      </c>
      <c r="W795" s="1327">
        <f t="shared" si="62"/>
        <v>0</v>
      </c>
      <c r="X795" s="1327"/>
      <c r="Y795" s="1327"/>
      <c r="Z795" s="1327"/>
      <c r="AA795" s="1327"/>
      <c r="AB795" s="1327"/>
      <c r="AC795" s="1327"/>
      <c r="AD795" s="1327"/>
      <c r="AE795" s="356"/>
      <c r="AF795" s="356">
        <v>3</v>
      </c>
      <c r="AG795" s="1327">
        <f t="shared" si="63"/>
        <v>0</v>
      </c>
      <c r="AH795" s="1327"/>
      <c r="AI795" s="1327"/>
      <c r="AJ795" s="1327"/>
      <c r="AK795" s="1327"/>
      <c r="AL795" s="1327"/>
      <c r="AM795" s="1327"/>
      <c r="AN795" s="1327"/>
    </row>
    <row r="796" spans="1:40">
      <c r="A796" s="356"/>
      <c r="B796" s="356"/>
      <c r="C796" s="1327">
        <f>SILABUS!C139</f>
        <v>0</v>
      </c>
      <c r="D796" s="1327"/>
      <c r="E796" s="1327"/>
      <c r="F796" s="1327"/>
      <c r="G796" s="1327"/>
      <c r="H796" s="1327"/>
      <c r="I796" s="1327"/>
      <c r="J796" s="1327"/>
      <c r="K796" s="356"/>
      <c r="L796" s="356"/>
      <c r="M796" s="1327">
        <f t="shared" si="61"/>
        <v>0</v>
      </c>
      <c r="N796" s="1327"/>
      <c r="O796" s="1327"/>
      <c r="P796" s="1327"/>
      <c r="Q796" s="1327"/>
      <c r="R796" s="1327"/>
      <c r="S796" s="1327"/>
      <c r="T796" s="1327"/>
      <c r="U796" s="356"/>
      <c r="V796" s="356"/>
      <c r="W796" s="1327">
        <f t="shared" si="62"/>
        <v>0</v>
      </c>
      <c r="X796" s="1327"/>
      <c r="Y796" s="1327"/>
      <c r="Z796" s="1327"/>
      <c r="AA796" s="1327"/>
      <c r="AB796" s="1327"/>
      <c r="AC796" s="1327"/>
      <c r="AD796" s="1327"/>
      <c r="AE796" s="356"/>
      <c r="AF796" s="356"/>
      <c r="AG796" s="1327">
        <f t="shared" si="63"/>
        <v>0</v>
      </c>
      <c r="AH796" s="1327"/>
      <c r="AI796" s="1327"/>
      <c r="AJ796" s="1327"/>
      <c r="AK796" s="1327"/>
      <c r="AL796" s="1327"/>
      <c r="AM796" s="1327"/>
      <c r="AN796" s="1327"/>
    </row>
    <row r="797" spans="1:40">
      <c r="A797" s="356"/>
      <c r="B797" s="356"/>
      <c r="C797" s="1327">
        <f>SILABUS!C140</f>
        <v>0</v>
      </c>
      <c r="D797" s="1327"/>
      <c r="E797" s="1327"/>
      <c r="F797" s="1327"/>
      <c r="G797" s="1327"/>
      <c r="H797" s="1327"/>
      <c r="I797" s="1327"/>
      <c r="J797" s="1327"/>
      <c r="K797" s="356"/>
      <c r="L797" s="356"/>
      <c r="M797" s="1327">
        <f t="shared" si="61"/>
        <v>0</v>
      </c>
      <c r="N797" s="1327"/>
      <c r="O797" s="1327"/>
      <c r="P797" s="1327"/>
      <c r="Q797" s="1327"/>
      <c r="R797" s="1327"/>
      <c r="S797" s="1327"/>
      <c r="T797" s="1327"/>
      <c r="U797" s="356"/>
      <c r="V797" s="356"/>
      <c r="W797" s="1327">
        <f t="shared" si="62"/>
        <v>0</v>
      </c>
      <c r="X797" s="1327"/>
      <c r="Y797" s="1327"/>
      <c r="Z797" s="1327"/>
      <c r="AA797" s="1327"/>
      <c r="AB797" s="1327"/>
      <c r="AC797" s="1327"/>
      <c r="AD797" s="1327"/>
      <c r="AE797" s="356"/>
      <c r="AF797" s="356"/>
      <c r="AG797" s="1327">
        <f t="shared" si="63"/>
        <v>0</v>
      </c>
      <c r="AH797" s="1327"/>
      <c r="AI797" s="1327"/>
      <c r="AJ797" s="1327"/>
      <c r="AK797" s="1327"/>
      <c r="AL797" s="1327"/>
      <c r="AM797" s="1327"/>
      <c r="AN797" s="1327"/>
    </row>
    <row r="798" spans="1:40">
      <c r="A798" s="356"/>
      <c r="B798" s="356"/>
      <c r="C798" s="1327">
        <f>SILABUS!C141</f>
        <v>0</v>
      </c>
      <c r="D798" s="1327"/>
      <c r="E798" s="1327"/>
      <c r="F798" s="1327"/>
      <c r="G798" s="1327"/>
      <c r="H798" s="1327"/>
      <c r="I798" s="1327"/>
      <c r="J798" s="1327"/>
      <c r="K798" s="356"/>
      <c r="L798" s="356"/>
      <c r="M798" s="1327">
        <f t="shared" si="61"/>
        <v>0</v>
      </c>
      <c r="N798" s="1327"/>
      <c r="O798" s="1327"/>
      <c r="P798" s="1327"/>
      <c r="Q798" s="1327"/>
      <c r="R798" s="1327"/>
      <c r="S798" s="1327"/>
      <c r="T798" s="1327"/>
      <c r="U798" s="356"/>
      <c r="V798" s="356"/>
      <c r="W798" s="1327">
        <f t="shared" si="62"/>
        <v>0</v>
      </c>
      <c r="X798" s="1327"/>
      <c r="Y798" s="1327"/>
      <c r="Z798" s="1327"/>
      <c r="AA798" s="1327"/>
      <c r="AB798" s="1327"/>
      <c r="AC798" s="1327"/>
      <c r="AD798" s="1327"/>
      <c r="AE798" s="356"/>
      <c r="AF798" s="356"/>
      <c r="AG798" s="1327">
        <f t="shared" si="63"/>
        <v>0</v>
      </c>
      <c r="AH798" s="1327"/>
      <c r="AI798" s="1327"/>
      <c r="AJ798" s="1327"/>
      <c r="AK798" s="1327"/>
      <c r="AL798" s="1327"/>
      <c r="AM798" s="1327"/>
      <c r="AN798" s="1327"/>
    </row>
    <row r="799" spans="1:40">
      <c r="A799" s="356"/>
      <c r="B799" s="356"/>
      <c r="C799" s="1327">
        <f>SILABUS!C142</f>
        <v>0</v>
      </c>
      <c r="D799" s="1327"/>
      <c r="E799" s="1327"/>
      <c r="F799" s="1327"/>
      <c r="G799" s="1327"/>
      <c r="H799" s="1327"/>
      <c r="I799" s="1327"/>
      <c r="J799" s="1327"/>
      <c r="K799" s="356"/>
      <c r="L799" s="356"/>
      <c r="M799" s="1327">
        <f t="shared" si="61"/>
        <v>0</v>
      </c>
      <c r="N799" s="1327"/>
      <c r="O799" s="1327"/>
      <c r="P799" s="1327"/>
      <c r="Q799" s="1327"/>
      <c r="R799" s="1327"/>
      <c r="S799" s="1327"/>
      <c r="T799" s="1327"/>
      <c r="U799" s="356"/>
      <c r="V799" s="356"/>
      <c r="W799" s="1327">
        <f t="shared" si="62"/>
        <v>0</v>
      </c>
      <c r="X799" s="1327"/>
      <c r="Y799" s="1327"/>
      <c r="Z799" s="1327"/>
      <c r="AA799" s="1327"/>
      <c r="AB799" s="1327"/>
      <c r="AC799" s="1327"/>
      <c r="AD799" s="1327"/>
      <c r="AE799" s="356"/>
      <c r="AF799" s="356"/>
      <c r="AG799" s="1327">
        <f t="shared" si="63"/>
        <v>0</v>
      </c>
      <c r="AH799" s="1327"/>
      <c r="AI799" s="1327"/>
      <c r="AJ799" s="1327"/>
      <c r="AK799" s="1327"/>
      <c r="AL799" s="1327"/>
      <c r="AM799" s="1327"/>
      <c r="AN799" s="1327"/>
    </row>
    <row r="801" spans="1:40" ht="15">
      <c r="A801" s="357" t="s">
        <v>527</v>
      </c>
      <c r="B801" s="357"/>
      <c r="C801" s="357"/>
      <c r="D801" s="357"/>
      <c r="E801" s="827"/>
      <c r="F801" s="827"/>
      <c r="K801" s="357" t="s">
        <v>527</v>
      </c>
      <c r="L801" s="357"/>
      <c r="M801" s="357"/>
      <c r="N801" s="357"/>
      <c r="O801" s="827"/>
      <c r="P801" s="827"/>
      <c r="U801" s="357" t="s">
        <v>527</v>
      </c>
      <c r="V801" s="357"/>
      <c r="W801" s="357"/>
      <c r="X801" s="357"/>
      <c r="Y801" s="827"/>
      <c r="Z801" s="827"/>
      <c r="AE801" s="357" t="s">
        <v>527</v>
      </c>
      <c r="AF801" s="357"/>
      <c r="AG801" s="357"/>
      <c r="AH801" s="357"/>
      <c r="AI801" s="827"/>
      <c r="AJ801" s="827"/>
    </row>
    <row r="802" spans="1:40">
      <c r="C802" s="353" t="s">
        <v>427</v>
      </c>
      <c r="M802" s="353" t="s">
        <v>427</v>
      </c>
      <c r="W802" s="353" t="s">
        <v>427</v>
      </c>
      <c r="AG802" s="353" t="s">
        <v>427</v>
      </c>
    </row>
    <row r="803" spans="1:40">
      <c r="A803" s="356"/>
      <c r="B803" s="356">
        <v>1</v>
      </c>
      <c r="C803" s="1327">
        <f>C793</f>
        <v>0</v>
      </c>
      <c r="D803" s="1327"/>
      <c r="E803" s="1327"/>
      <c r="F803" s="1327"/>
      <c r="G803" s="1327"/>
      <c r="H803" s="1327"/>
      <c r="I803" s="1327"/>
      <c r="J803" s="1327"/>
      <c r="K803" s="356"/>
      <c r="L803" s="356">
        <v>1</v>
      </c>
      <c r="M803" s="1327">
        <f>M793</f>
        <v>0</v>
      </c>
      <c r="N803" s="1327"/>
      <c r="O803" s="1327"/>
      <c r="P803" s="1327"/>
      <c r="Q803" s="1327"/>
      <c r="R803" s="1327"/>
      <c r="S803" s="1327"/>
      <c r="T803" s="1327"/>
      <c r="U803" s="356"/>
      <c r="V803" s="356">
        <v>1</v>
      </c>
      <c r="W803" s="1327">
        <f>W793</f>
        <v>0</v>
      </c>
      <c r="X803" s="1327"/>
      <c r="Y803" s="1327"/>
      <c r="Z803" s="1327"/>
      <c r="AA803" s="1327"/>
      <c r="AB803" s="1327"/>
      <c r="AC803" s="1327"/>
      <c r="AD803" s="1327"/>
      <c r="AE803" s="356"/>
      <c r="AF803" s="356">
        <v>1</v>
      </c>
      <c r="AG803" s="1327">
        <f>AG793</f>
        <v>0</v>
      </c>
      <c r="AH803" s="1327"/>
      <c r="AI803" s="1327"/>
      <c r="AJ803" s="1327"/>
      <c r="AK803" s="1327"/>
      <c r="AL803" s="1327"/>
      <c r="AM803" s="1327"/>
      <c r="AN803" s="1327"/>
    </row>
    <row r="804" spans="1:40">
      <c r="A804" s="356"/>
      <c r="B804" s="356">
        <v>2</v>
      </c>
      <c r="C804" s="1327">
        <f t="shared" ref="C804:C809" si="64">C794</f>
        <v>0</v>
      </c>
      <c r="D804" s="1327"/>
      <c r="E804" s="1327"/>
      <c r="F804" s="1327"/>
      <c r="G804" s="1327"/>
      <c r="H804" s="1327"/>
      <c r="I804" s="1327"/>
      <c r="J804" s="1327"/>
      <c r="K804" s="356"/>
      <c r="L804" s="356">
        <v>2</v>
      </c>
      <c r="M804" s="1327">
        <f t="shared" ref="M804:M809" si="65">M794</f>
        <v>0</v>
      </c>
      <c r="N804" s="1327"/>
      <c r="O804" s="1327"/>
      <c r="P804" s="1327"/>
      <c r="Q804" s="1327"/>
      <c r="R804" s="1327"/>
      <c r="S804" s="1327"/>
      <c r="T804" s="1327"/>
      <c r="U804" s="356"/>
      <c r="V804" s="356">
        <v>2</v>
      </c>
      <c r="W804" s="1327">
        <f t="shared" ref="W804:W809" si="66">W794</f>
        <v>0</v>
      </c>
      <c r="X804" s="1327"/>
      <c r="Y804" s="1327"/>
      <c r="Z804" s="1327"/>
      <c r="AA804" s="1327"/>
      <c r="AB804" s="1327"/>
      <c r="AC804" s="1327"/>
      <c r="AD804" s="1327"/>
      <c r="AE804" s="356"/>
      <c r="AF804" s="356">
        <v>2</v>
      </c>
      <c r="AG804" s="1327">
        <f t="shared" ref="AG804:AG809" si="67">AG794</f>
        <v>0</v>
      </c>
      <c r="AH804" s="1327"/>
      <c r="AI804" s="1327"/>
      <c r="AJ804" s="1327"/>
      <c r="AK804" s="1327"/>
      <c r="AL804" s="1327"/>
      <c r="AM804" s="1327"/>
      <c r="AN804" s="1327"/>
    </row>
    <row r="805" spans="1:40">
      <c r="A805" s="356"/>
      <c r="B805" s="356">
        <v>3</v>
      </c>
      <c r="C805" s="1327">
        <f t="shared" si="64"/>
        <v>0</v>
      </c>
      <c r="D805" s="1327"/>
      <c r="E805" s="1327"/>
      <c r="F805" s="1327"/>
      <c r="G805" s="1327"/>
      <c r="H805" s="1327"/>
      <c r="I805" s="1327"/>
      <c r="J805" s="1327"/>
      <c r="K805" s="356"/>
      <c r="L805" s="356">
        <v>3</v>
      </c>
      <c r="M805" s="1327">
        <f t="shared" si="65"/>
        <v>0</v>
      </c>
      <c r="N805" s="1327"/>
      <c r="O805" s="1327"/>
      <c r="P805" s="1327"/>
      <c r="Q805" s="1327"/>
      <c r="R805" s="1327"/>
      <c r="S805" s="1327"/>
      <c r="T805" s="1327"/>
      <c r="U805" s="356"/>
      <c r="V805" s="356">
        <v>3</v>
      </c>
      <c r="W805" s="1327">
        <f t="shared" si="66"/>
        <v>0</v>
      </c>
      <c r="X805" s="1327"/>
      <c r="Y805" s="1327"/>
      <c r="Z805" s="1327"/>
      <c r="AA805" s="1327"/>
      <c r="AB805" s="1327"/>
      <c r="AC805" s="1327"/>
      <c r="AD805" s="1327"/>
      <c r="AE805" s="356"/>
      <c r="AF805" s="356">
        <v>3</v>
      </c>
      <c r="AG805" s="1327">
        <f t="shared" si="67"/>
        <v>0</v>
      </c>
      <c r="AH805" s="1327"/>
      <c r="AI805" s="1327"/>
      <c r="AJ805" s="1327"/>
      <c r="AK805" s="1327"/>
      <c r="AL805" s="1327"/>
      <c r="AM805" s="1327"/>
      <c r="AN805" s="1327"/>
    </row>
    <row r="806" spans="1:40">
      <c r="A806" s="356"/>
      <c r="B806" s="356"/>
      <c r="C806" s="1327">
        <f t="shared" si="64"/>
        <v>0</v>
      </c>
      <c r="D806" s="1327"/>
      <c r="E806" s="1327"/>
      <c r="F806" s="1327"/>
      <c r="G806" s="1327"/>
      <c r="H806" s="1327"/>
      <c r="I806" s="1327"/>
      <c r="J806" s="1327"/>
      <c r="K806" s="356"/>
      <c r="L806" s="356"/>
      <c r="M806" s="1327">
        <f t="shared" si="65"/>
        <v>0</v>
      </c>
      <c r="N806" s="1327"/>
      <c r="O806" s="1327"/>
      <c r="P806" s="1327"/>
      <c r="Q806" s="1327"/>
      <c r="R806" s="1327"/>
      <c r="S806" s="1327"/>
      <c r="T806" s="1327"/>
      <c r="U806" s="356"/>
      <c r="V806" s="356"/>
      <c r="W806" s="1327">
        <f t="shared" si="66"/>
        <v>0</v>
      </c>
      <c r="X806" s="1327"/>
      <c r="Y806" s="1327"/>
      <c r="Z806" s="1327"/>
      <c r="AA806" s="1327"/>
      <c r="AB806" s="1327"/>
      <c r="AC806" s="1327"/>
      <c r="AD806" s="1327"/>
      <c r="AE806" s="356"/>
      <c r="AF806" s="356"/>
      <c r="AG806" s="1327">
        <f t="shared" si="67"/>
        <v>0</v>
      </c>
      <c r="AH806" s="1327"/>
      <c r="AI806" s="1327"/>
      <c r="AJ806" s="1327"/>
      <c r="AK806" s="1327"/>
      <c r="AL806" s="1327"/>
      <c r="AM806" s="1327"/>
      <c r="AN806" s="1327"/>
    </row>
    <row r="807" spans="1:40">
      <c r="A807" s="356"/>
      <c r="B807" s="356"/>
      <c r="C807" s="1327">
        <f t="shared" si="64"/>
        <v>0</v>
      </c>
      <c r="D807" s="1327"/>
      <c r="E807" s="1327"/>
      <c r="F807" s="1327"/>
      <c r="G807" s="1327"/>
      <c r="H807" s="1327"/>
      <c r="I807" s="1327"/>
      <c r="J807" s="1327"/>
      <c r="K807" s="356"/>
      <c r="L807" s="356"/>
      <c r="M807" s="1327">
        <f t="shared" si="65"/>
        <v>0</v>
      </c>
      <c r="N807" s="1327"/>
      <c r="O807" s="1327"/>
      <c r="P807" s="1327"/>
      <c r="Q807" s="1327"/>
      <c r="R807" s="1327"/>
      <c r="S807" s="1327"/>
      <c r="T807" s="1327"/>
      <c r="U807" s="356"/>
      <c r="V807" s="356"/>
      <c r="W807" s="1327">
        <f t="shared" si="66"/>
        <v>0</v>
      </c>
      <c r="X807" s="1327"/>
      <c r="Y807" s="1327"/>
      <c r="Z807" s="1327"/>
      <c r="AA807" s="1327"/>
      <c r="AB807" s="1327"/>
      <c r="AC807" s="1327"/>
      <c r="AD807" s="1327"/>
      <c r="AE807" s="356"/>
      <c r="AF807" s="356"/>
      <c r="AG807" s="1327">
        <f t="shared" si="67"/>
        <v>0</v>
      </c>
      <c r="AH807" s="1327"/>
      <c r="AI807" s="1327"/>
      <c r="AJ807" s="1327"/>
      <c r="AK807" s="1327"/>
      <c r="AL807" s="1327"/>
      <c r="AM807" s="1327"/>
      <c r="AN807" s="1327"/>
    </row>
    <row r="808" spans="1:40">
      <c r="A808" s="356"/>
      <c r="B808" s="356"/>
      <c r="C808" s="1327">
        <f t="shared" si="64"/>
        <v>0</v>
      </c>
      <c r="D808" s="1327"/>
      <c r="E808" s="1327"/>
      <c r="F808" s="1327"/>
      <c r="G808" s="1327"/>
      <c r="H808" s="1327"/>
      <c r="I808" s="1327"/>
      <c r="J808" s="1327"/>
      <c r="K808" s="356"/>
      <c r="L808" s="356"/>
      <c r="M808" s="1327">
        <f t="shared" si="65"/>
        <v>0</v>
      </c>
      <c r="N808" s="1327"/>
      <c r="O808" s="1327"/>
      <c r="P808" s="1327"/>
      <c r="Q808" s="1327"/>
      <c r="R808" s="1327"/>
      <c r="S808" s="1327"/>
      <c r="T808" s="1327"/>
      <c r="U808" s="356"/>
      <c r="V808" s="356"/>
      <c r="W808" s="1327">
        <f t="shared" si="66"/>
        <v>0</v>
      </c>
      <c r="X808" s="1327"/>
      <c r="Y808" s="1327"/>
      <c r="Z808" s="1327"/>
      <c r="AA808" s="1327"/>
      <c r="AB808" s="1327"/>
      <c r="AC808" s="1327"/>
      <c r="AD808" s="1327"/>
      <c r="AE808" s="356"/>
      <c r="AF808" s="356"/>
      <c r="AG808" s="1327">
        <f t="shared" si="67"/>
        <v>0</v>
      </c>
      <c r="AH808" s="1327"/>
      <c r="AI808" s="1327"/>
      <c r="AJ808" s="1327"/>
      <c r="AK808" s="1327"/>
      <c r="AL808" s="1327"/>
      <c r="AM808" s="1327"/>
      <c r="AN808" s="1327"/>
    </row>
    <row r="809" spans="1:40">
      <c r="A809" s="356"/>
      <c r="B809" s="356"/>
      <c r="C809" s="1327">
        <f t="shared" si="64"/>
        <v>0</v>
      </c>
      <c r="D809" s="1327"/>
      <c r="E809" s="1327"/>
      <c r="F809" s="1327"/>
      <c r="G809" s="1327"/>
      <c r="H809" s="1327"/>
      <c r="I809" s="1327"/>
      <c r="J809" s="1327"/>
      <c r="K809" s="356"/>
      <c r="L809" s="356"/>
      <c r="M809" s="1327">
        <f t="shared" si="65"/>
        <v>0</v>
      </c>
      <c r="N809" s="1327"/>
      <c r="O809" s="1327"/>
      <c r="P809" s="1327"/>
      <c r="Q809" s="1327"/>
      <c r="R809" s="1327"/>
      <c r="S809" s="1327"/>
      <c r="T809" s="1327"/>
      <c r="U809" s="356"/>
      <c r="V809" s="356"/>
      <c r="W809" s="1327">
        <f t="shared" si="66"/>
        <v>0</v>
      </c>
      <c r="X809" s="1327"/>
      <c r="Y809" s="1327"/>
      <c r="Z809" s="1327"/>
      <c r="AA809" s="1327"/>
      <c r="AB809" s="1327"/>
      <c r="AC809" s="1327"/>
      <c r="AD809" s="1327"/>
      <c r="AE809" s="356"/>
      <c r="AF809" s="356"/>
      <c r="AG809" s="1327">
        <f t="shared" si="67"/>
        <v>0</v>
      </c>
      <c r="AH809" s="1327"/>
      <c r="AI809" s="1327"/>
      <c r="AJ809" s="1327"/>
      <c r="AK809" s="1327"/>
      <c r="AL809" s="1327"/>
      <c r="AM809" s="1327"/>
      <c r="AN809" s="1327"/>
    </row>
    <row r="811" spans="1:40" ht="15">
      <c r="A811" s="357" t="s">
        <v>528</v>
      </c>
      <c r="B811" s="357"/>
      <c r="C811" s="357"/>
      <c r="D811" s="357"/>
      <c r="E811" s="827"/>
      <c r="F811" s="827"/>
      <c r="K811" s="357" t="s">
        <v>528</v>
      </c>
      <c r="L811" s="357"/>
      <c r="M811" s="357"/>
      <c r="N811" s="357"/>
      <c r="O811" s="827"/>
      <c r="P811" s="827"/>
      <c r="U811" s="357" t="s">
        <v>528</v>
      </c>
      <c r="V811" s="357"/>
      <c r="W811" s="357"/>
      <c r="X811" s="357"/>
      <c r="Y811" s="827"/>
      <c r="Z811" s="827"/>
      <c r="AE811" s="357" t="s">
        <v>528</v>
      </c>
      <c r="AF811" s="357"/>
      <c r="AG811" s="357"/>
      <c r="AH811" s="357"/>
      <c r="AI811" s="827"/>
      <c r="AJ811" s="827"/>
    </row>
    <row r="812" spans="1:40">
      <c r="A812" s="356"/>
      <c r="B812" s="356"/>
      <c r="C812" s="1327">
        <f>SILABUS!D136</f>
        <v>0</v>
      </c>
      <c r="D812" s="1327"/>
      <c r="E812" s="1327"/>
      <c r="F812" s="1327"/>
      <c r="G812" s="1327"/>
      <c r="H812" s="1327"/>
      <c r="I812" s="1327"/>
      <c r="J812" s="1327"/>
      <c r="K812" s="356"/>
      <c r="L812" s="356"/>
      <c r="M812" s="1327">
        <f>C812</f>
        <v>0</v>
      </c>
      <c r="N812" s="1327"/>
      <c r="O812" s="1327"/>
      <c r="P812" s="1327"/>
      <c r="Q812" s="1327"/>
      <c r="R812" s="1327"/>
      <c r="S812" s="1327"/>
      <c r="T812" s="1327"/>
      <c r="U812" s="356"/>
      <c r="V812" s="356"/>
      <c r="W812" s="1327">
        <f>M812</f>
        <v>0</v>
      </c>
      <c r="X812" s="1327"/>
      <c r="Y812" s="1327"/>
      <c r="Z812" s="1327"/>
      <c r="AA812" s="1327"/>
      <c r="AB812" s="1327"/>
      <c r="AC812" s="1327"/>
      <c r="AD812" s="1327"/>
      <c r="AE812" s="356"/>
      <c r="AF812" s="356"/>
      <c r="AG812" s="1327">
        <f>W812</f>
        <v>0</v>
      </c>
      <c r="AH812" s="1327"/>
      <c r="AI812" s="1327"/>
      <c r="AJ812" s="1327"/>
      <c r="AK812" s="1327"/>
      <c r="AL812" s="1327"/>
      <c r="AM812" s="1327"/>
      <c r="AN812" s="1327"/>
    </row>
    <row r="813" spans="1:40">
      <c r="A813" s="356"/>
      <c r="B813" s="356"/>
      <c r="C813" s="1327">
        <f>SILABUS!D137</f>
        <v>0</v>
      </c>
      <c r="D813" s="1327"/>
      <c r="E813" s="1327"/>
      <c r="F813" s="1327"/>
      <c r="G813" s="1327"/>
      <c r="H813" s="1327"/>
      <c r="I813" s="1327"/>
      <c r="J813" s="1327"/>
      <c r="K813" s="356"/>
      <c r="L813" s="356"/>
      <c r="M813" s="1327">
        <f>C813</f>
        <v>0</v>
      </c>
      <c r="N813" s="1327"/>
      <c r="O813" s="1327"/>
      <c r="P813" s="1327"/>
      <c r="Q813" s="1327"/>
      <c r="R813" s="1327"/>
      <c r="S813" s="1327"/>
      <c r="T813" s="1327"/>
      <c r="U813" s="356"/>
      <c r="V813" s="356"/>
      <c r="W813" s="1327">
        <f>M813</f>
        <v>0</v>
      </c>
      <c r="X813" s="1327"/>
      <c r="Y813" s="1327"/>
      <c r="Z813" s="1327"/>
      <c r="AA813" s="1327"/>
      <c r="AB813" s="1327"/>
      <c r="AC813" s="1327"/>
      <c r="AD813" s="1327"/>
      <c r="AE813" s="356"/>
      <c r="AF813" s="356"/>
      <c r="AG813" s="1327">
        <f>W813</f>
        <v>0</v>
      </c>
      <c r="AH813" s="1327"/>
      <c r="AI813" s="1327"/>
      <c r="AJ813" s="1327"/>
      <c r="AK813" s="1327"/>
      <c r="AL813" s="1327"/>
      <c r="AM813" s="1327"/>
      <c r="AN813" s="1327"/>
    </row>
    <row r="814" spans="1:40">
      <c r="A814" s="356"/>
      <c r="B814" s="356"/>
      <c r="C814" s="1327">
        <f>SILABUS!D138</f>
        <v>0</v>
      </c>
      <c r="D814" s="1327"/>
      <c r="E814" s="1327"/>
      <c r="F814" s="1327"/>
      <c r="G814" s="1327"/>
      <c r="H814" s="1327"/>
      <c r="I814" s="1327"/>
      <c r="J814" s="1327"/>
      <c r="K814" s="356"/>
      <c r="L814" s="356"/>
      <c r="M814" s="1327">
        <f>C814</f>
        <v>0</v>
      </c>
      <c r="N814" s="1327"/>
      <c r="O814" s="1327"/>
      <c r="P814" s="1327"/>
      <c r="Q814" s="1327"/>
      <c r="R814" s="1327"/>
      <c r="S814" s="1327"/>
      <c r="T814" s="1327"/>
      <c r="U814" s="356"/>
      <c r="V814" s="356"/>
      <c r="W814" s="1327">
        <f>M814</f>
        <v>0</v>
      </c>
      <c r="X814" s="1327"/>
      <c r="Y814" s="1327"/>
      <c r="Z814" s="1327"/>
      <c r="AA814" s="1327"/>
      <c r="AB814" s="1327"/>
      <c r="AC814" s="1327"/>
      <c r="AD814" s="1327"/>
      <c r="AE814" s="356"/>
      <c r="AF814" s="356"/>
      <c r="AG814" s="1327">
        <f>W814</f>
        <v>0</v>
      </c>
      <c r="AH814" s="1327"/>
      <c r="AI814" s="1327"/>
      <c r="AJ814" s="1327"/>
      <c r="AK814" s="1327"/>
      <c r="AL814" s="1327"/>
      <c r="AM814" s="1327"/>
      <c r="AN814" s="1327"/>
    </row>
    <row r="815" spans="1:40">
      <c r="C815" s="1327">
        <f>SILABUS!D139</f>
        <v>0</v>
      </c>
      <c r="D815" s="1327"/>
      <c r="E815" s="1327"/>
      <c r="F815" s="1327"/>
      <c r="G815" s="1327"/>
      <c r="H815" s="1327"/>
      <c r="I815" s="1327"/>
      <c r="J815" s="1327"/>
      <c r="M815" s="1327">
        <f>C815</f>
        <v>0</v>
      </c>
      <c r="N815" s="1327"/>
      <c r="O815" s="1327"/>
      <c r="P815" s="1327"/>
      <c r="Q815" s="1327"/>
      <c r="R815" s="1327"/>
      <c r="S815" s="1327"/>
      <c r="T815" s="1327"/>
      <c r="W815" s="1327">
        <f>M815</f>
        <v>0</v>
      </c>
      <c r="X815" s="1327"/>
      <c r="Y815" s="1327"/>
      <c r="Z815" s="1327"/>
      <c r="AA815" s="1327"/>
      <c r="AB815" s="1327"/>
      <c r="AC815" s="1327"/>
      <c r="AD815" s="1327"/>
      <c r="AG815" s="1327">
        <f>W815</f>
        <v>0</v>
      </c>
      <c r="AH815" s="1327"/>
      <c r="AI815" s="1327"/>
      <c r="AJ815" s="1327"/>
      <c r="AK815" s="1327"/>
      <c r="AL815" s="1327"/>
      <c r="AM815" s="1327"/>
      <c r="AN815" s="1327"/>
    </row>
    <row r="816" spans="1:40">
      <c r="C816" s="1327">
        <f>SILABUS!D140</f>
        <v>0</v>
      </c>
      <c r="D816" s="1327"/>
      <c r="E816" s="1327"/>
      <c r="F816" s="1327"/>
      <c r="G816" s="1327"/>
      <c r="H816" s="1327"/>
      <c r="I816" s="1327"/>
      <c r="J816" s="1327"/>
      <c r="M816" s="1327">
        <f>C816</f>
        <v>0</v>
      </c>
      <c r="N816" s="1327"/>
      <c r="O816" s="1327"/>
      <c r="P816" s="1327"/>
      <c r="Q816" s="1327"/>
      <c r="R816" s="1327"/>
      <c r="S816" s="1327"/>
      <c r="T816" s="1327"/>
      <c r="W816" s="1327">
        <f>M816</f>
        <v>0</v>
      </c>
      <c r="X816" s="1327"/>
      <c r="Y816" s="1327"/>
      <c r="Z816" s="1327"/>
      <c r="AA816" s="1327"/>
      <c r="AB816" s="1327"/>
      <c r="AC816" s="1327"/>
      <c r="AD816" s="1327"/>
      <c r="AG816" s="1327">
        <f>W816</f>
        <v>0</v>
      </c>
      <c r="AH816" s="1327"/>
      <c r="AI816" s="1327"/>
      <c r="AJ816" s="1327"/>
      <c r="AK816" s="1327"/>
      <c r="AL816" s="1327"/>
      <c r="AM816" s="1327"/>
      <c r="AN816" s="1327"/>
    </row>
    <row r="817" spans="1:40">
      <c r="C817" s="824"/>
      <c r="D817" s="824"/>
      <c r="E817" s="392"/>
      <c r="F817" s="392"/>
      <c r="G817" s="392"/>
      <c r="H817" s="392"/>
      <c r="I817" s="392"/>
      <c r="J817" s="392"/>
      <c r="M817" s="824"/>
      <c r="N817" s="824"/>
      <c r="O817" s="392"/>
      <c r="P817" s="392"/>
      <c r="Q817" s="392"/>
      <c r="R817" s="392"/>
      <c r="S817" s="392"/>
      <c r="T817" s="392"/>
      <c r="W817" s="824"/>
      <c r="X817" s="824"/>
      <c r="Y817" s="392"/>
      <c r="Z817" s="392"/>
      <c r="AA817" s="392"/>
      <c r="AB817" s="392"/>
      <c r="AC817" s="392"/>
      <c r="AD817" s="392"/>
      <c r="AG817" s="824"/>
      <c r="AH817" s="824"/>
      <c r="AI817" s="392"/>
      <c r="AJ817" s="392"/>
      <c r="AK817" s="392"/>
      <c r="AL817" s="392"/>
      <c r="AM817" s="392"/>
      <c r="AN817" s="392"/>
    </row>
    <row r="818" spans="1:40" ht="15">
      <c r="A818" s="357" t="s">
        <v>529</v>
      </c>
      <c r="B818" s="357"/>
      <c r="C818" s="357"/>
      <c r="D818" s="357"/>
      <c r="K818" s="357" t="s">
        <v>529</v>
      </c>
      <c r="L818" s="357"/>
      <c r="M818" s="357"/>
      <c r="N818" s="357"/>
      <c r="U818" s="357" t="s">
        <v>529</v>
      </c>
      <c r="V818" s="357"/>
      <c r="W818" s="357"/>
      <c r="X818" s="357"/>
      <c r="AE818" s="357" t="s">
        <v>529</v>
      </c>
      <c r="AF818" s="357"/>
      <c r="AG818" s="357"/>
      <c r="AH818" s="357"/>
    </row>
    <row r="819" spans="1:40">
      <c r="C819" s="353" t="s">
        <v>428</v>
      </c>
      <c r="M819" s="353" t="s">
        <v>428</v>
      </c>
      <c r="W819" s="353" t="s">
        <v>428</v>
      </c>
      <c r="AG819" s="353" t="s">
        <v>428</v>
      </c>
    </row>
    <row r="820" spans="1:40">
      <c r="C820" s="353" t="s">
        <v>429</v>
      </c>
      <c r="M820" s="353" t="s">
        <v>429</v>
      </c>
      <c r="W820" s="353" t="s">
        <v>429</v>
      </c>
      <c r="AG820" s="353" t="s">
        <v>429</v>
      </c>
    </row>
    <row r="821" spans="1:40">
      <c r="C821" s="353" t="s">
        <v>430</v>
      </c>
      <c r="M821" s="353" t="s">
        <v>430</v>
      </c>
      <c r="W821" s="353" t="s">
        <v>430</v>
      </c>
      <c r="AG821" s="353" t="s">
        <v>430</v>
      </c>
    </row>
    <row r="822" spans="1:40">
      <c r="C822" s="353" t="s">
        <v>431</v>
      </c>
      <c r="M822" s="353" t="s">
        <v>431</v>
      </c>
      <c r="W822" s="353" t="s">
        <v>431</v>
      </c>
      <c r="AG822" s="353" t="s">
        <v>431</v>
      </c>
    </row>
    <row r="823" spans="1:40">
      <c r="C823" s="353" t="s">
        <v>432</v>
      </c>
      <c r="M823" s="353" t="s">
        <v>432</v>
      </c>
      <c r="W823" s="353" t="s">
        <v>432</v>
      </c>
      <c r="AG823" s="353" t="s">
        <v>432</v>
      </c>
    </row>
    <row r="825" spans="1:40" ht="15">
      <c r="C825" s="357" t="s">
        <v>470</v>
      </c>
      <c r="D825" s="357"/>
      <c r="M825" s="357" t="s">
        <v>470</v>
      </c>
      <c r="N825" s="357"/>
      <c r="W825" s="357" t="s">
        <v>470</v>
      </c>
      <c r="X825" s="357"/>
      <c r="AG825" s="357" t="s">
        <v>470</v>
      </c>
      <c r="AH825" s="357"/>
    </row>
    <row r="826" spans="1:40" ht="15">
      <c r="C826" s="357"/>
      <c r="D826" s="357"/>
      <c r="M826" s="357"/>
      <c r="N826" s="357"/>
      <c r="W826" s="357"/>
      <c r="X826" s="357"/>
      <c r="AG826" s="357"/>
      <c r="AH826" s="357"/>
    </row>
    <row r="827" spans="1:40" ht="15.75" customHeight="1">
      <c r="C827" s="1356" t="s">
        <v>433</v>
      </c>
      <c r="D827" s="1358" t="s">
        <v>434</v>
      </c>
      <c r="E827" s="1358"/>
      <c r="F827" s="1358"/>
      <c r="G827" s="1358"/>
      <c r="H827" s="1359" t="s">
        <v>435</v>
      </c>
      <c r="I827" s="1359"/>
      <c r="J827" s="1359" t="s">
        <v>436</v>
      </c>
      <c r="M827" s="1356" t="s">
        <v>433</v>
      </c>
      <c r="N827" s="1358" t="s">
        <v>434</v>
      </c>
      <c r="O827" s="1358"/>
      <c r="P827" s="1358"/>
      <c r="Q827" s="1358"/>
      <c r="R827" s="1359" t="s">
        <v>435</v>
      </c>
      <c r="S827" s="1359"/>
      <c r="T827" s="1359" t="s">
        <v>436</v>
      </c>
      <c r="W827" s="1356" t="s">
        <v>433</v>
      </c>
      <c r="X827" s="1358" t="s">
        <v>434</v>
      </c>
      <c r="Y827" s="1358"/>
      <c r="Z827" s="1358"/>
      <c r="AA827" s="1358"/>
      <c r="AB827" s="1359" t="s">
        <v>435</v>
      </c>
      <c r="AC827" s="1359"/>
      <c r="AD827" s="1359" t="s">
        <v>436</v>
      </c>
      <c r="AG827" s="1356" t="s">
        <v>433</v>
      </c>
      <c r="AH827" s="1358" t="s">
        <v>434</v>
      </c>
      <c r="AI827" s="1358"/>
      <c r="AJ827" s="1358"/>
      <c r="AK827" s="1358"/>
      <c r="AL827" s="1359" t="s">
        <v>435</v>
      </c>
      <c r="AM827" s="1359"/>
      <c r="AN827" s="1359" t="s">
        <v>436</v>
      </c>
    </row>
    <row r="828" spans="1:40" ht="15.75">
      <c r="C828" s="1357"/>
      <c r="D828" s="1358" t="s">
        <v>437</v>
      </c>
      <c r="E828" s="1358"/>
      <c r="F828" s="1359" t="s">
        <v>438</v>
      </c>
      <c r="G828" s="1359"/>
      <c r="H828" s="1359"/>
      <c r="I828" s="1359"/>
      <c r="J828" s="1359"/>
      <c r="M828" s="1357"/>
      <c r="N828" s="1358" t="s">
        <v>437</v>
      </c>
      <c r="O828" s="1358"/>
      <c r="P828" s="1359" t="s">
        <v>438</v>
      </c>
      <c r="Q828" s="1359"/>
      <c r="R828" s="1359"/>
      <c r="S828" s="1359"/>
      <c r="T828" s="1359"/>
      <c r="W828" s="1357"/>
      <c r="X828" s="1358" t="s">
        <v>437</v>
      </c>
      <c r="Y828" s="1358"/>
      <c r="Z828" s="1359" t="s">
        <v>438</v>
      </c>
      <c r="AA828" s="1359"/>
      <c r="AB828" s="1359"/>
      <c r="AC828" s="1359"/>
      <c r="AD828" s="1359"/>
      <c r="AG828" s="1357"/>
      <c r="AH828" s="1358" t="s">
        <v>437</v>
      </c>
      <c r="AI828" s="1358"/>
      <c r="AJ828" s="1359" t="s">
        <v>438</v>
      </c>
      <c r="AK828" s="1359"/>
      <c r="AL828" s="1359"/>
      <c r="AM828" s="1359"/>
      <c r="AN828" s="1359"/>
    </row>
    <row r="829" spans="1:40" ht="25.5">
      <c r="C829" s="1362" t="s">
        <v>439</v>
      </c>
      <c r="D829" s="836"/>
      <c r="E829" s="362" t="s">
        <v>471</v>
      </c>
      <c r="F829" s="361"/>
      <c r="G829" s="362" t="s">
        <v>459</v>
      </c>
      <c r="H829" s="361"/>
      <c r="I829" s="362" t="s">
        <v>472</v>
      </c>
      <c r="J829" s="360" t="s">
        <v>440</v>
      </c>
      <c r="M829" s="1362" t="s">
        <v>439</v>
      </c>
      <c r="N829" s="836"/>
      <c r="O829" s="362" t="s">
        <v>471</v>
      </c>
      <c r="P829" s="361"/>
      <c r="Q829" s="362" t="s">
        <v>459</v>
      </c>
      <c r="R829" s="361"/>
      <c r="S829" s="362" t="s">
        <v>472</v>
      </c>
      <c r="T829" s="360" t="s">
        <v>440</v>
      </c>
      <c r="W829" s="1362" t="s">
        <v>439</v>
      </c>
      <c r="X829" s="836"/>
      <c r="Y829" s="362" t="s">
        <v>471</v>
      </c>
      <c r="Z829" s="361"/>
      <c r="AA829" s="362" t="s">
        <v>459</v>
      </c>
      <c r="AB829" s="361"/>
      <c r="AC829" s="362" t="s">
        <v>472</v>
      </c>
      <c r="AD829" s="360" t="s">
        <v>440</v>
      </c>
      <c r="AG829" s="1362" t="s">
        <v>439</v>
      </c>
      <c r="AH829" s="836"/>
      <c r="AI829" s="362" t="s">
        <v>471</v>
      </c>
      <c r="AJ829" s="361"/>
      <c r="AK829" s="362" t="s">
        <v>459</v>
      </c>
      <c r="AL829" s="361"/>
      <c r="AM829" s="362" t="s">
        <v>472</v>
      </c>
      <c r="AN829" s="360" t="s">
        <v>440</v>
      </c>
    </row>
    <row r="830" spans="1:40">
      <c r="C830" s="1363"/>
      <c r="D830" s="837"/>
      <c r="E830" s="365" t="s">
        <v>466</v>
      </c>
      <c r="F830" s="364"/>
      <c r="G830" s="365" t="s">
        <v>460</v>
      </c>
      <c r="H830" s="364"/>
      <c r="I830" s="365" t="s">
        <v>473</v>
      </c>
      <c r="J830" s="363"/>
      <c r="M830" s="1363"/>
      <c r="N830" s="837"/>
      <c r="O830" s="365" t="s">
        <v>466</v>
      </c>
      <c r="P830" s="364"/>
      <c r="Q830" s="365" t="s">
        <v>460</v>
      </c>
      <c r="R830" s="364"/>
      <c r="S830" s="365" t="s">
        <v>473</v>
      </c>
      <c r="T830" s="363"/>
      <c r="W830" s="1363"/>
      <c r="X830" s="837"/>
      <c r="Y830" s="365" t="s">
        <v>466</v>
      </c>
      <c r="Z830" s="364"/>
      <c r="AA830" s="365" t="s">
        <v>460</v>
      </c>
      <c r="AB830" s="364"/>
      <c r="AC830" s="365" t="s">
        <v>473</v>
      </c>
      <c r="AD830" s="363"/>
      <c r="AG830" s="1363"/>
      <c r="AH830" s="837"/>
      <c r="AI830" s="365" t="s">
        <v>466</v>
      </c>
      <c r="AJ830" s="364"/>
      <c r="AK830" s="365" t="s">
        <v>460</v>
      </c>
      <c r="AL830" s="364"/>
      <c r="AM830" s="365" t="s">
        <v>473</v>
      </c>
      <c r="AN830" s="363"/>
    </row>
    <row r="831" spans="1:40">
      <c r="C831" s="1363"/>
      <c r="D831" s="837"/>
      <c r="E831" s="365" t="s">
        <v>467</v>
      </c>
      <c r="F831" s="364"/>
      <c r="G831" s="365" t="s">
        <v>461</v>
      </c>
      <c r="H831" s="364"/>
      <c r="I831" s="365" t="s">
        <v>474</v>
      </c>
      <c r="J831" s="363"/>
      <c r="M831" s="1363"/>
      <c r="N831" s="837"/>
      <c r="O831" s="365" t="s">
        <v>467</v>
      </c>
      <c r="P831" s="364"/>
      <c r="Q831" s="365" t="s">
        <v>461</v>
      </c>
      <c r="R831" s="364"/>
      <c r="S831" s="365" t="s">
        <v>474</v>
      </c>
      <c r="T831" s="363"/>
      <c r="W831" s="1363"/>
      <c r="X831" s="837"/>
      <c r="Y831" s="365" t="s">
        <v>467</v>
      </c>
      <c r="Z831" s="364"/>
      <c r="AA831" s="365" t="s">
        <v>461</v>
      </c>
      <c r="AB831" s="364"/>
      <c r="AC831" s="365" t="s">
        <v>474</v>
      </c>
      <c r="AD831" s="363"/>
      <c r="AG831" s="1363"/>
      <c r="AH831" s="837"/>
      <c r="AI831" s="365" t="s">
        <v>467</v>
      </c>
      <c r="AJ831" s="364"/>
      <c r="AK831" s="365" t="s">
        <v>461</v>
      </c>
      <c r="AL831" s="364"/>
      <c r="AM831" s="365" t="s">
        <v>474</v>
      </c>
      <c r="AN831" s="363"/>
    </row>
    <row r="832" spans="1:40" ht="25.5">
      <c r="C832" s="1363"/>
      <c r="D832" s="837"/>
      <c r="E832" s="365" t="s">
        <v>468</v>
      </c>
      <c r="F832" s="364"/>
      <c r="G832" s="365" t="s">
        <v>462</v>
      </c>
      <c r="H832" s="364"/>
      <c r="I832" s="365" t="s">
        <v>475</v>
      </c>
      <c r="J832" s="363"/>
      <c r="M832" s="1363"/>
      <c r="N832" s="837"/>
      <c r="O832" s="365" t="s">
        <v>468</v>
      </c>
      <c r="P832" s="364"/>
      <c r="Q832" s="365" t="s">
        <v>462</v>
      </c>
      <c r="R832" s="364"/>
      <c r="S832" s="365" t="s">
        <v>475</v>
      </c>
      <c r="T832" s="363"/>
      <c r="W832" s="1363"/>
      <c r="X832" s="837"/>
      <c r="Y832" s="365" t="s">
        <v>468</v>
      </c>
      <c r="Z832" s="364"/>
      <c r="AA832" s="365" t="s">
        <v>462</v>
      </c>
      <c r="AB832" s="364"/>
      <c r="AC832" s="365" t="s">
        <v>475</v>
      </c>
      <c r="AD832" s="363"/>
      <c r="AG832" s="1363"/>
      <c r="AH832" s="837"/>
      <c r="AI832" s="365" t="s">
        <v>468</v>
      </c>
      <c r="AJ832" s="364"/>
      <c r="AK832" s="365" t="s">
        <v>462</v>
      </c>
      <c r="AL832" s="364"/>
      <c r="AM832" s="365" t="s">
        <v>475</v>
      </c>
      <c r="AN832" s="363"/>
    </row>
    <row r="833" spans="3:40">
      <c r="C833" s="1363"/>
      <c r="D833" s="837"/>
      <c r="E833" s="365" t="s">
        <v>469</v>
      </c>
      <c r="F833" s="364"/>
      <c r="G833" s="365"/>
      <c r="H833" s="364"/>
      <c r="I833" s="365"/>
      <c r="J833" s="363"/>
      <c r="M833" s="1363"/>
      <c r="N833" s="837"/>
      <c r="O833" s="365" t="s">
        <v>469</v>
      </c>
      <c r="P833" s="364"/>
      <c r="Q833" s="365"/>
      <c r="R833" s="364"/>
      <c r="S833" s="365"/>
      <c r="T833" s="363"/>
      <c r="W833" s="1363"/>
      <c r="X833" s="837"/>
      <c r="Y833" s="365" t="s">
        <v>469</v>
      </c>
      <c r="Z833" s="364"/>
      <c r="AA833" s="365"/>
      <c r="AB833" s="364"/>
      <c r="AC833" s="365"/>
      <c r="AD833" s="363"/>
      <c r="AG833" s="1363"/>
      <c r="AH833" s="837"/>
      <c r="AI833" s="365" t="s">
        <v>469</v>
      </c>
      <c r="AJ833" s="364"/>
      <c r="AK833" s="365"/>
      <c r="AL833" s="364"/>
      <c r="AM833" s="365"/>
      <c r="AN833" s="363"/>
    </row>
    <row r="834" spans="3:40">
      <c r="C834" s="1364"/>
      <c r="D834" s="838"/>
      <c r="E834" s="368"/>
      <c r="F834" s="369"/>
      <c r="G834" s="368"/>
      <c r="H834" s="369"/>
      <c r="I834" s="370"/>
      <c r="J834" s="366"/>
      <c r="M834" s="1364"/>
      <c r="N834" s="838"/>
      <c r="O834" s="368"/>
      <c r="P834" s="369"/>
      <c r="Q834" s="368"/>
      <c r="R834" s="369"/>
      <c r="S834" s="370"/>
      <c r="T834" s="366"/>
      <c r="W834" s="1364"/>
      <c r="X834" s="838"/>
      <c r="Y834" s="368"/>
      <c r="Z834" s="369"/>
      <c r="AA834" s="368"/>
      <c r="AB834" s="369"/>
      <c r="AC834" s="370"/>
      <c r="AD834" s="366"/>
      <c r="AG834" s="1364"/>
      <c r="AH834" s="838"/>
      <c r="AI834" s="368"/>
      <c r="AJ834" s="369"/>
      <c r="AK834" s="368"/>
      <c r="AL834" s="369"/>
      <c r="AM834" s="370"/>
      <c r="AN834" s="366"/>
    </row>
    <row r="835" spans="3:40">
      <c r="C835" s="1362" t="s">
        <v>441</v>
      </c>
      <c r="D835" s="1367" t="s">
        <v>476</v>
      </c>
      <c r="E835" s="1368"/>
      <c r="F835" s="371"/>
      <c r="G835" s="362"/>
      <c r="H835" s="372"/>
      <c r="I835" s="372"/>
      <c r="J835" s="360" t="s">
        <v>444</v>
      </c>
      <c r="M835" s="1362" t="s">
        <v>441</v>
      </c>
      <c r="N835" s="1367" t="s">
        <v>476</v>
      </c>
      <c r="O835" s="1368"/>
      <c r="P835" s="371"/>
      <c r="Q835" s="362"/>
      <c r="R835" s="372"/>
      <c r="S835" s="372"/>
      <c r="T835" s="360" t="s">
        <v>444</v>
      </c>
      <c r="W835" s="1362" t="s">
        <v>441</v>
      </c>
      <c r="X835" s="1367" t="s">
        <v>476</v>
      </c>
      <c r="Y835" s="1368"/>
      <c r="Z835" s="371"/>
      <c r="AA835" s="362"/>
      <c r="AB835" s="372"/>
      <c r="AC835" s="372"/>
      <c r="AD835" s="360" t="s">
        <v>444</v>
      </c>
      <c r="AG835" s="1362" t="s">
        <v>441</v>
      </c>
      <c r="AH835" s="1367" t="s">
        <v>476</v>
      </c>
      <c r="AI835" s="1368"/>
      <c r="AJ835" s="371"/>
      <c r="AK835" s="362"/>
      <c r="AL835" s="372"/>
      <c r="AM835" s="372"/>
      <c r="AN835" s="360" t="s">
        <v>444</v>
      </c>
    </row>
    <row r="836" spans="3:40" ht="38.25">
      <c r="C836" s="1363"/>
      <c r="D836" s="1360" t="s">
        <v>442</v>
      </c>
      <c r="E836" s="1361"/>
      <c r="F836" s="364"/>
      <c r="G836" s="365" t="s">
        <v>463</v>
      </c>
      <c r="H836" s="372"/>
      <c r="I836" s="372" t="s">
        <v>477</v>
      </c>
      <c r="J836" s="363"/>
      <c r="M836" s="1363"/>
      <c r="N836" s="1360" t="s">
        <v>442</v>
      </c>
      <c r="O836" s="1361"/>
      <c r="P836" s="364"/>
      <c r="Q836" s="365" t="s">
        <v>463</v>
      </c>
      <c r="R836" s="372"/>
      <c r="S836" s="372" t="s">
        <v>477</v>
      </c>
      <c r="T836" s="363"/>
      <c r="W836" s="1363"/>
      <c r="X836" s="1360" t="s">
        <v>442</v>
      </c>
      <c r="Y836" s="1361"/>
      <c r="Z836" s="364"/>
      <c r="AA836" s="365" t="s">
        <v>463</v>
      </c>
      <c r="AB836" s="372"/>
      <c r="AC836" s="372" t="s">
        <v>477</v>
      </c>
      <c r="AD836" s="363"/>
      <c r="AG836" s="1363"/>
      <c r="AH836" s="1360" t="s">
        <v>442</v>
      </c>
      <c r="AI836" s="1361"/>
      <c r="AJ836" s="364"/>
      <c r="AK836" s="365" t="s">
        <v>463</v>
      </c>
      <c r="AL836" s="372"/>
      <c r="AM836" s="372" t="s">
        <v>477</v>
      </c>
      <c r="AN836" s="363"/>
    </row>
    <row r="837" spans="3:40">
      <c r="C837" s="1363"/>
      <c r="D837" s="1360" t="s">
        <v>443</v>
      </c>
      <c r="E837" s="1361"/>
      <c r="F837" s="364"/>
      <c r="G837" s="365"/>
      <c r="H837" s="372"/>
      <c r="I837" s="372"/>
      <c r="J837" s="363"/>
      <c r="M837" s="1363"/>
      <c r="N837" s="1360" t="s">
        <v>443</v>
      </c>
      <c r="O837" s="1361"/>
      <c r="P837" s="364"/>
      <c r="Q837" s="365"/>
      <c r="R837" s="372"/>
      <c r="S837" s="372"/>
      <c r="T837" s="363"/>
      <c r="W837" s="1363"/>
      <c r="X837" s="1360" t="s">
        <v>443</v>
      </c>
      <c r="Y837" s="1361"/>
      <c r="Z837" s="364"/>
      <c r="AA837" s="365"/>
      <c r="AB837" s="372"/>
      <c r="AC837" s="372"/>
      <c r="AD837" s="363"/>
      <c r="AG837" s="1363"/>
      <c r="AH837" s="1360" t="s">
        <v>443</v>
      </c>
      <c r="AI837" s="1361"/>
      <c r="AJ837" s="364"/>
      <c r="AK837" s="365"/>
      <c r="AL837" s="372"/>
      <c r="AM837" s="372"/>
      <c r="AN837" s="363"/>
    </row>
    <row r="838" spans="3:40">
      <c r="C838" s="1363"/>
      <c r="D838" s="378"/>
      <c r="E838" s="372">
        <f>SILABUS!E136</f>
        <v>0</v>
      </c>
      <c r="F838" s="373"/>
      <c r="G838" s="365"/>
      <c r="H838" s="372"/>
      <c r="I838" s="372"/>
      <c r="J838" s="363"/>
      <c r="M838" s="1363"/>
      <c r="N838" s="378"/>
      <c r="O838" s="372">
        <f>E838</f>
        <v>0</v>
      </c>
      <c r="P838" s="373"/>
      <c r="Q838" s="365"/>
      <c r="R838" s="372"/>
      <c r="S838" s="372"/>
      <c r="T838" s="363"/>
      <c r="W838" s="1363"/>
      <c r="X838" s="378"/>
      <c r="Y838" s="372">
        <f>O838</f>
        <v>0</v>
      </c>
      <c r="Z838" s="373"/>
      <c r="AA838" s="365"/>
      <c r="AB838" s="372"/>
      <c r="AC838" s="372"/>
      <c r="AD838" s="363"/>
      <c r="AG838" s="1363"/>
      <c r="AH838" s="378"/>
      <c r="AI838" s="372">
        <f>Y838</f>
        <v>0</v>
      </c>
      <c r="AJ838" s="373"/>
      <c r="AK838" s="365"/>
      <c r="AL838" s="372"/>
      <c r="AM838" s="372"/>
      <c r="AN838" s="363"/>
    </row>
    <row r="839" spans="3:40">
      <c r="C839" s="1363"/>
      <c r="D839" s="378"/>
      <c r="E839" s="372">
        <f>SILABUS!E137</f>
        <v>0</v>
      </c>
      <c r="F839" s="364"/>
      <c r="G839" s="365"/>
      <c r="H839" s="372"/>
      <c r="I839" s="372"/>
      <c r="J839" s="363"/>
      <c r="M839" s="1363"/>
      <c r="N839" s="378"/>
      <c r="O839" s="372">
        <f t="shared" ref="O839:O846" si="68">E839</f>
        <v>0</v>
      </c>
      <c r="P839" s="364"/>
      <c r="Q839" s="365"/>
      <c r="R839" s="372"/>
      <c r="S839" s="372"/>
      <c r="T839" s="363"/>
      <c r="W839" s="1363"/>
      <c r="X839" s="378"/>
      <c r="Y839" s="372">
        <f t="shared" ref="Y839:Y846" si="69">O839</f>
        <v>0</v>
      </c>
      <c r="Z839" s="364"/>
      <c r="AA839" s="365"/>
      <c r="AB839" s="372"/>
      <c r="AC839" s="372"/>
      <c r="AD839" s="363"/>
      <c r="AG839" s="1363"/>
      <c r="AH839" s="378"/>
      <c r="AI839" s="372">
        <f t="shared" ref="AI839:AI846" si="70">Y839</f>
        <v>0</v>
      </c>
      <c r="AJ839" s="364"/>
      <c r="AK839" s="365"/>
      <c r="AL839" s="372"/>
      <c r="AM839" s="372"/>
      <c r="AN839" s="363"/>
    </row>
    <row r="840" spans="3:40" ht="38.25">
      <c r="C840" s="1363"/>
      <c r="D840" s="378"/>
      <c r="E840" s="372">
        <f>SILABUS!E138</f>
        <v>0</v>
      </c>
      <c r="F840" s="364"/>
      <c r="G840" s="365" t="s">
        <v>462</v>
      </c>
      <c r="H840" s="372"/>
      <c r="I840" s="372" t="s">
        <v>478</v>
      </c>
      <c r="J840" s="363"/>
      <c r="M840" s="1363"/>
      <c r="N840" s="378"/>
      <c r="O840" s="372">
        <f t="shared" si="68"/>
        <v>0</v>
      </c>
      <c r="P840" s="364"/>
      <c r="Q840" s="365" t="s">
        <v>462</v>
      </c>
      <c r="R840" s="372"/>
      <c r="S840" s="372" t="s">
        <v>478</v>
      </c>
      <c r="T840" s="363"/>
      <c r="W840" s="1363"/>
      <c r="X840" s="378"/>
      <c r="Y840" s="372">
        <f t="shared" si="69"/>
        <v>0</v>
      </c>
      <c r="Z840" s="364"/>
      <c r="AA840" s="365" t="s">
        <v>462</v>
      </c>
      <c r="AB840" s="372"/>
      <c r="AC840" s="372" t="s">
        <v>478</v>
      </c>
      <c r="AD840" s="363"/>
      <c r="AG840" s="1363"/>
      <c r="AH840" s="378"/>
      <c r="AI840" s="372">
        <f t="shared" si="70"/>
        <v>0</v>
      </c>
      <c r="AJ840" s="364"/>
      <c r="AK840" s="365" t="s">
        <v>462</v>
      </c>
      <c r="AL840" s="372"/>
      <c r="AM840" s="372" t="s">
        <v>478</v>
      </c>
      <c r="AN840" s="363"/>
    </row>
    <row r="841" spans="3:40" ht="25.5">
      <c r="C841" s="1363"/>
      <c r="D841" s="378"/>
      <c r="E841" s="372">
        <f>SILABUS!E139</f>
        <v>0</v>
      </c>
      <c r="F841" s="364"/>
      <c r="G841" s="365" t="s">
        <v>479</v>
      </c>
      <c r="H841" s="372"/>
      <c r="I841" s="372" t="s">
        <v>480</v>
      </c>
      <c r="J841" s="363"/>
      <c r="M841" s="1363"/>
      <c r="N841" s="378"/>
      <c r="O841" s="372">
        <f t="shared" si="68"/>
        <v>0</v>
      </c>
      <c r="P841" s="364"/>
      <c r="Q841" s="365" t="s">
        <v>479</v>
      </c>
      <c r="R841" s="372"/>
      <c r="S841" s="372" t="s">
        <v>480</v>
      </c>
      <c r="T841" s="363"/>
      <c r="W841" s="1363"/>
      <c r="X841" s="378"/>
      <c r="Y841" s="372">
        <f t="shared" si="69"/>
        <v>0</v>
      </c>
      <c r="Z841" s="364"/>
      <c r="AA841" s="365" t="s">
        <v>479</v>
      </c>
      <c r="AB841" s="372"/>
      <c r="AC841" s="372" t="s">
        <v>480</v>
      </c>
      <c r="AD841" s="363"/>
      <c r="AG841" s="1363"/>
      <c r="AH841" s="378"/>
      <c r="AI841" s="372">
        <f t="shared" si="70"/>
        <v>0</v>
      </c>
      <c r="AJ841" s="364"/>
      <c r="AK841" s="365" t="s">
        <v>479</v>
      </c>
      <c r="AL841" s="372"/>
      <c r="AM841" s="372" t="s">
        <v>480</v>
      </c>
      <c r="AN841" s="363"/>
    </row>
    <row r="842" spans="3:40">
      <c r="C842" s="1363"/>
      <c r="D842" s="378"/>
      <c r="E842" s="372">
        <f>SILABUS!E140</f>
        <v>0</v>
      </c>
      <c r="F842" s="364"/>
      <c r="G842" s="365"/>
      <c r="H842" s="372"/>
      <c r="I842" s="372"/>
      <c r="J842" s="363"/>
      <c r="M842" s="1363"/>
      <c r="N842" s="378"/>
      <c r="O842" s="372">
        <f t="shared" si="68"/>
        <v>0</v>
      </c>
      <c r="P842" s="364"/>
      <c r="Q842" s="365"/>
      <c r="R842" s="372"/>
      <c r="S842" s="372"/>
      <c r="T842" s="363"/>
      <c r="W842" s="1363"/>
      <c r="X842" s="378"/>
      <c r="Y842" s="372">
        <f t="shared" si="69"/>
        <v>0</v>
      </c>
      <c r="Z842" s="364"/>
      <c r="AA842" s="365"/>
      <c r="AB842" s="372"/>
      <c r="AC842" s="372"/>
      <c r="AD842" s="363"/>
      <c r="AG842" s="1363"/>
      <c r="AH842" s="378"/>
      <c r="AI842" s="372">
        <f t="shared" si="70"/>
        <v>0</v>
      </c>
      <c r="AJ842" s="364"/>
      <c r="AK842" s="365"/>
      <c r="AL842" s="372"/>
      <c r="AM842" s="372"/>
      <c r="AN842" s="363"/>
    </row>
    <row r="843" spans="3:40">
      <c r="C843" s="1363"/>
      <c r="D843" s="378"/>
      <c r="E843" s="372">
        <f>SILABUS!E141</f>
        <v>0</v>
      </c>
      <c r="F843" s="373"/>
      <c r="G843" s="365"/>
      <c r="H843" s="372"/>
      <c r="I843" s="372"/>
      <c r="J843" s="363"/>
      <c r="M843" s="1363"/>
      <c r="N843" s="378"/>
      <c r="O843" s="372">
        <f t="shared" si="68"/>
        <v>0</v>
      </c>
      <c r="P843" s="373"/>
      <c r="Q843" s="365"/>
      <c r="R843" s="372"/>
      <c r="S843" s="372"/>
      <c r="T843" s="363"/>
      <c r="W843" s="1363"/>
      <c r="X843" s="378"/>
      <c r="Y843" s="372">
        <f t="shared" si="69"/>
        <v>0</v>
      </c>
      <c r="Z843" s="373"/>
      <c r="AA843" s="365"/>
      <c r="AB843" s="372"/>
      <c r="AC843" s="372"/>
      <c r="AD843" s="363"/>
      <c r="AG843" s="1363"/>
      <c r="AH843" s="378"/>
      <c r="AI843" s="372">
        <f t="shared" si="70"/>
        <v>0</v>
      </c>
      <c r="AJ843" s="373"/>
      <c r="AK843" s="365"/>
      <c r="AL843" s="372"/>
      <c r="AM843" s="372"/>
      <c r="AN843" s="363"/>
    </row>
    <row r="844" spans="3:40" ht="25.5">
      <c r="C844" s="1363"/>
      <c r="D844" s="378"/>
      <c r="E844" s="372">
        <f>SILABUS!E142</f>
        <v>0</v>
      </c>
      <c r="F844" s="364"/>
      <c r="G844" s="365" t="s">
        <v>462</v>
      </c>
      <c r="H844" s="372"/>
      <c r="I844" s="372"/>
      <c r="J844" s="363"/>
      <c r="M844" s="1363"/>
      <c r="N844" s="378"/>
      <c r="O844" s="372">
        <f t="shared" si="68"/>
        <v>0</v>
      </c>
      <c r="P844" s="364"/>
      <c r="Q844" s="365" t="s">
        <v>462</v>
      </c>
      <c r="R844" s="372"/>
      <c r="S844" s="372"/>
      <c r="T844" s="363"/>
      <c r="W844" s="1363"/>
      <c r="X844" s="378"/>
      <c r="Y844" s="372">
        <f t="shared" si="69"/>
        <v>0</v>
      </c>
      <c r="Z844" s="364"/>
      <c r="AA844" s="365" t="s">
        <v>462</v>
      </c>
      <c r="AB844" s="372"/>
      <c r="AC844" s="372"/>
      <c r="AD844" s="363"/>
      <c r="AG844" s="1363"/>
      <c r="AH844" s="378"/>
      <c r="AI844" s="372">
        <f t="shared" si="70"/>
        <v>0</v>
      </c>
      <c r="AJ844" s="364"/>
      <c r="AK844" s="365" t="s">
        <v>462</v>
      </c>
      <c r="AL844" s="372"/>
      <c r="AM844" s="372"/>
      <c r="AN844" s="363"/>
    </row>
    <row r="845" spans="3:40" ht="25.5" customHeight="1">
      <c r="C845" s="1363"/>
      <c r="D845" s="378"/>
      <c r="E845" s="372">
        <f>SILABUS!E143</f>
        <v>0</v>
      </c>
      <c r="F845" s="364"/>
      <c r="G845" s="365" t="s">
        <v>464</v>
      </c>
      <c r="H845" s="372"/>
      <c r="I845" s="372"/>
      <c r="J845" s="363"/>
      <c r="M845" s="1363"/>
      <c r="N845" s="378"/>
      <c r="O845" s="372">
        <f t="shared" si="68"/>
        <v>0</v>
      </c>
      <c r="P845" s="364"/>
      <c r="Q845" s="365" t="s">
        <v>464</v>
      </c>
      <c r="R845" s="372"/>
      <c r="S845" s="372"/>
      <c r="T845" s="363"/>
      <c r="W845" s="1363"/>
      <c r="X845" s="378"/>
      <c r="Y845" s="372">
        <f t="shared" si="69"/>
        <v>0</v>
      </c>
      <c r="Z845" s="364"/>
      <c r="AA845" s="365" t="s">
        <v>464</v>
      </c>
      <c r="AB845" s="372"/>
      <c r="AC845" s="372"/>
      <c r="AD845" s="363"/>
      <c r="AG845" s="1363"/>
      <c r="AH845" s="378"/>
      <c r="AI845" s="372">
        <f t="shared" si="70"/>
        <v>0</v>
      </c>
      <c r="AJ845" s="364"/>
      <c r="AK845" s="365" t="s">
        <v>464</v>
      </c>
      <c r="AL845" s="372"/>
      <c r="AM845" s="372"/>
      <c r="AN845" s="363"/>
    </row>
    <row r="846" spans="3:40" ht="51">
      <c r="C846" s="1363"/>
      <c r="D846" s="378"/>
      <c r="E846" s="372">
        <f>SILABUS!E144</f>
        <v>0</v>
      </c>
      <c r="F846" s="374"/>
      <c r="G846" s="365" t="s">
        <v>465</v>
      </c>
      <c r="H846" s="372"/>
      <c r="I846" s="372"/>
      <c r="J846" s="363"/>
      <c r="M846" s="1363"/>
      <c r="N846" s="378"/>
      <c r="O846" s="372">
        <f t="shared" si="68"/>
        <v>0</v>
      </c>
      <c r="P846" s="374"/>
      <c r="Q846" s="365" t="s">
        <v>465</v>
      </c>
      <c r="R846" s="372"/>
      <c r="S846" s="372"/>
      <c r="T846" s="363"/>
      <c r="W846" s="1363"/>
      <c r="X846" s="378"/>
      <c r="Y846" s="372">
        <f t="shared" si="69"/>
        <v>0</v>
      </c>
      <c r="Z846" s="374"/>
      <c r="AA846" s="365" t="s">
        <v>465</v>
      </c>
      <c r="AB846" s="372"/>
      <c r="AC846" s="372"/>
      <c r="AD846" s="363"/>
      <c r="AG846" s="1363"/>
      <c r="AH846" s="378"/>
      <c r="AI846" s="372">
        <f t="shared" si="70"/>
        <v>0</v>
      </c>
      <c r="AJ846" s="374"/>
      <c r="AK846" s="365" t="s">
        <v>465</v>
      </c>
      <c r="AL846" s="372"/>
      <c r="AM846" s="372"/>
      <c r="AN846" s="363"/>
    </row>
    <row r="847" spans="3:40">
      <c r="C847" s="1364"/>
      <c r="D847" s="378"/>
      <c r="E847" s="375"/>
      <c r="F847" s="374"/>
      <c r="G847" s="376"/>
      <c r="H847" s="375"/>
      <c r="I847" s="372"/>
      <c r="J847" s="363"/>
      <c r="M847" s="1364"/>
      <c r="N847" s="378"/>
      <c r="O847" s="375"/>
      <c r="P847" s="374"/>
      <c r="Q847" s="376"/>
      <c r="R847" s="375"/>
      <c r="S847" s="372"/>
      <c r="T847" s="363"/>
      <c r="W847" s="1364"/>
      <c r="X847" s="378"/>
      <c r="Y847" s="375"/>
      <c r="Z847" s="374"/>
      <c r="AA847" s="376"/>
      <c r="AB847" s="375"/>
      <c r="AC847" s="372"/>
      <c r="AD847" s="363"/>
      <c r="AG847" s="1364"/>
      <c r="AH847" s="378"/>
      <c r="AI847" s="375"/>
      <c r="AJ847" s="374"/>
      <c r="AK847" s="376"/>
      <c r="AL847" s="375"/>
      <c r="AM847" s="372"/>
      <c r="AN847" s="363"/>
    </row>
    <row r="848" spans="3:40" ht="38.25">
      <c r="C848" s="1362" t="s">
        <v>445</v>
      </c>
      <c r="D848" s="839"/>
      <c r="E848" s="377" t="s">
        <v>481</v>
      </c>
      <c r="F848" s="361"/>
      <c r="G848" s="362" t="s">
        <v>482</v>
      </c>
      <c r="H848" s="361"/>
      <c r="I848" s="362" t="s">
        <v>483</v>
      </c>
      <c r="J848" s="360" t="s">
        <v>440</v>
      </c>
      <c r="M848" s="1362" t="s">
        <v>445</v>
      </c>
      <c r="N848" s="839"/>
      <c r="O848" s="377" t="s">
        <v>481</v>
      </c>
      <c r="P848" s="361"/>
      <c r="Q848" s="362" t="s">
        <v>482</v>
      </c>
      <c r="R848" s="361"/>
      <c r="S848" s="362" t="s">
        <v>483</v>
      </c>
      <c r="T848" s="360" t="s">
        <v>440</v>
      </c>
      <c r="W848" s="1362" t="s">
        <v>445</v>
      </c>
      <c r="X848" s="839"/>
      <c r="Y848" s="377" t="s">
        <v>481</v>
      </c>
      <c r="Z848" s="361"/>
      <c r="AA848" s="362" t="s">
        <v>482</v>
      </c>
      <c r="AB848" s="361"/>
      <c r="AC848" s="362" t="s">
        <v>483</v>
      </c>
      <c r="AD848" s="360" t="s">
        <v>440</v>
      </c>
      <c r="AG848" s="1362" t="s">
        <v>445</v>
      </c>
      <c r="AH848" s="839"/>
      <c r="AI848" s="377" t="s">
        <v>481</v>
      </c>
      <c r="AJ848" s="361"/>
      <c r="AK848" s="362" t="s">
        <v>482</v>
      </c>
      <c r="AL848" s="361"/>
      <c r="AM848" s="362" t="s">
        <v>483</v>
      </c>
      <c r="AN848" s="360" t="s">
        <v>440</v>
      </c>
    </row>
    <row r="849" spans="1:40" ht="38.25">
      <c r="C849" s="1363"/>
      <c r="D849" s="378"/>
      <c r="E849" s="372" t="s">
        <v>484</v>
      </c>
      <c r="F849" s="364"/>
      <c r="G849" s="365"/>
      <c r="H849" s="364"/>
      <c r="I849" s="365"/>
      <c r="J849" s="363"/>
      <c r="M849" s="1363"/>
      <c r="N849" s="378"/>
      <c r="O849" s="372" t="s">
        <v>484</v>
      </c>
      <c r="P849" s="364"/>
      <c r="Q849" s="365"/>
      <c r="R849" s="364"/>
      <c r="S849" s="365"/>
      <c r="T849" s="363"/>
      <c r="W849" s="1363"/>
      <c r="X849" s="378"/>
      <c r="Y849" s="372" t="s">
        <v>484</v>
      </c>
      <c r="Z849" s="364"/>
      <c r="AA849" s="365"/>
      <c r="AB849" s="364"/>
      <c r="AC849" s="365"/>
      <c r="AD849" s="363"/>
      <c r="AG849" s="1363"/>
      <c r="AH849" s="378"/>
      <c r="AI849" s="372" t="s">
        <v>484</v>
      </c>
      <c r="AJ849" s="364"/>
      <c r="AK849" s="365"/>
      <c r="AL849" s="364"/>
      <c r="AM849" s="365"/>
      <c r="AN849" s="363"/>
    </row>
    <row r="850" spans="1:40">
      <c r="C850" s="1363"/>
      <c r="D850" s="378"/>
      <c r="E850" s="372" t="s">
        <v>466</v>
      </c>
      <c r="F850" s="364"/>
      <c r="G850" s="365" t="s">
        <v>485</v>
      </c>
      <c r="H850" s="364"/>
      <c r="I850" s="365" t="s">
        <v>486</v>
      </c>
      <c r="J850" s="363"/>
      <c r="M850" s="1363"/>
      <c r="N850" s="378"/>
      <c r="O850" s="372" t="s">
        <v>466</v>
      </c>
      <c r="P850" s="364"/>
      <c r="Q850" s="365" t="s">
        <v>485</v>
      </c>
      <c r="R850" s="364"/>
      <c r="S850" s="365" t="s">
        <v>486</v>
      </c>
      <c r="T850" s="363"/>
      <c r="W850" s="1363"/>
      <c r="X850" s="378"/>
      <c r="Y850" s="372" t="s">
        <v>466</v>
      </c>
      <c r="Z850" s="364"/>
      <c r="AA850" s="365" t="s">
        <v>485</v>
      </c>
      <c r="AB850" s="364"/>
      <c r="AC850" s="365" t="s">
        <v>486</v>
      </c>
      <c r="AD850" s="363"/>
      <c r="AG850" s="1363"/>
      <c r="AH850" s="378"/>
      <c r="AI850" s="372" t="s">
        <v>466</v>
      </c>
      <c r="AJ850" s="364"/>
      <c r="AK850" s="365" t="s">
        <v>485</v>
      </c>
      <c r="AL850" s="364"/>
      <c r="AM850" s="365" t="s">
        <v>486</v>
      </c>
      <c r="AN850" s="363"/>
    </row>
    <row r="851" spans="1:40">
      <c r="C851" s="1363"/>
      <c r="D851" s="378"/>
      <c r="E851" s="375"/>
      <c r="F851" s="374"/>
      <c r="G851" s="365"/>
      <c r="H851" s="364"/>
      <c r="I851" s="376"/>
      <c r="J851" s="363"/>
      <c r="M851" s="1363"/>
      <c r="N851" s="378"/>
      <c r="O851" s="375"/>
      <c r="P851" s="374"/>
      <c r="Q851" s="365"/>
      <c r="R851" s="364"/>
      <c r="S851" s="376"/>
      <c r="T851" s="363"/>
      <c r="W851" s="1363"/>
      <c r="X851" s="378"/>
      <c r="Y851" s="375"/>
      <c r="Z851" s="374"/>
      <c r="AA851" s="365"/>
      <c r="AB851" s="364"/>
      <c r="AC851" s="376"/>
      <c r="AD851" s="363"/>
      <c r="AG851" s="1363"/>
      <c r="AH851" s="378"/>
      <c r="AI851" s="375"/>
      <c r="AJ851" s="374"/>
      <c r="AK851" s="365"/>
      <c r="AL851" s="364"/>
      <c r="AM851" s="376"/>
      <c r="AN851" s="363"/>
    </row>
    <row r="852" spans="1:40">
      <c r="C852" s="1364"/>
      <c r="D852" s="379"/>
      <c r="E852" s="380"/>
      <c r="F852" s="369"/>
      <c r="G852" s="370"/>
      <c r="H852" s="367"/>
      <c r="I852" s="368"/>
      <c r="J852" s="366"/>
      <c r="M852" s="1364"/>
      <c r="N852" s="379"/>
      <c r="O852" s="380"/>
      <c r="P852" s="369"/>
      <c r="Q852" s="370"/>
      <c r="R852" s="367"/>
      <c r="S852" s="368"/>
      <c r="T852" s="366"/>
      <c r="W852" s="1364"/>
      <c r="X852" s="379"/>
      <c r="Y852" s="380"/>
      <c r="Z852" s="369"/>
      <c r="AA852" s="370"/>
      <c r="AB852" s="367"/>
      <c r="AC852" s="368"/>
      <c r="AD852" s="366"/>
      <c r="AG852" s="1364"/>
      <c r="AH852" s="379"/>
      <c r="AI852" s="380"/>
      <c r="AJ852" s="369"/>
      <c r="AK852" s="370"/>
      <c r="AL852" s="367"/>
      <c r="AM852" s="368"/>
      <c r="AN852" s="366"/>
    </row>
    <row r="853" spans="1:40" ht="15.75">
      <c r="C853" s="381"/>
      <c r="D853" s="381"/>
      <c r="M853" s="381"/>
      <c r="N853" s="381"/>
      <c r="W853" s="381"/>
      <c r="X853" s="381"/>
      <c r="AG853" s="381"/>
      <c r="AH853" s="381"/>
    </row>
    <row r="854" spans="1:40" ht="15.75">
      <c r="C854" s="381"/>
      <c r="D854" s="381"/>
      <c r="M854" s="381"/>
      <c r="N854" s="381"/>
      <c r="W854" s="381"/>
      <c r="X854" s="381"/>
      <c r="AG854" s="381"/>
      <c r="AH854" s="381"/>
    </row>
    <row r="855" spans="1:40" ht="15">
      <c r="A855" s="357" t="s">
        <v>487</v>
      </c>
      <c r="B855" s="357"/>
      <c r="C855" s="357"/>
      <c r="D855" s="357"/>
      <c r="K855" s="357" t="s">
        <v>487</v>
      </c>
      <c r="L855" s="357"/>
      <c r="M855" s="357"/>
      <c r="N855" s="357"/>
      <c r="U855" s="357" t="s">
        <v>487</v>
      </c>
      <c r="V855" s="357"/>
      <c r="W855" s="357"/>
      <c r="X855" s="357"/>
      <c r="AE855" s="357" t="s">
        <v>487</v>
      </c>
      <c r="AF855" s="357"/>
      <c r="AG855" s="357"/>
      <c r="AH855" s="357"/>
    </row>
    <row r="856" spans="1:40">
      <c r="C856" s="1328">
        <f>SILABUS!K136</f>
        <v>0</v>
      </c>
      <c r="D856" s="1328"/>
      <c r="E856" s="1328"/>
      <c r="F856" s="1328"/>
      <c r="G856" s="1328"/>
      <c r="H856" s="1328"/>
      <c r="I856" s="1328"/>
      <c r="J856" s="1328"/>
      <c r="M856" s="1328">
        <f>C856</f>
        <v>0</v>
      </c>
      <c r="N856" s="1328"/>
      <c r="O856" s="1328"/>
      <c r="P856" s="1328"/>
      <c r="Q856" s="1328"/>
      <c r="R856" s="1328"/>
      <c r="S856" s="1328"/>
      <c r="T856" s="1328"/>
      <c r="W856" s="1328">
        <f>M856</f>
        <v>0</v>
      </c>
      <c r="X856" s="1328"/>
      <c r="Y856" s="1328"/>
      <c r="Z856" s="1328"/>
      <c r="AA856" s="1328"/>
      <c r="AB856" s="1328"/>
      <c r="AC856" s="1328"/>
      <c r="AD856" s="1328"/>
      <c r="AG856" s="1328">
        <f>W856</f>
        <v>0</v>
      </c>
      <c r="AH856" s="1328"/>
      <c r="AI856" s="1328"/>
      <c r="AJ856" s="1328"/>
      <c r="AK856" s="1328"/>
      <c r="AL856" s="1328"/>
      <c r="AM856" s="1328"/>
      <c r="AN856" s="1328"/>
    </row>
    <row r="857" spans="1:40">
      <c r="C857" s="1328">
        <f>SILABUS!K137</f>
        <v>0</v>
      </c>
      <c r="D857" s="1328"/>
      <c r="E857" s="1328"/>
      <c r="F857" s="1328"/>
      <c r="G857" s="1328"/>
      <c r="H857" s="1328"/>
      <c r="I857" s="1328"/>
      <c r="J857" s="1328"/>
      <c r="M857" s="1328">
        <f>C857</f>
        <v>0</v>
      </c>
      <c r="N857" s="1328"/>
      <c r="O857" s="1328"/>
      <c r="P857" s="1328"/>
      <c r="Q857" s="1328"/>
      <c r="R857" s="1328"/>
      <c r="S857" s="1328"/>
      <c r="T857" s="1328"/>
      <c r="W857" s="1328">
        <f>M857</f>
        <v>0</v>
      </c>
      <c r="X857" s="1328"/>
      <c r="Y857" s="1328"/>
      <c r="Z857" s="1328"/>
      <c r="AA857" s="1328"/>
      <c r="AB857" s="1328"/>
      <c r="AC857" s="1328"/>
      <c r="AD857" s="1328"/>
      <c r="AG857" s="1328">
        <f>W857</f>
        <v>0</v>
      </c>
      <c r="AH857" s="1328"/>
      <c r="AI857" s="1328"/>
      <c r="AJ857" s="1328"/>
      <c r="AK857" s="1328"/>
      <c r="AL857" s="1328"/>
      <c r="AM857" s="1328"/>
      <c r="AN857" s="1328"/>
    </row>
    <row r="858" spans="1:40">
      <c r="C858" s="1328">
        <f>SILABUS!K138</f>
        <v>0</v>
      </c>
      <c r="D858" s="1328"/>
      <c r="E858" s="1328"/>
      <c r="F858" s="1328"/>
      <c r="G858" s="1328"/>
      <c r="H858" s="1328"/>
      <c r="I858" s="1328"/>
      <c r="J858" s="1328"/>
      <c r="M858" s="1328">
        <f>C858</f>
        <v>0</v>
      </c>
      <c r="N858" s="1328"/>
      <c r="O858" s="1328"/>
      <c r="P858" s="1328"/>
      <c r="Q858" s="1328"/>
      <c r="R858" s="1328"/>
      <c r="S858" s="1328"/>
      <c r="T858" s="1328"/>
      <c r="W858" s="1328">
        <f>M858</f>
        <v>0</v>
      </c>
      <c r="X858" s="1328"/>
      <c r="Y858" s="1328"/>
      <c r="Z858" s="1328"/>
      <c r="AA858" s="1328"/>
      <c r="AB858" s="1328"/>
      <c r="AC858" s="1328"/>
      <c r="AD858" s="1328"/>
      <c r="AG858" s="1328">
        <f>W858</f>
        <v>0</v>
      </c>
      <c r="AH858" s="1328"/>
      <c r="AI858" s="1328"/>
      <c r="AJ858" s="1328"/>
      <c r="AK858" s="1328"/>
      <c r="AL858" s="1328"/>
      <c r="AM858" s="1328"/>
      <c r="AN858" s="1328"/>
    </row>
    <row r="859" spans="1:40">
      <c r="C859" s="1328">
        <f>SILABUS!K139</f>
        <v>0</v>
      </c>
      <c r="D859" s="1328"/>
      <c r="E859" s="1328"/>
      <c r="F859" s="1328"/>
      <c r="G859" s="1328"/>
      <c r="H859" s="1328"/>
      <c r="I859" s="1328"/>
      <c r="J859" s="1328"/>
      <c r="M859" s="1328">
        <f>C859</f>
        <v>0</v>
      </c>
      <c r="N859" s="1328"/>
      <c r="O859" s="1328"/>
      <c r="P859" s="1328"/>
      <c r="Q859" s="1328"/>
      <c r="R859" s="1328"/>
      <c r="S859" s="1328"/>
      <c r="T859" s="1328"/>
      <c r="W859" s="1328">
        <f>M859</f>
        <v>0</v>
      </c>
      <c r="X859" s="1328"/>
      <c r="Y859" s="1328"/>
      <c r="Z859" s="1328"/>
      <c r="AA859" s="1328"/>
      <c r="AB859" s="1328"/>
      <c r="AC859" s="1328"/>
      <c r="AD859" s="1328"/>
      <c r="AG859" s="1328">
        <f>W859</f>
        <v>0</v>
      </c>
      <c r="AH859" s="1328"/>
      <c r="AI859" s="1328"/>
      <c r="AJ859" s="1328"/>
      <c r="AK859" s="1328"/>
      <c r="AL859" s="1328"/>
      <c r="AM859" s="1328"/>
      <c r="AN859" s="1328"/>
    </row>
    <row r="860" spans="1:40">
      <c r="C860" s="1328">
        <f>SILABUS!K140</f>
        <v>0</v>
      </c>
      <c r="D860" s="1328"/>
      <c r="E860" s="1328"/>
      <c r="F860" s="1328"/>
      <c r="G860" s="1328"/>
      <c r="H860" s="1328"/>
      <c r="I860" s="1328"/>
      <c r="J860" s="1328"/>
      <c r="M860" s="1328">
        <f>C860</f>
        <v>0</v>
      </c>
      <c r="N860" s="1328"/>
      <c r="O860" s="1328"/>
      <c r="P860" s="1328"/>
      <c r="Q860" s="1328"/>
      <c r="R860" s="1328"/>
      <c r="S860" s="1328"/>
      <c r="T860" s="1328"/>
      <c r="W860" s="1328">
        <f>M860</f>
        <v>0</v>
      </c>
      <c r="X860" s="1328"/>
      <c r="Y860" s="1328"/>
      <c r="Z860" s="1328"/>
      <c r="AA860" s="1328"/>
      <c r="AB860" s="1328"/>
      <c r="AC860" s="1328"/>
      <c r="AD860" s="1328"/>
      <c r="AG860" s="1328">
        <f>W860</f>
        <v>0</v>
      </c>
      <c r="AH860" s="1328"/>
      <c r="AI860" s="1328"/>
      <c r="AJ860" s="1328"/>
      <c r="AK860" s="1328"/>
      <c r="AL860" s="1328"/>
      <c r="AM860" s="1328"/>
      <c r="AN860" s="1328"/>
    </row>
    <row r="862" spans="1:40" ht="15">
      <c r="A862" s="357" t="s">
        <v>488</v>
      </c>
      <c r="B862" s="357"/>
      <c r="C862" s="357"/>
      <c r="D862" s="357"/>
      <c r="K862" s="357" t="s">
        <v>488</v>
      </c>
      <c r="L862" s="357"/>
      <c r="M862" s="357"/>
      <c r="N862" s="357"/>
      <c r="U862" s="357" t="s">
        <v>488</v>
      </c>
      <c r="V862" s="357"/>
      <c r="W862" s="357"/>
      <c r="X862" s="357"/>
      <c r="AE862" s="357" t="s">
        <v>488</v>
      </c>
      <c r="AF862" s="357"/>
      <c r="AG862" s="357"/>
      <c r="AH862" s="357"/>
    </row>
    <row r="863" spans="1:40">
      <c r="C863" s="353" t="s">
        <v>446</v>
      </c>
      <c r="D863" s="354" t="s">
        <v>3</v>
      </c>
      <c r="E863" s="826" t="s">
        <v>489</v>
      </c>
      <c r="M863" s="353" t="s">
        <v>446</v>
      </c>
      <c r="N863" s="354" t="s">
        <v>3</v>
      </c>
      <c r="O863" s="826" t="s">
        <v>489</v>
      </c>
      <c r="W863" s="353" t="s">
        <v>446</v>
      </c>
      <c r="X863" s="354" t="s">
        <v>3</v>
      </c>
      <c r="Y863" s="826" t="s">
        <v>489</v>
      </c>
      <c r="AG863" s="353" t="s">
        <v>446</v>
      </c>
      <c r="AH863" s="354" t="s">
        <v>3</v>
      </c>
      <c r="AI863" s="826" t="s">
        <v>489</v>
      </c>
    </row>
    <row r="864" spans="1:40">
      <c r="C864" s="353" t="s">
        <v>447</v>
      </c>
      <c r="D864" s="354" t="s">
        <v>3</v>
      </c>
      <c r="E864" s="826" t="s">
        <v>490</v>
      </c>
      <c r="M864" s="353" t="s">
        <v>447</v>
      </c>
      <c r="N864" s="354" t="s">
        <v>3</v>
      </c>
      <c r="O864" s="826" t="s">
        <v>490</v>
      </c>
      <c r="W864" s="353" t="s">
        <v>447</v>
      </c>
      <c r="X864" s="354" t="s">
        <v>3</v>
      </c>
      <c r="Y864" s="826" t="s">
        <v>490</v>
      </c>
      <c r="AG864" s="353" t="s">
        <v>447</v>
      </c>
      <c r="AH864" s="354" t="s">
        <v>3</v>
      </c>
      <c r="AI864" s="826" t="s">
        <v>490</v>
      </c>
    </row>
    <row r="865" spans="3:40">
      <c r="C865" s="353" t="s">
        <v>448</v>
      </c>
      <c r="M865" s="353" t="s">
        <v>448</v>
      </c>
      <c r="W865" s="353" t="s">
        <v>448</v>
      </c>
      <c r="AG865" s="353" t="s">
        <v>448</v>
      </c>
    </row>
    <row r="867" spans="3:40">
      <c r="C867" s="353" t="s">
        <v>491</v>
      </c>
      <c r="M867" s="353" t="s">
        <v>491</v>
      </c>
      <c r="W867" s="353" t="s">
        <v>491</v>
      </c>
      <c r="AG867" s="353" t="s">
        <v>491</v>
      </c>
    </row>
    <row r="868" spans="3:40">
      <c r="C868" s="353" t="s">
        <v>492</v>
      </c>
      <c r="M868" s="353" t="s">
        <v>492</v>
      </c>
      <c r="W868" s="353" t="s">
        <v>492</v>
      </c>
      <c r="AG868" s="353" t="s">
        <v>492</v>
      </c>
    </row>
    <row r="869" spans="3:40">
      <c r="C869" s="353" t="s">
        <v>493</v>
      </c>
      <c r="M869" s="353" t="s">
        <v>493</v>
      </c>
      <c r="W869" s="353" t="s">
        <v>493</v>
      </c>
      <c r="AG869" s="353" t="s">
        <v>493</v>
      </c>
    </row>
    <row r="870" spans="3:40">
      <c r="C870" s="353" t="s">
        <v>494</v>
      </c>
      <c r="M870" s="353" t="s">
        <v>494</v>
      </c>
      <c r="W870" s="353" t="s">
        <v>494</v>
      </c>
      <c r="AG870" s="353" t="s">
        <v>494</v>
      </c>
    </row>
    <row r="871" spans="3:40" ht="15">
      <c r="C871" s="355"/>
      <c r="D871" s="355"/>
      <c r="M871" s="355"/>
      <c r="N871" s="355"/>
      <c r="W871" s="355"/>
      <c r="X871" s="355"/>
      <c r="AG871" s="355"/>
      <c r="AH871" s="355"/>
    </row>
    <row r="872" spans="3:40" ht="15">
      <c r="C872" s="382" t="s">
        <v>530</v>
      </c>
      <c r="D872" s="382"/>
      <c r="M872" s="382" t="s">
        <v>530</v>
      </c>
      <c r="N872" s="382"/>
      <c r="W872" s="382" t="s">
        <v>530</v>
      </c>
      <c r="X872" s="382"/>
      <c r="AG872" s="382" t="s">
        <v>530</v>
      </c>
      <c r="AH872" s="382"/>
    </row>
    <row r="873" spans="3:40" ht="30.75" thickBot="1">
      <c r="C873" s="840" t="s">
        <v>6</v>
      </c>
      <c r="D873" s="1333" t="s">
        <v>449</v>
      </c>
      <c r="E873" s="1333"/>
      <c r="F873" s="1334" t="s">
        <v>450</v>
      </c>
      <c r="G873" s="1334"/>
      <c r="H873" s="1334" t="s">
        <v>451</v>
      </c>
      <c r="I873" s="1334"/>
      <c r="J873" s="383" t="s">
        <v>452</v>
      </c>
      <c r="M873" s="840" t="s">
        <v>6</v>
      </c>
      <c r="N873" s="1333" t="s">
        <v>449</v>
      </c>
      <c r="O873" s="1333"/>
      <c r="P873" s="1334" t="s">
        <v>450</v>
      </c>
      <c r="Q873" s="1334"/>
      <c r="R873" s="1334" t="s">
        <v>451</v>
      </c>
      <c r="S873" s="1334"/>
      <c r="T873" s="383" t="s">
        <v>452</v>
      </c>
      <c r="W873" s="840" t="s">
        <v>6</v>
      </c>
      <c r="X873" s="1333" t="s">
        <v>449</v>
      </c>
      <c r="Y873" s="1333"/>
      <c r="Z873" s="1334" t="s">
        <v>450</v>
      </c>
      <c r="AA873" s="1334"/>
      <c r="AB873" s="1334" t="s">
        <v>451</v>
      </c>
      <c r="AC873" s="1334"/>
      <c r="AD873" s="383" t="s">
        <v>452</v>
      </c>
      <c r="AG873" s="840" t="s">
        <v>6</v>
      </c>
      <c r="AH873" s="1333" t="s">
        <v>449</v>
      </c>
      <c r="AI873" s="1333"/>
      <c r="AJ873" s="1334" t="s">
        <v>450</v>
      </c>
      <c r="AK873" s="1334"/>
      <c r="AL873" s="1334" t="s">
        <v>451</v>
      </c>
      <c r="AM873" s="1334"/>
      <c r="AN873" s="383" t="s">
        <v>452</v>
      </c>
    </row>
    <row r="874" spans="3:40" ht="15.75" thickTop="1">
      <c r="C874" s="384">
        <v>1</v>
      </c>
      <c r="D874" s="1335"/>
      <c r="E874" s="1335"/>
      <c r="F874" s="1336"/>
      <c r="G874" s="1336"/>
      <c r="H874" s="1337" t="s">
        <v>495</v>
      </c>
      <c r="I874" s="1337"/>
      <c r="J874" s="828"/>
      <c r="M874" s="384">
        <v>1</v>
      </c>
      <c r="N874" s="1335"/>
      <c r="O874" s="1335"/>
      <c r="P874" s="1336"/>
      <c r="Q874" s="1336"/>
      <c r="R874" s="1337" t="s">
        <v>495</v>
      </c>
      <c r="S874" s="1337"/>
      <c r="T874" s="828"/>
      <c r="W874" s="384">
        <v>1</v>
      </c>
      <c r="X874" s="1335"/>
      <c r="Y874" s="1335"/>
      <c r="Z874" s="1336"/>
      <c r="AA874" s="1336"/>
      <c r="AB874" s="1337" t="s">
        <v>495</v>
      </c>
      <c r="AC874" s="1337"/>
      <c r="AD874" s="828"/>
      <c r="AG874" s="384">
        <v>1</v>
      </c>
      <c r="AH874" s="1335"/>
      <c r="AI874" s="1335"/>
      <c r="AJ874" s="1336"/>
      <c r="AK874" s="1336"/>
      <c r="AL874" s="1337" t="s">
        <v>495</v>
      </c>
      <c r="AM874" s="1337"/>
      <c r="AN874" s="828"/>
    </row>
    <row r="875" spans="3:40" ht="15">
      <c r="C875" s="385">
        <v>2</v>
      </c>
      <c r="D875" s="1329"/>
      <c r="E875" s="1329"/>
      <c r="F875" s="1330"/>
      <c r="G875" s="1330"/>
      <c r="H875" s="1331" t="s">
        <v>495</v>
      </c>
      <c r="I875" s="1331"/>
      <c r="J875" s="829"/>
      <c r="M875" s="385">
        <v>2</v>
      </c>
      <c r="N875" s="1329"/>
      <c r="O875" s="1329"/>
      <c r="P875" s="1330"/>
      <c r="Q875" s="1330"/>
      <c r="R875" s="1331" t="s">
        <v>495</v>
      </c>
      <c r="S875" s="1331"/>
      <c r="T875" s="829"/>
      <c r="W875" s="385">
        <v>2</v>
      </c>
      <c r="X875" s="1329"/>
      <c r="Y875" s="1329"/>
      <c r="Z875" s="1330"/>
      <c r="AA875" s="1330"/>
      <c r="AB875" s="1331" t="s">
        <v>495</v>
      </c>
      <c r="AC875" s="1331"/>
      <c r="AD875" s="829"/>
      <c r="AG875" s="385">
        <v>2</v>
      </c>
      <c r="AH875" s="1329"/>
      <c r="AI875" s="1329"/>
      <c r="AJ875" s="1330"/>
      <c r="AK875" s="1330"/>
      <c r="AL875" s="1331" t="s">
        <v>495</v>
      </c>
      <c r="AM875" s="1331"/>
      <c r="AN875" s="829"/>
    </row>
    <row r="876" spans="3:40" ht="15">
      <c r="C876" s="385">
        <v>3</v>
      </c>
      <c r="D876" s="1329"/>
      <c r="E876" s="1329"/>
      <c r="F876" s="1330"/>
      <c r="G876" s="1330"/>
      <c r="H876" s="1331" t="s">
        <v>495</v>
      </c>
      <c r="I876" s="1331"/>
      <c r="J876" s="829"/>
      <c r="M876" s="385">
        <v>3</v>
      </c>
      <c r="N876" s="1329"/>
      <c r="O876" s="1329"/>
      <c r="P876" s="1330"/>
      <c r="Q876" s="1330"/>
      <c r="R876" s="1331" t="s">
        <v>495</v>
      </c>
      <c r="S876" s="1331"/>
      <c r="T876" s="829"/>
      <c r="W876" s="385">
        <v>3</v>
      </c>
      <c r="X876" s="1329"/>
      <c r="Y876" s="1329"/>
      <c r="Z876" s="1330"/>
      <c r="AA876" s="1330"/>
      <c r="AB876" s="1331" t="s">
        <v>495</v>
      </c>
      <c r="AC876" s="1331"/>
      <c r="AD876" s="829"/>
      <c r="AG876" s="385">
        <v>3</v>
      </c>
      <c r="AH876" s="1329"/>
      <c r="AI876" s="1329"/>
      <c r="AJ876" s="1330"/>
      <c r="AK876" s="1330"/>
      <c r="AL876" s="1331" t="s">
        <v>495</v>
      </c>
      <c r="AM876" s="1331"/>
      <c r="AN876" s="829"/>
    </row>
    <row r="877" spans="3:40" ht="15.75" thickBot="1">
      <c r="C877" s="386">
        <v>4</v>
      </c>
      <c r="D877" s="1338"/>
      <c r="E877" s="1338"/>
      <c r="F877" s="1339"/>
      <c r="G877" s="1339"/>
      <c r="H877" s="1340" t="s">
        <v>495</v>
      </c>
      <c r="I877" s="1340"/>
      <c r="J877" s="830"/>
      <c r="M877" s="386">
        <v>4</v>
      </c>
      <c r="N877" s="1338"/>
      <c r="O877" s="1338"/>
      <c r="P877" s="1339"/>
      <c r="Q877" s="1339"/>
      <c r="R877" s="1340" t="s">
        <v>495</v>
      </c>
      <c r="S877" s="1340"/>
      <c r="T877" s="830"/>
      <c r="W877" s="386">
        <v>4</v>
      </c>
      <c r="X877" s="1338"/>
      <c r="Y877" s="1338"/>
      <c r="Z877" s="1339"/>
      <c r="AA877" s="1339"/>
      <c r="AB877" s="1340" t="s">
        <v>495</v>
      </c>
      <c r="AC877" s="1340"/>
      <c r="AD877" s="830"/>
      <c r="AG877" s="386">
        <v>4</v>
      </c>
      <c r="AH877" s="1338"/>
      <c r="AI877" s="1338"/>
      <c r="AJ877" s="1339"/>
      <c r="AK877" s="1339"/>
      <c r="AL877" s="1340" t="s">
        <v>495</v>
      </c>
      <c r="AM877" s="1340"/>
      <c r="AN877" s="830"/>
    </row>
    <row r="878" spans="3:40" ht="15.75" thickTop="1">
      <c r="C878" s="1341" t="s">
        <v>453</v>
      </c>
      <c r="D878" s="1342"/>
      <c r="E878" s="1342"/>
      <c r="F878" s="1342"/>
      <c r="G878" s="1343"/>
      <c r="H878" s="1337">
        <v>100</v>
      </c>
      <c r="I878" s="1337"/>
      <c r="J878" s="1344"/>
      <c r="M878" s="1341" t="s">
        <v>453</v>
      </c>
      <c r="N878" s="1342"/>
      <c r="O878" s="1342"/>
      <c r="P878" s="1342"/>
      <c r="Q878" s="1343"/>
      <c r="R878" s="1337">
        <v>100</v>
      </c>
      <c r="S878" s="1337"/>
      <c r="T878" s="1344"/>
      <c r="W878" s="1341" t="s">
        <v>453</v>
      </c>
      <c r="X878" s="1342"/>
      <c r="Y878" s="1342"/>
      <c r="Z878" s="1342"/>
      <c r="AA878" s="1343"/>
      <c r="AB878" s="1337">
        <v>100</v>
      </c>
      <c r="AC878" s="1337"/>
      <c r="AD878" s="1344"/>
      <c r="AG878" s="1341" t="s">
        <v>453</v>
      </c>
      <c r="AH878" s="1342"/>
      <c r="AI878" s="1342"/>
      <c r="AJ878" s="1342"/>
      <c r="AK878" s="1343"/>
      <c r="AL878" s="1337">
        <v>100</v>
      </c>
      <c r="AM878" s="1337"/>
      <c r="AN878" s="1344"/>
    </row>
    <row r="879" spans="3:40" ht="15">
      <c r="C879" s="387" t="s">
        <v>454</v>
      </c>
      <c r="D879" s="388"/>
      <c r="E879" s="831"/>
      <c r="F879" s="831"/>
      <c r="G879" s="832"/>
      <c r="H879" s="1331">
        <v>75</v>
      </c>
      <c r="I879" s="1331"/>
      <c r="J879" s="1345"/>
      <c r="M879" s="387" t="s">
        <v>454</v>
      </c>
      <c r="N879" s="388"/>
      <c r="O879" s="831"/>
      <c r="P879" s="831"/>
      <c r="Q879" s="832"/>
      <c r="R879" s="1331">
        <v>75</v>
      </c>
      <c r="S879" s="1331"/>
      <c r="T879" s="1345"/>
      <c r="W879" s="387" t="s">
        <v>454</v>
      </c>
      <c r="X879" s="388"/>
      <c r="Y879" s="831"/>
      <c r="Z879" s="831"/>
      <c r="AA879" s="832"/>
      <c r="AB879" s="1331">
        <v>75</v>
      </c>
      <c r="AC879" s="1331"/>
      <c r="AD879" s="1345"/>
      <c r="AG879" s="387" t="s">
        <v>454</v>
      </c>
      <c r="AH879" s="388"/>
      <c r="AI879" s="831"/>
      <c r="AJ879" s="831"/>
      <c r="AK879" s="832"/>
      <c r="AL879" s="1331">
        <v>75</v>
      </c>
      <c r="AM879" s="1331"/>
      <c r="AN879" s="1345"/>
    </row>
    <row r="880" spans="3:40">
      <c r="C880" s="387" t="s">
        <v>455</v>
      </c>
      <c r="D880" s="388"/>
      <c r="E880" s="831"/>
      <c r="F880" s="831"/>
      <c r="G880" s="831"/>
      <c r="H880" s="831"/>
      <c r="I880" s="832"/>
      <c r="J880" s="1346"/>
      <c r="M880" s="387" t="s">
        <v>455</v>
      </c>
      <c r="N880" s="388"/>
      <c r="O880" s="831"/>
      <c r="P880" s="831"/>
      <c r="Q880" s="831"/>
      <c r="R880" s="831"/>
      <c r="S880" s="832"/>
      <c r="T880" s="1346"/>
      <c r="W880" s="387" t="s">
        <v>455</v>
      </c>
      <c r="X880" s="388"/>
      <c r="Y880" s="831"/>
      <c r="Z880" s="831"/>
      <c r="AA880" s="831"/>
      <c r="AB880" s="831"/>
      <c r="AC880" s="832"/>
      <c r="AD880" s="1346"/>
      <c r="AG880" s="387" t="s">
        <v>455</v>
      </c>
      <c r="AH880" s="388"/>
      <c r="AI880" s="831"/>
      <c r="AJ880" s="831"/>
      <c r="AK880" s="831"/>
      <c r="AL880" s="831"/>
      <c r="AM880" s="832"/>
      <c r="AN880" s="1346"/>
    </row>
    <row r="881" spans="1:40">
      <c r="C881" s="389" t="s">
        <v>456</v>
      </c>
      <c r="D881" s="390"/>
      <c r="E881" s="833"/>
      <c r="F881" s="833"/>
      <c r="G881" s="834"/>
      <c r="H881" s="1347" t="s">
        <v>457</v>
      </c>
      <c r="I881" s="1348"/>
      <c r="J881" s="1349"/>
      <c r="M881" s="389" t="s">
        <v>456</v>
      </c>
      <c r="N881" s="390"/>
      <c r="O881" s="833"/>
      <c r="P881" s="833"/>
      <c r="Q881" s="834"/>
      <c r="R881" s="1347" t="s">
        <v>457</v>
      </c>
      <c r="S881" s="1348"/>
      <c r="T881" s="1349"/>
      <c r="W881" s="389" t="s">
        <v>456</v>
      </c>
      <c r="X881" s="390"/>
      <c r="Y881" s="833"/>
      <c r="Z881" s="833"/>
      <c r="AA881" s="834"/>
      <c r="AB881" s="1347" t="s">
        <v>457</v>
      </c>
      <c r="AC881" s="1348"/>
      <c r="AD881" s="1349"/>
      <c r="AG881" s="389" t="s">
        <v>456</v>
      </c>
      <c r="AH881" s="390"/>
      <c r="AI881" s="833"/>
      <c r="AJ881" s="833"/>
      <c r="AK881" s="834"/>
      <c r="AL881" s="1347" t="s">
        <v>457</v>
      </c>
      <c r="AM881" s="1348"/>
      <c r="AN881" s="1349"/>
    </row>
    <row r="882" spans="1:40" ht="15">
      <c r="C882" s="355"/>
      <c r="D882" s="355"/>
      <c r="M882" s="355"/>
      <c r="N882" s="355"/>
      <c r="W882" s="355"/>
      <c r="X882" s="355"/>
      <c r="AG882" s="355"/>
      <c r="AH882" s="355"/>
    </row>
    <row r="883" spans="1:40">
      <c r="G883" s="1365" t="str">
        <f>G770</f>
        <v>Wonosobo,        Juli 2014</v>
      </c>
      <c r="H883" s="1365"/>
      <c r="I883" s="1365"/>
      <c r="J883" s="1365"/>
      <c r="Q883" s="1365" t="str">
        <f>Q770</f>
        <v>Wonosobo,        Juli 2014</v>
      </c>
      <c r="R883" s="1365"/>
      <c r="S883" s="1365"/>
      <c r="T883" s="1365"/>
      <c r="AA883" s="1365" t="str">
        <f>AA770</f>
        <v>Wonosobo,        Juli 2014</v>
      </c>
      <c r="AB883" s="1365"/>
      <c r="AC883" s="1365"/>
      <c r="AD883" s="1365"/>
      <c r="AK883" s="1365" t="str">
        <f>AK770</f>
        <v>Wonosobo,        Juli 2014</v>
      </c>
      <c r="AL883" s="1365"/>
      <c r="AM883" s="1365"/>
      <c r="AN883" s="1365"/>
    </row>
    <row r="884" spans="1:40">
      <c r="C884" s="1350" t="s">
        <v>19</v>
      </c>
      <c r="D884" s="1350"/>
      <c r="E884" s="1350"/>
      <c r="F884" s="358"/>
      <c r="M884" s="1350" t="s">
        <v>19</v>
      </c>
      <c r="N884" s="1350"/>
      <c r="O884" s="1350"/>
      <c r="P884" s="358"/>
      <c r="W884" s="1350" t="s">
        <v>19</v>
      </c>
      <c r="X884" s="1350"/>
      <c r="Y884" s="1350"/>
      <c r="Z884" s="358"/>
      <c r="AG884" s="1350" t="s">
        <v>19</v>
      </c>
      <c r="AH884" s="1350"/>
      <c r="AI884" s="1350"/>
      <c r="AJ884" s="358"/>
    </row>
    <row r="885" spans="1:40">
      <c r="C885" s="1350" t="s">
        <v>496</v>
      </c>
      <c r="D885" s="1350"/>
      <c r="E885" s="1350"/>
      <c r="G885" s="1353" t="s">
        <v>458</v>
      </c>
      <c r="H885" s="1353"/>
      <c r="I885" s="1353"/>
      <c r="J885" s="1353"/>
      <c r="M885" s="1350" t="s">
        <v>496</v>
      </c>
      <c r="N885" s="1350"/>
      <c r="O885" s="1350"/>
      <c r="Q885" s="1353" t="s">
        <v>458</v>
      </c>
      <c r="R885" s="1353"/>
      <c r="S885" s="1353"/>
      <c r="T885" s="1353"/>
      <c r="W885" s="1350" t="s">
        <v>496</v>
      </c>
      <c r="X885" s="1350"/>
      <c r="Y885" s="1350"/>
      <c r="AA885" s="1353" t="s">
        <v>458</v>
      </c>
      <c r="AB885" s="1353"/>
      <c r="AC885" s="1353"/>
      <c r="AD885" s="1353"/>
      <c r="AG885" s="1350" t="s">
        <v>496</v>
      </c>
      <c r="AH885" s="1350"/>
      <c r="AI885" s="1350"/>
      <c r="AK885" s="1353" t="s">
        <v>458</v>
      </c>
      <c r="AL885" s="1353"/>
      <c r="AM885" s="1353"/>
      <c r="AN885" s="1353"/>
    </row>
    <row r="886" spans="1:40">
      <c r="G886" s="1353" t="str">
        <f>G782</f>
        <v>PRAKARYA</v>
      </c>
      <c r="H886" s="1353"/>
      <c r="I886" s="1353"/>
      <c r="J886" s="1353"/>
      <c r="Q886" s="1353" t="str">
        <f>Q782</f>
        <v>PRAKARYA</v>
      </c>
      <c r="R886" s="1353"/>
      <c r="S886" s="1353"/>
      <c r="T886" s="1353"/>
      <c r="AA886" s="1353" t="str">
        <f>AA782</f>
        <v>PRAKARYA</v>
      </c>
      <c r="AB886" s="1353"/>
      <c r="AC886" s="1353"/>
      <c r="AD886" s="1353"/>
      <c r="AK886" s="1353" t="str">
        <f>AK782</f>
        <v>PRAKARYA</v>
      </c>
      <c r="AL886" s="1353"/>
      <c r="AM886" s="1353"/>
      <c r="AN886" s="1353"/>
    </row>
    <row r="887" spans="1:40">
      <c r="I887" s="358"/>
      <c r="S887" s="358"/>
      <c r="AC887" s="358"/>
      <c r="AM887" s="358"/>
    </row>
    <row r="888" spans="1:40">
      <c r="I888" s="358"/>
      <c r="S888" s="358"/>
      <c r="AC888" s="358"/>
      <c r="AM888" s="358"/>
    </row>
    <row r="889" spans="1:40">
      <c r="I889" s="358"/>
      <c r="S889" s="358"/>
      <c r="AC889" s="358"/>
      <c r="AM889" s="358"/>
    </row>
    <row r="890" spans="1:40" ht="15">
      <c r="C890" s="1351" t="str">
        <f>C777</f>
        <v>ARIS SUATRYANTO, S.Pd.</v>
      </c>
      <c r="D890" s="1351"/>
      <c r="E890" s="1351"/>
      <c r="G890" s="1354" t="str">
        <f>G777</f>
        <v>ACHMAD MUFTI, S.Kom.</v>
      </c>
      <c r="H890" s="1354"/>
      <c r="I890" s="1354"/>
      <c r="J890" s="1354"/>
      <c r="M890" s="1351" t="str">
        <f>M777</f>
        <v>ARIS SUATRYANTO, S.Pd.</v>
      </c>
      <c r="N890" s="1351"/>
      <c r="O890" s="1351"/>
      <c r="Q890" s="1354" t="str">
        <f>Q777</f>
        <v>ACHMAD MUFTI, S.Kom.</v>
      </c>
      <c r="R890" s="1354"/>
      <c r="S890" s="1354"/>
      <c r="T890" s="1354"/>
      <c r="W890" s="1351" t="str">
        <f>W777</f>
        <v>ARIS SUATRYANTO, S.Pd.</v>
      </c>
      <c r="X890" s="1351"/>
      <c r="Y890" s="1351"/>
      <c r="AA890" s="1354" t="str">
        <f>AA777</f>
        <v>ACHMAD MUFTI, S.Kom.</v>
      </c>
      <c r="AB890" s="1354"/>
      <c r="AC890" s="1354"/>
      <c r="AD890" s="1354"/>
      <c r="AG890" s="1351" t="str">
        <f>AG777</f>
        <v>ARIS SUATRYANTO, S.Pd.</v>
      </c>
      <c r="AH890" s="1351"/>
      <c r="AI890" s="1351"/>
      <c r="AK890" s="1354" t="str">
        <f>AK777</f>
        <v>ACHMAD MUFTI, S.Kom.</v>
      </c>
      <c r="AL890" s="1354"/>
      <c r="AM890" s="1354"/>
      <c r="AN890" s="1354"/>
    </row>
    <row r="891" spans="1:40">
      <c r="A891" s="391"/>
      <c r="B891" s="391"/>
      <c r="C891" s="1172" t="e">
        <f>C778</f>
        <v>#REF!</v>
      </c>
      <c r="D891" s="1172"/>
      <c r="E891" s="1172"/>
      <c r="F891" s="835"/>
      <c r="G891" s="1355" t="str">
        <f>G778</f>
        <v>NIP. -</v>
      </c>
      <c r="H891" s="1355"/>
      <c r="I891" s="1355"/>
      <c r="J891" s="1355"/>
      <c r="K891" s="391"/>
      <c r="L891" s="391"/>
      <c r="M891" s="1172" t="e">
        <f>M778</f>
        <v>#REF!</v>
      </c>
      <c r="N891" s="1172"/>
      <c r="O891" s="1172"/>
      <c r="P891" s="835"/>
      <c r="Q891" s="1355" t="str">
        <f>Q778</f>
        <v>NIP. -</v>
      </c>
      <c r="R891" s="1355"/>
      <c r="S891" s="1355"/>
      <c r="T891" s="1355"/>
      <c r="U891" s="391"/>
      <c r="V891" s="391"/>
      <c r="W891" s="1172" t="e">
        <f>W778</f>
        <v>#REF!</v>
      </c>
      <c r="X891" s="1172"/>
      <c r="Y891" s="1172"/>
      <c r="Z891" s="835"/>
      <c r="AA891" s="1355" t="str">
        <f>AA778</f>
        <v>NIP. -</v>
      </c>
      <c r="AB891" s="1355"/>
      <c r="AC891" s="1355"/>
      <c r="AD891" s="1355"/>
      <c r="AE891" s="391"/>
      <c r="AF891" s="391"/>
      <c r="AG891" s="1172" t="e">
        <f>AG778</f>
        <v>#REF!</v>
      </c>
      <c r="AH891" s="1172"/>
      <c r="AI891" s="1172"/>
      <c r="AJ891" s="835"/>
      <c r="AK891" s="1355" t="str">
        <f>AK778</f>
        <v>NIP. -</v>
      </c>
      <c r="AL891" s="1355"/>
      <c r="AM891" s="1355"/>
      <c r="AN891" s="1355"/>
    </row>
    <row r="893" spans="1:40" hidden="1">
      <c r="C893" s="353" t="str">
        <f>SILABUS!B7</f>
        <v>Menerapkan konsep suhu dan kalor</v>
      </c>
    </row>
    <row r="894" spans="1:40" hidden="1">
      <c r="C894" s="353" t="str">
        <f>SILABUS!B8</f>
        <v>Menggambar Dasar Dengan Perangkat Lunak Untuk Menggambar Teknik</v>
      </c>
    </row>
    <row r="895" spans="1:40" hidden="1">
      <c r="C895" s="353" t="str">
        <f>SILABUS!B9</f>
        <v>Menggambar Dasar Dengan Perangkat Lunak Untuk Menggambar Teknik</v>
      </c>
    </row>
    <row r="896" spans="1:40" hidden="1">
      <c r="C896" s="353" t="str">
        <f>SILABUS!B10</f>
        <v>Menggambar Dasar Dengan Perangkat Lunak Untuk Menggambar Teknik</v>
      </c>
    </row>
    <row r="897" spans="1:40" hidden="1">
      <c r="C897" s="353" t="str">
        <f>SILABUS!B11</f>
        <v>Menggambar Dasar Dengan Perangkat Lunak Untuk Menggambar Teknik</v>
      </c>
    </row>
    <row r="898" spans="1:40" hidden="1"/>
    <row r="899" spans="1:40" hidden="1">
      <c r="C899" s="353" t="str">
        <f>SILABUS!F7</f>
        <v>FIS – 2301</v>
      </c>
    </row>
    <row r="900" spans="1:40" hidden="1">
      <c r="C900" s="353" t="str">
        <f>SILABUS!F8</f>
        <v>BGN.GAC.050 A</v>
      </c>
    </row>
    <row r="901" spans="1:40" hidden="1">
      <c r="C901" s="353" t="str">
        <f>SILABUS!F9</f>
        <v>BGN.GAC.050 A</v>
      </c>
    </row>
    <row r="902" spans="1:40" hidden="1">
      <c r="C902" s="353" t="str">
        <f>SILABUS!F10</f>
        <v>BGN.GAC.050 A</v>
      </c>
    </row>
    <row r="903" spans="1:40" hidden="1">
      <c r="C903" s="353" t="str">
        <f>SILABUS!F11</f>
        <v>BGN.GAC.050 A</v>
      </c>
    </row>
    <row r="904" spans="1:40" hidden="1">
      <c r="C904" s="353">
        <f>SILABUS!F12</f>
        <v>0</v>
      </c>
    </row>
    <row r="905" spans="1:40" hidden="1"/>
    <row r="906" spans="1:40" hidden="1">
      <c r="C906" s="353" t="str">
        <f>SILABUS!G7</f>
        <v>16 x 45 menit</v>
      </c>
    </row>
    <row r="907" spans="1:40" hidden="1">
      <c r="C907" s="353" t="str">
        <f>SILABUS!G8</f>
        <v>81 Jam @ 45 menit</v>
      </c>
    </row>
    <row r="908" spans="1:40" hidden="1">
      <c r="C908" s="353" t="str">
        <f>SILABUS!G9</f>
        <v>82 Jam @ 45 menit</v>
      </c>
    </row>
    <row r="909" spans="1:40" hidden="1">
      <c r="C909" s="353" t="str">
        <f>SILABUS!G10</f>
        <v>83 Jam @ 45 menit</v>
      </c>
    </row>
    <row r="910" spans="1:40" hidden="1">
      <c r="C910" s="353" t="str">
        <f>SILABUS!G11</f>
        <v>84 Jam @ 45 menit</v>
      </c>
    </row>
    <row r="911" spans="1:40" ht="20.25">
      <c r="A911" s="1322" t="s">
        <v>422</v>
      </c>
      <c r="B911" s="1322"/>
      <c r="C911" s="1322"/>
      <c r="D911" s="1322"/>
      <c r="E911" s="1322"/>
      <c r="F911" s="1322"/>
      <c r="G911" s="1322"/>
      <c r="H911" s="1322"/>
      <c r="I911" s="1322"/>
      <c r="J911" s="1322"/>
      <c r="K911" s="1322" t="s">
        <v>422</v>
      </c>
      <c r="L911" s="1322"/>
      <c r="M911" s="1322"/>
      <c r="N911" s="1322"/>
      <c r="O911" s="1322"/>
      <c r="P911" s="1322"/>
      <c r="Q911" s="1322"/>
      <c r="R911" s="1322"/>
      <c r="S911" s="1322"/>
      <c r="T911" s="1322"/>
      <c r="U911" s="1322" t="s">
        <v>422</v>
      </c>
      <c r="V911" s="1322"/>
      <c r="W911" s="1322"/>
      <c r="X911" s="1322"/>
      <c r="Y911" s="1322"/>
      <c r="Z911" s="1322"/>
      <c r="AA911" s="1322"/>
      <c r="AB911" s="1322"/>
      <c r="AC911" s="1322"/>
      <c r="AD911" s="1322"/>
      <c r="AE911" s="1322" t="s">
        <v>422</v>
      </c>
      <c r="AF911" s="1322"/>
      <c r="AG911" s="1322"/>
      <c r="AH911" s="1322"/>
      <c r="AI911" s="1322"/>
      <c r="AJ911" s="1322"/>
      <c r="AK911" s="1322"/>
      <c r="AL911" s="1322"/>
      <c r="AM911" s="1322"/>
      <c r="AN911" s="1322"/>
    </row>
    <row r="912" spans="1:40" ht="15">
      <c r="A912" s="884">
        <v>9</v>
      </c>
      <c r="C912" s="355"/>
      <c r="D912" s="355"/>
      <c r="K912" s="354">
        <v>9</v>
      </c>
      <c r="M912" s="355"/>
      <c r="N912" s="355"/>
      <c r="U912" s="354">
        <v>9</v>
      </c>
      <c r="W912" s="355"/>
      <c r="X912" s="355"/>
      <c r="AE912" s="354">
        <v>8</v>
      </c>
      <c r="AG912" s="355"/>
      <c r="AH912" s="355"/>
    </row>
    <row r="913" spans="1:40">
      <c r="D913" s="356"/>
      <c r="E913" s="358" t="s">
        <v>2</v>
      </c>
      <c r="F913" s="358" t="s">
        <v>3</v>
      </c>
      <c r="G913" s="1366" t="str">
        <f>G667</f>
        <v>PRAKARYA</v>
      </c>
      <c r="H913" s="1366"/>
      <c r="I913" s="1366"/>
      <c r="J913" s="1366"/>
      <c r="N913" s="356"/>
      <c r="O913" s="358" t="s">
        <v>2</v>
      </c>
      <c r="P913" s="358" t="s">
        <v>3</v>
      </c>
      <c r="Q913" s="1366" t="str">
        <f>G913</f>
        <v>PRAKARYA</v>
      </c>
      <c r="R913" s="1366"/>
      <c r="S913" s="1366"/>
      <c r="T913" s="1366"/>
      <c r="X913" s="356"/>
      <c r="Y913" s="358" t="s">
        <v>2</v>
      </c>
      <c r="Z913" s="358" t="s">
        <v>3</v>
      </c>
      <c r="AA913" s="1366">
        <f>AA799</f>
        <v>0</v>
      </c>
      <c r="AB913" s="1366"/>
      <c r="AC913" s="1366"/>
      <c r="AD913" s="1366"/>
      <c r="AH913" s="356"/>
      <c r="AI913" s="358" t="s">
        <v>2</v>
      </c>
      <c r="AJ913" s="358" t="s">
        <v>3</v>
      </c>
      <c r="AK913" s="1366">
        <f>AK799</f>
        <v>0</v>
      </c>
      <c r="AL913" s="1366"/>
      <c r="AM913" s="1366"/>
      <c r="AN913" s="1366"/>
    </row>
    <row r="914" spans="1:40">
      <c r="D914" s="356"/>
      <c r="E914" s="358" t="s">
        <v>423</v>
      </c>
      <c r="F914" s="358" t="s">
        <v>3</v>
      </c>
      <c r="G914" s="1366" t="str">
        <f>G668</f>
        <v>X (Sepuluh) / 2 (Dua)</v>
      </c>
      <c r="H914" s="1366"/>
      <c r="I914" s="1366"/>
      <c r="J914" s="1366"/>
      <c r="N914" s="356"/>
      <c r="O914" s="358" t="s">
        <v>423</v>
      </c>
      <c r="P914" s="358" t="s">
        <v>3</v>
      </c>
      <c r="Q914" s="1366" t="str">
        <f>G914</f>
        <v>X (Sepuluh) / 2 (Dua)</v>
      </c>
      <c r="R914" s="1366"/>
      <c r="S914" s="1366"/>
      <c r="T914" s="1366"/>
      <c r="X914" s="356"/>
      <c r="Y914" s="358" t="s">
        <v>423</v>
      </c>
      <c r="Z914" s="358" t="s">
        <v>3</v>
      </c>
      <c r="AA914" s="1366">
        <f>AA800</f>
        <v>0</v>
      </c>
      <c r="AB914" s="1366"/>
      <c r="AC914" s="1366"/>
      <c r="AD914" s="1366"/>
      <c r="AH914" s="356"/>
      <c r="AI914" s="358" t="s">
        <v>423</v>
      </c>
      <c r="AJ914" s="358" t="s">
        <v>3</v>
      </c>
      <c r="AK914" s="1366">
        <f>AK800</f>
        <v>0</v>
      </c>
      <c r="AL914" s="1366"/>
      <c r="AM914" s="1366"/>
      <c r="AN914" s="1366"/>
    </row>
    <row r="915" spans="1:40" ht="14.25" customHeight="1">
      <c r="D915" s="356"/>
      <c r="E915" s="358" t="s">
        <v>424</v>
      </c>
      <c r="F915" s="358" t="s">
        <v>3</v>
      </c>
      <c r="G915" s="1366" t="s">
        <v>502</v>
      </c>
      <c r="H915" s="1366"/>
      <c r="I915" s="1366"/>
      <c r="J915" s="1366"/>
      <c r="N915" s="356"/>
      <c r="O915" s="358" t="s">
        <v>424</v>
      </c>
      <c r="P915" s="358" t="s">
        <v>3</v>
      </c>
      <c r="Q915" s="1366" t="str">
        <f>G915</f>
        <v>Menggambar Dasar Dengan Perangkat Lunak Untuk Menggambar Teknik</v>
      </c>
      <c r="R915" s="1366"/>
      <c r="S915" s="1366"/>
      <c r="T915" s="1366"/>
      <c r="X915" s="356"/>
      <c r="Y915" s="358" t="s">
        <v>424</v>
      </c>
      <c r="Z915" s="358" t="s">
        <v>3</v>
      </c>
      <c r="AA915" s="1366">
        <f>AA801</f>
        <v>0</v>
      </c>
      <c r="AB915" s="1366"/>
      <c r="AC915" s="1366"/>
      <c r="AD915" s="1366"/>
      <c r="AH915" s="356"/>
      <c r="AI915" s="358" t="s">
        <v>424</v>
      </c>
      <c r="AJ915" s="358" t="s">
        <v>3</v>
      </c>
      <c r="AK915" s="1366">
        <f>AK801</f>
        <v>0</v>
      </c>
      <c r="AL915" s="1366"/>
      <c r="AM915" s="1366"/>
      <c r="AN915" s="1366"/>
    </row>
    <row r="916" spans="1:40">
      <c r="D916" s="356"/>
      <c r="E916" s="358" t="s">
        <v>425</v>
      </c>
      <c r="F916" s="358" t="s">
        <v>3</v>
      </c>
      <c r="G916" s="1366" t="str">
        <f>VLOOKUP(G5,SILABUS!$B$7:$I$11,5,0)</f>
        <v>FIS – 2301</v>
      </c>
      <c r="H916" s="1366"/>
      <c r="I916" s="1366"/>
      <c r="J916" s="1366"/>
      <c r="N916" s="356"/>
      <c r="O916" s="358" t="s">
        <v>425</v>
      </c>
      <c r="P916" s="358" t="s">
        <v>3</v>
      </c>
      <c r="Q916" s="1366" t="str">
        <f>G916</f>
        <v>FIS – 2301</v>
      </c>
      <c r="R916" s="1366"/>
      <c r="S916" s="1366"/>
      <c r="T916" s="1366"/>
      <c r="X916" s="356"/>
      <c r="Y916" s="358" t="s">
        <v>425</v>
      </c>
      <c r="Z916" s="358" t="s">
        <v>3</v>
      </c>
      <c r="AA916" s="1366">
        <f>AA802</f>
        <v>0</v>
      </c>
      <c r="AB916" s="1366"/>
      <c r="AC916" s="1366"/>
      <c r="AD916" s="1366"/>
      <c r="AH916" s="356"/>
      <c r="AI916" s="358" t="s">
        <v>425</v>
      </c>
      <c r="AJ916" s="358" t="s">
        <v>3</v>
      </c>
      <c r="AK916" s="1366">
        <f>AK802</f>
        <v>0</v>
      </c>
      <c r="AL916" s="1366"/>
      <c r="AM916" s="1366"/>
      <c r="AN916" s="1366"/>
    </row>
    <row r="917" spans="1:40">
      <c r="D917" s="356"/>
      <c r="E917" s="358" t="s">
        <v>426</v>
      </c>
      <c r="F917" s="358" t="s">
        <v>3</v>
      </c>
      <c r="G917" s="1366" t="str">
        <f>VLOOKUP(G5,SILABUS!$B$7:$I$11,6,0)</f>
        <v>16 x 45 menit</v>
      </c>
      <c r="H917" s="1366"/>
      <c r="I917" s="1366"/>
      <c r="J917" s="1366"/>
      <c r="N917" s="356"/>
      <c r="O917" s="358" t="s">
        <v>426</v>
      </c>
      <c r="P917" s="358" t="s">
        <v>3</v>
      </c>
      <c r="Q917" s="1366" t="str">
        <f>G917</f>
        <v>16 x 45 menit</v>
      </c>
      <c r="R917" s="1366"/>
      <c r="S917" s="1366"/>
      <c r="T917" s="1366"/>
      <c r="X917" s="356"/>
      <c r="Y917" s="358" t="s">
        <v>426</v>
      </c>
      <c r="Z917" s="358" t="s">
        <v>3</v>
      </c>
      <c r="AA917" s="1366" t="e">
        <f>CONCATENATE(SILABUS!#REF!," x 45 menit")</f>
        <v>#REF!</v>
      </c>
      <c r="AB917" s="1366"/>
      <c r="AC917" s="1366"/>
      <c r="AD917" s="1366"/>
      <c r="AH917" s="356"/>
      <c r="AI917" s="358" t="s">
        <v>426</v>
      </c>
      <c r="AJ917" s="358" t="s">
        <v>3</v>
      </c>
      <c r="AK917" s="1366" t="e">
        <f>CONCATENATE(SILABUS!#REF!," x 45 menit")</f>
        <v>#REF!</v>
      </c>
      <c r="AL917" s="1366"/>
      <c r="AM917" s="1366"/>
      <c r="AN917" s="1366"/>
    </row>
    <row r="918" spans="1:40">
      <c r="D918" s="356"/>
      <c r="E918" s="358" t="s">
        <v>532</v>
      </c>
      <c r="F918" s="358" t="s">
        <v>3</v>
      </c>
      <c r="G918" s="392">
        <v>1</v>
      </c>
      <c r="H918" s="392"/>
      <c r="I918" s="392"/>
      <c r="J918" s="392"/>
      <c r="N918" s="356"/>
      <c r="O918" s="358" t="s">
        <v>532</v>
      </c>
      <c r="P918" s="358" t="s">
        <v>3</v>
      </c>
      <c r="Q918" s="392">
        <v>2</v>
      </c>
      <c r="R918" s="392"/>
      <c r="S918" s="392"/>
      <c r="T918" s="392"/>
      <c r="X918" s="356"/>
      <c r="Y918" s="358" t="s">
        <v>532</v>
      </c>
      <c r="Z918" s="358" t="s">
        <v>3</v>
      </c>
      <c r="AA918" s="392">
        <v>3</v>
      </c>
      <c r="AB918" s="392"/>
      <c r="AC918" s="392"/>
      <c r="AD918" s="392"/>
      <c r="AH918" s="356"/>
      <c r="AI918" s="358" t="s">
        <v>532</v>
      </c>
      <c r="AJ918" s="358" t="s">
        <v>3</v>
      </c>
      <c r="AK918" s="392">
        <v>4</v>
      </c>
      <c r="AL918" s="392"/>
      <c r="AM918" s="392"/>
      <c r="AN918" s="392"/>
    </row>
    <row r="919" spans="1:40">
      <c r="C919" s="356"/>
      <c r="D919" s="356"/>
      <c r="E919" s="358"/>
      <c r="F919" s="358"/>
      <c r="G919" s="358"/>
      <c r="H919" s="358"/>
      <c r="M919" s="356"/>
      <c r="N919" s="356"/>
      <c r="O919" s="358"/>
      <c r="P919" s="358"/>
      <c r="Q919" s="358"/>
      <c r="R919" s="358"/>
      <c r="W919" s="356"/>
      <c r="X919" s="356"/>
      <c r="Y919" s="358"/>
      <c r="Z919" s="358"/>
      <c r="AA919" s="358"/>
      <c r="AB919" s="358"/>
      <c r="AG919" s="356"/>
      <c r="AH919" s="356"/>
      <c r="AI919" s="358"/>
      <c r="AJ919" s="358"/>
      <c r="AK919" s="358"/>
      <c r="AL919" s="358"/>
    </row>
    <row r="920" spans="1:40" ht="15">
      <c r="A920" s="357" t="s">
        <v>525</v>
      </c>
      <c r="B920" s="357"/>
      <c r="C920" s="357"/>
      <c r="D920" s="357"/>
      <c r="K920" s="357" t="s">
        <v>525</v>
      </c>
      <c r="L920" s="357"/>
      <c r="M920" s="357"/>
      <c r="N920" s="357"/>
      <c r="U920" s="357" t="s">
        <v>525</v>
      </c>
      <c r="V920" s="357"/>
      <c r="W920" s="357"/>
      <c r="X920" s="357"/>
      <c r="AE920" s="357" t="s">
        <v>525</v>
      </c>
      <c r="AF920" s="357"/>
      <c r="AG920" s="357"/>
      <c r="AH920" s="357"/>
    </row>
    <row r="921" spans="1:40">
      <c r="B921" s="353">
        <f>PROSEM!AF569</f>
        <v>0</v>
      </c>
      <c r="C921" s="1328">
        <f>SILABUS!B153</f>
        <v>0</v>
      </c>
      <c r="D921" s="1328"/>
      <c r="E921" s="1328"/>
      <c r="F921" s="1328"/>
      <c r="G921" s="1328"/>
      <c r="H921" s="1328"/>
      <c r="I921" s="1328"/>
      <c r="J921" s="1328"/>
      <c r="L921" s="353">
        <f>PROSEM!AP569</f>
        <v>0</v>
      </c>
      <c r="M921" s="1328">
        <f>C921</f>
        <v>0</v>
      </c>
      <c r="N921" s="1328"/>
      <c r="O921" s="1328"/>
      <c r="P921" s="1328"/>
      <c r="Q921" s="1328"/>
      <c r="R921" s="1328"/>
      <c r="S921" s="1328"/>
      <c r="T921" s="1328"/>
      <c r="V921" s="353">
        <f>PROSEM!AZ569</f>
        <v>0</v>
      </c>
      <c r="W921" s="1328">
        <f>M921</f>
        <v>0</v>
      </c>
      <c r="X921" s="1328"/>
      <c r="Y921" s="1328"/>
      <c r="Z921" s="1328"/>
      <c r="AA921" s="1328"/>
      <c r="AB921" s="1328"/>
      <c r="AC921" s="1328"/>
      <c r="AD921" s="1328"/>
      <c r="AF921" s="353">
        <f>PROSEM!BJ569</f>
        <v>0</v>
      </c>
      <c r="AG921" s="1328">
        <f>W921</f>
        <v>0</v>
      </c>
      <c r="AH921" s="1328"/>
      <c r="AI921" s="1328"/>
      <c r="AJ921" s="1328"/>
      <c r="AK921" s="1328"/>
      <c r="AL921" s="1328"/>
      <c r="AM921" s="1328"/>
      <c r="AN921" s="1328"/>
    </row>
    <row r="923" spans="1:40" ht="15">
      <c r="A923" s="357" t="s">
        <v>526</v>
      </c>
      <c r="B923" s="357"/>
      <c r="C923" s="357"/>
      <c r="D923" s="357"/>
      <c r="K923" s="357" t="s">
        <v>526</v>
      </c>
      <c r="L923" s="357"/>
      <c r="M923" s="357"/>
      <c r="N923" s="357"/>
      <c r="U923" s="357" t="s">
        <v>526</v>
      </c>
      <c r="V923" s="357"/>
      <c r="W923" s="357"/>
      <c r="X923" s="357"/>
      <c r="AE923" s="357" t="s">
        <v>526</v>
      </c>
      <c r="AF923" s="357"/>
      <c r="AG923" s="357"/>
      <c r="AH923" s="357"/>
    </row>
    <row r="924" spans="1:40">
      <c r="A924" s="356"/>
      <c r="B924" s="356">
        <v>1</v>
      </c>
      <c r="C924" s="1327">
        <f>SILABUS!C153</f>
        <v>0</v>
      </c>
      <c r="D924" s="1327"/>
      <c r="E924" s="1327"/>
      <c r="F924" s="1327"/>
      <c r="G924" s="1327"/>
      <c r="H924" s="1327"/>
      <c r="I924" s="1327"/>
      <c r="J924" s="1327"/>
      <c r="K924" s="356"/>
      <c r="L924" s="356">
        <v>1</v>
      </c>
      <c r="M924" s="1327">
        <f>C924</f>
        <v>0</v>
      </c>
      <c r="N924" s="1327"/>
      <c r="O924" s="1327"/>
      <c r="P924" s="1327"/>
      <c r="Q924" s="1327"/>
      <c r="R924" s="1327"/>
      <c r="S924" s="1327"/>
      <c r="T924" s="1327"/>
      <c r="U924" s="356"/>
      <c r="V924" s="356">
        <v>1</v>
      </c>
      <c r="W924" s="1327">
        <f>M924</f>
        <v>0</v>
      </c>
      <c r="X924" s="1327"/>
      <c r="Y924" s="1327"/>
      <c r="Z924" s="1327"/>
      <c r="AA924" s="1327"/>
      <c r="AB924" s="1327"/>
      <c r="AC924" s="1327"/>
      <c r="AD924" s="1327"/>
      <c r="AE924" s="356"/>
      <c r="AF924" s="356">
        <v>1</v>
      </c>
      <c r="AG924" s="1327">
        <f>W924</f>
        <v>0</v>
      </c>
      <c r="AH924" s="1327"/>
      <c r="AI924" s="1327"/>
      <c r="AJ924" s="1327"/>
      <c r="AK924" s="1327"/>
      <c r="AL924" s="1327"/>
      <c r="AM924" s="1327"/>
      <c r="AN924" s="1327"/>
    </row>
    <row r="925" spans="1:40">
      <c r="A925" s="356"/>
      <c r="B925" s="356">
        <v>2</v>
      </c>
      <c r="C925" s="1327">
        <f>SILABUS!C154</f>
        <v>0</v>
      </c>
      <c r="D925" s="1327"/>
      <c r="E925" s="1327"/>
      <c r="F925" s="1327"/>
      <c r="G925" s="1327"/>
      <c r="H925" s="1327"/>
      <c r="I925" s="1327"/>
      <c r="J925" s="1327"/>
      <c r="K925" s="356"/>
      <c r="L925" s="356">
        <v>2</v>
      </c>
      <c r="M925" s="1327">
        <f t="shared" ref="M925:M930" si="71">C925</f>
        <v>0</v>
      </c>
      <c r="N925" s="1327"/>
      <c r="O925" s="1327"/>
      <c r="P925" s="1327"/>
      <c r="Q925" s="1327"/>
      <c r="R925" s="1327"/>
      <c r="S925" s="1327"/>
      <c r="T925" s="1327"/>
      <c r="U925" s="356"/>
      <c r="V925" s="356">
        <v>2</v>
      </c>
      <c r="W925" s="1327">
        <f t="shared" ref="W925:W930" si="72">M925</f>
        <v>0</v>
      </c>
      <c r="X925" s="1327"/>
      <c r="Y925" s="1327"/>
      <c r="Z925" s="1327"/>
      <c r="AA925" s="1327"/>
      <c r="AB925" s="1327"/>
      <c r="AC925" s="1327"/>
      <c r="AD925" s="1327"/>
      <c r="AE925" s="356"/>
      <c r="AF925" s="356">
        <v>2</v>
      </c>
      <c r="AG925" s="1327">
        <f t="shared" ref="AG925:AG930" si="73">W925</f>
        <v>0</v>
      </c>
      <c r="AH925" s="1327"/>
      <c r="AI925" s="1327"/>
      <c r="AJ925" s="1327"/>
      <c r="AK925" s="1327"/>
      <c r="AL925" s="1327"/>
      <c r="AM925" s="1327"/>
      <c r="AN925" s="1327"/>
    </row>
    <row r="926" spans="1:40">
      <c r="A926" s="356"/>
      <c r="B926" s="356">
        <v>3</v>
      </c>
      <c r="C926" s="1327">
        <f>SILABUS!C155</f>
        <v>0</v>
      </c>
      <c r="D926" s="1327"/>
      <c r="E926" s="1327"/>
      <c r="F926" s="1327"/>
      <c r="G926" s="1327"/>
      <c r="H926" s="1327"/>
      <c r="I926" s="1327"/>
      <c r="J926" s="1327"/>
      <c r="K926" s="356"/>
      <c r="L926" s="356">
        <v>3</v>
      </c>
      <c r="M926" s="1327">
        <f t="shared" si="71"/>
        <v>0</v>
      </c>
      <c r="N926" s="1327"/>
      <c r="O926" s="1327"/>
      <c r="P926" s="1327"/>
      <c r="Q926" s="1327"/>
      <c r="R926" s="1327"/>
      <c r="S926" s="1327"/>
      <c r="T926" s="1327"/>
      <c r="U926" s="356"/>
      <c r="V926" s="356">
        <v>3</v>
      </c>
      <c r="W926" s="1327">
        <f t="shared" si="72"/>
        <v>0</v>
      </c>
      <c r="X926" s="1327"/>
      <c r="Y926" s="1327"/>
      <c r="Z926" s="1327"/>
      <c r="AA926" s="1327"/>
      <c r="AB926" s="1327"/>
      <c r="AC926" s="1327"/>
      <c r="AD926" s="1327"/>
      <c r="AE926" s="356"/>
      <c r="AF926" s="356">
        <v>3</v>
      </c>
      <c r="AG926" s="1327">
        <f t="shared" si="73"/>
        <v>0</v>
      </c>
      <c r="AH926" s="1327"/>
      <c r="AI926" s="1327"/>
      <c r="AJ926" s="1327"/>
      <c r="AK926" s="1327"/>
      <c r="AL926" s="1327"/>
      <c r="AM926" s="1327"/>
      <c r="AN926" s="1327"/>
    </row>
    <row r="927" spans="1:40">
      <c r="A927" s="356"/>
      <c r="B927" s="356"/>
      <c r="C927" s="1327">
        <f>SILABUS!C156</f>
        <v>0</v>
      </c>
      <c r="D927" s="1327"/>
      <c r="E927" s="1327"/>
      <c r="F927" s="1327"/>
      <c r="G927" s="1327"/>
      <c r="H927" s="1327"/>
      <c r="I927" s="1327"/>
      <c r="J927" s="1327"/>
      <c r="K927" s="356"/>
      <c r="L927" s="356"/>
      <c r="M927" s="1327">
        <f t="shared" si="71"/>
        <v>0</v>
      </c>
      <c r="N927" s="1327"/>
      <c r="O927" s="1327"/>
      <c r="P927" s="1327"/>
      <c r="Q927" s="1327"/>
      <c r="R927" s="1327"/>
      <c r="S927" s="1327"/>
      <c r="T927" s="1327"/>
      <c r="U927" s="356"/>
      <c r="V927" s="356"/>
      <c r="W927" s="1327">
        <f t="shared" si="72"/>
        <v>0</v>
      </c>
      <c r="X927" s="1327"/>
      <c r="Y927" s="1327"/>
      <c r="Z927" s="1327"/>
      <c r="AA927" s="1327"/>
      <c r="AB927" s="1327"/>
      <c r="AC927" s="1327"/>
      <c r="AD927" s="1327"/>
      <c r="AE927" s="356"/>
      <c r="AF927" s="356"/>
      <c r="AG927" s="1327">
        <f t="shared" si="73"/>
        <v>0</v>
      </c>
      <c r="AH927" s="1327"/>
      <c r="AI927" s="1327"/>
      <c r="AJ927" s="1327"/>
      <c r="AK927" s="1327"/>
      <c r="AL927" s="1327"/>
      <c r="AM927" s="1327"/>
      <c r="AN927" s="1327"/>
    </row>
    <row r="928" spans="1:40">
      <c r="A928" s="356"/>
      <c r="B928" s="356"/>
      <c r="C928" s="1327">
        <f>SILABUS!C157</f>
        <v>0</v>
      </c>
      <c r="D928" s="1327"/>
      <c r="E928" s="1327"/>
      <c r="F928" s="1327"/>
      <c r="G928" s="1327"/>
      <c r="H928" s="1327"/>
      <c r="I928" s="1327"/>
      <c r="J928" s="1327"/>
      <c r="K928" s="356"/>
      <c r="L928" s="356"/>
      <c r="M928" s="1327">
        <f t="shared" si="71"/>
        <v>0</v>
      </c>
      <c r="N928" s="1327"/>
      <c r="O928" s="1327"/>
      <c r="P928" s="1327"/>
      <c r="Q928" s="1327"/>
      <c r="R928" s="1327"/>
      <c r="S928" s="1327"/>
      <c r="T928" s="1327"/>
      <c r="U928" s="356"/>
      <c r="V928" s="356"/>
      <c r="W928" s="1327">
        <f t="shared" si="72"/>
        <v>0</v>
      </c>
      <c r="X928" s="1327"/>
      <c r="Y928" s="1327"/>
      <c r="Z928" s="1327"/>
      <c r="AA928" s="1327"/>
      <c r="AB928" s="1327"/>
      <c r="AC928" s="1327"/>
      <c r="AD928" s="1327"/>
      <c r="AE928" s="356"/>
      <c r="AF928" s="356"/>
      <c r="AG928" s="1327">
        <f t="shared" si="73"/>
        <v>0</v>
      </c>
      <c r="AH928" s="1327"/>
      <c r="AI928" s="1327"/>
      <c r="AJ928" s="1327"/>
      <c r="AK928" s="1327"/>
      <c r="AL928" s="1327"/>
      <c r="AM928" s="1327"/>
      <c r="AN928" s="1327"/>
    </row>
    <row r="929" spans="1:40">
      <c r="A929" s="356"/>
      <c r="B929" s="356"/>
      <c r="C929" s="1327">
        <f>SILABUS!C158</f>
        <v>0</v>
      </c>
      <c r="D929" s="1327"/>
      <c r="E929" s="1327"/>
      <c r="F929" s="1327"/>
      <c r="G929" s="1327"/>
      <c r="H929" s="1327"/>
      <c r="I929" s="1327"/>
      <c r="J929" s="1327"/>
      <c r="K929" s="356"/>
      <c r="L929" s="356"/>
      <c r="M929" s="1327">
        <f t="shared" si="71"/>
        <v>0</v>
      </c>
      <c r="N929" s="1327"/>
      <c r="O929" s="1327"/>
      <c r="P929" s="1327"/>
      <c r="Q929" s="1327"/>
      <c r="R929" s="1327"/>
      <c r="S929" s="1327"/>
      <c r="T929" s="1327"/>
      <c r="U929" s="356"/>
      <c r="V929" s="356"/>
      <c r="W929" s="1327">
        <f t="shared" si="72"/>
        <v>0</v>
      </c>
      <c r="X929" s="1327"/>
      <c r="Y929" s="1327"/>
      <c r="Z929" s="1327"/>
      <c r="AA929" s="1327"/>
      <c r="AB929" s="1327"/>
      <c r="AC929" s="1327"/>
      <c r="AD929" s="1327"/>
      <c r="AE929" s="356"/>
      <c r="AF929" s="356"/>
      <c r="AG929" s="1327">
        <f t="shared" si="73"/>
        <v>0</v>
      </c>
      <c r="AH929" s="1327"/>
      <c r="AI929" s="1327"/>
      <c r="AJ929" s="1327"/>
      <c r="AK929" s="1327"/>
      <c r="AL929" s="1327"/>
      <c r="AM929" s="1327"/>
      <c r="AN929" s="1327"/>
    </row>
    <row r="930" spans="1:40">
      <c r="A930" s="356"/>
      <c r="B930" s="356"/>
      <c r="C930" s="1327">
        <f>SILABUS!C159</f>
        <v>0</v>
      </c>
      <c r="D930" s="1327"/>
      <c r="E930" s="1327"/>
      <c r="F930" s="1327"/>
      <c r="G930" s="1327"/>
      <c r="H930" s="1327"/>
      <c r="I930" s="1327"/>
      <c r="J930" s="1327"/>
      <c r="K930" s="356"/>
      <c r="L930" s="356"/>
      <c r="M930" s="1327">
        <f t="shared" si="71"/>
        <v>0</v>
      </c>
      <c r="N930" s="1327"/>
      <c r="O930" s="1327"/>
      <c r="P930" s="1327"/>
      <c r="Q930" s="1327"/>
      <c r="R930" s="1327"/>
      <c r="S930" s="1327"/>
      <c r="T930" s="1327"/>
      <c r="U930" s="356"/>
      <c r="V930" s="356"/>
      <c r="W930" s="1327">
        <f t="shared" si="72"/>
        <v>0</v>
      </c>
      <c r="X930" s="1327"/>
      <c r="Y930" s="1327"/>
      <c r="Z930" s="1327"/>
      <c r="AA930" s="1327"/>
      <c r="AB930" s="1327"/>
      <c r="AC930" s="1327"/>
      <c r="AD930" s="1327"/>
      <c r="AE930" s="356"/>
      <c r="AF930" s="356"/>
      <c r="AG930" s="1327">
        <f t="shared" si="73"/>
        <v>0</v>
      </c>
      <c r="AH930" s="1327"/>
      <c r="AI930" s="1327"/>
      <c r="AJ930" s="1327"/>
      <c r="AK930" s="1327"/>
      <c r="AL930" s="1327"/>
      <c r="AM930" s="1327"/>
      <c r="AN930" s="1327"/>
    </row>
    <row r="931" spans="1:40">
      <c r="C931" s="1327">
        <f>SILABUS!C160</f>
        <v>0</v>
      </c>
      <c r="D931" s="1327"/>
      <c r="E931" s="1327"/>
      <c r="F931" s="1327"/>
      <c r="G931" s="1327"/>
      <c r="H931" s="1327"/>
      <c r="I931" s="1327"/>
      <c r="J931" s="1327"/>
    </row>
    <row r="932" spans="1:40" ht="15">
      <c r="A932" s="357" t="s">
        <v>527</v>
      </c>
      <c r="B932" s="357"/>
      <c r="C932" s="357"/>
      <c r="D932" s="357"/>
      <c r="E932" s="827"/>
      <c r="F932" s="827"/>
      <c r="K932" s="357" t="s">
        <v>527</v>
      </c>
      <c r="L932" s="357"/>
      <c r="M932" s="357"/>
      <c r="N932" s="357"/>
      <c r="O932" s="827"/>
      <c r="P932" s="827"/>
      <c r="U932" s="357" t="s">
        <v>527</v>
      </c>
      <c r="V932" s="357"/>
      <c r="W932" s="357"/>
      <c r="X932" s="357"/>
      <c r="Y932" s="827"/>
      <c r="Z932" s="827"/>
      <c r="AE932" s="357" t="s">
        <v>527</v>
      </c>
      <c r="AF932" s="357"/>
      <c r="AG932" s="357"/>
      <c r="AH932" s="357"/>
      <c r="AI932" s="827"/>
      <c r="AJ932" s="827"/>
    </row>
    <row r="933" spans="1:40">
      <c r="C933" s="353" t="s">
        <v>427</v>
      </c>
      <c r="M933" s="353" t="s">
        <v>427</v>
      </c>
      <c r="W933" s="353" t="s">
        <v>427</v>
      </c>
      <c r="AG933" s="353" t="s">
        <v>427</v>
      </c>
    </row>
    <row r="934" spans="1:40">
      <c r="A934" s="356"/>
      <c r="B934" s="356">
        <v>1</v>
      </c>
      <c r="C934" s="1327">
        <f>C924</f>
        <v>0</v>
      </c>
      <c r="D934" s="1327"/>
      <c r="E934" s="1327"/>
      <c r="F934" s="1327"/>
      <c r="G934" s="1327"/>
      <c r="H934" s="1327"/>
      <c r="I934" s="1327"/>
      <c r="J934" s="1327"/>
      <c r="K934" s="356"/>
      <c r="L934" s="356">
        <v>1</v>
      </c>
      <c r="M934" s="1327">
        <f>M924</f>
        <v>0</v>
      </c>
      <c r="N934" s="1327"/>
      <c r="O934" s="1327"/>
      <c r="P934" s="1327"/>
      <c r="Q934" s="1327"/>
      <c r="R934" s="1327"/>
      <c r="S934" s="1327"/>
      <c r="T934" s="1327"/>
      <c r="U934" s="356"/>
      <c r="V934" s="356">
        <v>1</v>
      </c>
      <c r="W934" s="1327">
        <f>W924</f>
        <v>0</v>
      </c>
      <c r="X934" s="1327"/>
      <c r="Y934" s="1327"/>
      <c r="Z934" s="1327"/>
      <c r="AA934" s="1327"/>
      <c r="AB934" s="1327"/>
      <c r="AC934" s="1327"/>
      <c r="AD934" s="1327"/>
      <c r="AE934" s="356"/>
      <c r="AF934" s="356">
        <v>1</v>
      </c>
      <c r="AG934" s="1327">
        <f>AG924</f>
        <v>0</v>
      </c>
      <c r="AH934" s="1327"/>
      <c r="AI934" s="1327"/>
      <c r="AJ934" s="1327"/>
      <c r="AK934" s="1327"/>
      <c r="AL934" s="1327"/>
      <c r="AM934" s="1327"/>
      <c r="AN934" s="1327"/>
    </row>
    <row r="935" spans="1:40">
      <c r="A935" s="356"/>
      <c r="B935" s="356">
        <v>2</v>
      </c>
      <c r="C935" s="1327">
        <f t="shared" ref="C935:C941" si="74">C925</f>
        <v>0</v>
      </c>
      <c r="D935" s="1327"/>
      <c r="E935" s="1327"/>
      <c r="F935" s="1327"/>
      <c r="G935" s="1327"/>
      <c r="H935" s="1327"/>
      <c r="I935" s="1327"/>
      <c r="J935" s="1327"/>
      <c r="K935" s="356"/>
      <c r="L935" s="356">
        <v>2</v>
      </c>
      <c r="M935" s="1327">
        <f t="shared" ref="M935:M940" si="75">M925</f>
        <v>0</v>
      </c>
      <c r="N935" s="1327"/>
      <c r="O935" s="1327"/>
      <c r="P935" s="1327"/>
      <c r="Q935" s="1327"/>
      <c r="R935" s="1327"/>
      <c r="S935" s="1327"/>
      <c r="T935" s="1327"/>
      <c r="U935" s="356"/>
      <c r="V935" s="356">
        <v>2</v>
      </c>
      <c r="W935" s="1327">
        <f t="shared" ref="W935:W940" si="76">W925</f>
        <v>0</v>
      </c>
      <c r="X935" s="1327"/>
      <c r="Y935" s="1327"/>
      <c r="Z935" s="1327"/>
      <c r="AA935" s="1327"/>
      <c r="AB935" s="1327"/>
      <c r="AC935" s="1327"/>
      <c r="AD935" s="1327"/>
      <c r="AE935" s="356"/>
      <c r="AF935" s="356">
        <v>2</v>
      </c>
      <c r="AG935" s="1327">
        <f t="shared" ref="AG935:AG940" si="77">AG925</f>
        <v>0</v>
      </c>
      <c r="AH935" s="1327"/>
      <c r="AI935" s="1327"/>
      <c r="AJ935" s="1327"/>
      <c r="AK935" s="1327"/>
      <c r="AL935" s="1327"/>
      <c r="AM935" s="1327"/>
      <c r="AN935" s="1327"/>
    </row>
    <row r="936" spans="1:40">
      <c r="A936" s="356"/>
      <c r="B936" s="356">
        <v>3</v>
      </c>
      <c r="C936" s="1327">
        <f t="shared" si="74"/>
        <v>0</v>
      </c>
      <c r="D936" s="1327"/>
      <c r="E936" s="1327"/>
      <c r="F936" s="1327"/>
      <c r="G936" s="1327"/>
      <c r="H936" s="1327"/>
      <c r="I936" s="1327"/>
      <c r="J936" s="1327"/>
      <c r="K936" s="356"/>
      <c r="L936" s="356">
        <v>3</v>
      </c>
      <c r="M936" s="1327">
        <f t="shared" si="75"/>
        <v>0</v>
      </c>
      <c r="N936" s="1327"/>
      <c r="O936" s="1327"/>
      <c r="P936" s="1327"/>
      <c r="Q936" s="1327"/>
      <c r="R936" s="1327"/>
      <c r="S936" s="1327"/>
      <c r="T936" s="1327"/>
      <c r="U936" s="356"/>
      <c r="V936" s="356">
        <v>3</v>
      </c>
      <c r="W936" s="1327">
        <f t="shared" si="76"/>
        <v>0</v>
      </c>
      <c r="X936" s="1327"/>
      <c r="Y936" s="1327"/>
      <c r="Z936" s="1327"/>
      <c r="AA936" s="1327"/>
      <c r="AB936" s="1327"/>
      <c r="AC936" s="1327"/>
      <c r="AD936" s="1327"/>
      <c r="AE936" s="356"/>
      <c r="AF936" s="356">
        <v>3</v>
      </c>
      <c r="AG936" s="1327">
        <f t="shared" si="77"/>
        <v>0</v>
      </c>
      <c r="AH936" s="1327"/>
      <c r="AI936" s="1327"/>
      <c r="AJ936" s="1327"/>
      <c r="AK936" s="1327"/>
      <c r="AL936" s="1327"/>
      <c r="AM936" s="1327"/>
      <c r="AN936" s="1327"/>
    </row>
    <row r="937" spans="1:40">
      <c r="A937" s="356"/>
      <c r="B937" s="356"/>
      <c r="C937" s="1327">
        <f t="shared" si="74"/>
        <v>0</v>
      </c>
      <c r="D937" s="1327"/>
      <c r="E937" s="1327"/>
      <c r="F937" s="1327"/>
      <c r="G937" s="1327"/>
      <c r="H937" s="1327"/>
      <c r="I937" s="1327"/>
      <c r="J937" s="1327"/>
      <c r="K937" s="356"/>
      <c r="L937" s="356"/>
      <c r="M937" s="1327">
        <f t="shared" si="75"/>
        <v>0</v>
      </c>
      <c r="N937" s="1327"/>
      <c r="O937" s="1327"/>
      <c r="P937" s="1327"/>
      <c r="Q937" s="1327"/>
      <c r="R937" s="1327"/>
      <c r="S937" s="1327"/>
      <c r="T937" s="1327"/>
      <c r="U937" s="356"/>
      <c r="V937" s="356"/>
      <c r="W937" s="1327">
        <f t="shared" si="76"/>
        <v>0</v>
      </c>
      <c r="X937" s="1327"/>
      <c r="Y937" s="1327"/>
      <c r="Z937" s="1327"/>
      <c r="AA937" s="1327"/>
      <c r="AB937" s="1327"/>
      <c r="AC937" s="1327"/>
      <c r="AD937" s="1327"/>
      <c r="AE937" s="356"/>
      <c r="AF937" s="356"/>
      <c r="AG937" s="1327">
        <f t="shared" si="77"/>
        <v>0</v>
      </c>
      <c r="AH937" s="1327"/>
      <c r="AI937" s="1327"/>
      <c r="AJ937" s="1327"/>
      <c r="AK937" s="1327"/>
      <c r="AL937" s="1327"/>
      <c r="AM937" s="1327"/>
      <c r="AN937" s="1327"/>
    </row>
    <row r="938" spans="1:40">
      <c r="A938" s="356"/>
      <c r="B938" s="356"/>
      <c r="C938" s="1327">
        <f t="shared" si="74"/>
        <v>0</v>
      </c>
      <c r="D938" s="1327"/>
      <c r="E938" s="1327"/>
      <c r="F938" s="1327"/>
      <c r="G938" s="1327"/>
      <c r="H938" s="1327"/>
      <c r="I938" s="1327"/>
      <c r="J938" s="1327"/>
      <c r="K938" s="356"/>
      <c r="L938" s="356"/>
      <c r="M938" s="1327">
        <f t="shared" si="75"/>
        <v>0</v>
      </c>
      <c r="N938" s="1327"/>
      <c r="O938" s="1327"/>
      <c r="P938" s="1327"/>
      <c r="Q938" s="1327"/>
      <c r="R938" s="1327"/>
      <c r="S938" s="1327"/>
      <c r="T938" s="1327"/>
      <c r="U938" s="356"/>
      <c r="V938" s="356"/>
      <c r="W938" s="1327">
        <f t="shared" si="76"/>
        <v>0</v>
      </c>
      <c r="X938" s="1327"/>
      <c r="Y938" s="1327"/>
      <c r="Z938" s="1327"/>
      <c r="AA938" s="1327"/>
      <c r="AB938" s="1327"/>
      <c r="AC938" s="1327"/>
      <c r="AD938" s="1327"/>
      <c r="AE938" s="356"/>
      <c r="AF938" s="356"/>
      <c r="AG938" s="1327">
        <f t="shared" si="77"/>
        <v>0</v>
      </c>
      <c r="AH938" s="1327"/>
      <c r="AI938" s="1327"/>
      <c r="AJ938" s="1327"/>
      <c r="AK938" s="1327"/>
      <c r="AL938" s="1327"/>
      <c r="AM938" s="1327"/>
      <c r="AN938" s="1327"/>
    </row>
    <row r="939" spans="1:40">
      <c r="A939" s="356"/>
      <c r="B939" s="356"/>
      <c r="C939" s="1327">
        <f t="shared" si="74"/>
        <v>0</v>
      </c>
      <c r="D939" s="1327"/>
      <c r="E939" s="1327"/>
      <c r="F939" s="1327"/>
      <c r="G939" s="1327"/>
      <c r="H939" s="1327"/>
      <c r="I939" s="1327"/>
      <c r="J939" s="1327"/>
      <c r="K939" s="356"/>
      <c r="L939" s="356"/>
      <c r="M939" s="1327">
        <f t="shared" si="75"/>
        <v>0</v>
      </c>
      <c r="N939" s="1327"/>
      <c r="O939" s="1327"/>
      <c r="P939" s="1327"/>
      <c r="Q939" s="1327"/>
      <c r="R939" s="1327"/>
      <c r="S939" s="1327"/>
      <c r="T939" s="1327"/>
      <c r="U939" s="356"/>
      <c r="V939" s="356"/>
      <c r="W939" s="1327">
        <f t="shared" si="76"/>
        <v>0</v>
      </c>
      <c r="X939" s="1327"/>
      <c r="Y939" s="1327"/>
      <c r="Z939" s="1327"/>
      <c r="AA939" s="1327"/>
      <c r="AB939" s="1327"/>
      <c r="AC939" s="1327"/>
      <c r="AD939" s="1327"/>
      <c r="AE939" s="356"/>
      <c r="AF939" s="356"/>
      <c r="AG939" s="1327">
        <f t="shared" si="77"/>
        <v>0</v>
      </c>
      <c r="AH939" s="1327"/>
      <c r="AI939" s="1327"/>
      <c r="AJ939" s="1327"/>
      <c r="AK939" s="1327"/>
      <c r="AL939" s="1327"/>
      <c r="AM939" s="1327"/>
      <c r="AN939" s="1327"/>
    </row>
    <row r="940" spans="1:40">
      <c r="A940" s="356"/>
      <c r="B940" s="356"/>
      <c r="C940" s="1327">
        <f t="shared" si="74"/>
        <v>0</v>
      </c>
      <c r="D940" s="1327"/>
      <c r="E940" s="1327"/>
      <c r="F940" s="1327"/>
      <c r="G940" s="1327"/>
      <c r="H940" s="1327"/>
      <c r="I940" s="1327"/>
      <c r="J940" s="1327"/>
      <c r="K940" s="356"/>
      <c r="L940" s="356"/>
      <c r="M940" s="1327">
        <f t="shared" si="75"/>
        <v>0</v>
      </c>
      <c r="N940" s="1327"/>
      <c r="O940" s="1327"/>
      <c r="P940" s="1327"/>
      <c r="Q940" s="1327"/>
      <c r="R940" s="1327"/>
      <c r="S940" s="1327"/>
      <c r="T940" s="1327"/>
      <c r="U940" s="356"/>
      <c r="V940" s="356"/>
      <c r="W940" s="1327">
        <f t="shared" si="76"/>
        <v>0</v>
      </c>
      <c r="X940" s="1327"/>
      <c r="Y940" s="1327"/>
      <c r="Z940" s="1327"/>
      <c r="AA940" s="1327"/>
      <c r="AB940" s="1327"/>
      <c r="AC940" s="1327"/>
      <c r="AD940" s="1327"/>
      <c r="AE940" s="356"/>
      <c r="AF940" s="356"/>
      <c r="AG940" s="1327">
        <f t="shared" si="77"/>
        <v>0</v>
      </c>
      <c r="AH940" s="1327"/>
      <c r="AI940" s="1327"/>
      <c r="AJ940" s="1327"/>
      <c r="AK940" s="1327"/>
      <c r="AL940" s="1327"/>
      <c r="AM940" s="1327"/>
      <c r="AN940" s="1327"/>
    </row>
    <row r="941" spans="1:40">
      <c r="C941" s="1327">
        <f t="shared" si="74"/>
        <v>0</v>
      </c>
      <c r="D941" s="1327"/>
      <c r="E941" s="1327"/>
      <c r="F941" s="1327"/>
      <c r="G941" s="1327"/>
      <c r="H941" s="1327"/>
      <c r="I941" s="1327"/>
      <c r="J941" s="1327"/>
    </row>
    <row r="942" spans="1:40" ht="15">
      <c r="A942" s="357" t="s">
        <v>528</v>
      </c>
      <c r="B942" s="357"/>
      <c r="C942" s="357"/>
      <c r="D942" s="357"/>
      <c r="E942" s="827"/>
      <c r="F942" s="827"/>
      <c r="K942" s="357" t="s">
        <v>528</v>
      </c>
      <c r="L942" s="357"/>
      <c r="M942" s="357"/>
      <c r="N942" s="357"/>
      <c r="O942" s="827"/>
      <c r="P942" s="827"/>
      <c r="U942" s="357" t="s">
        <v>528</v>
      </c>
      <c r="V942" s="357"/>
      <c r="W942" s="357"/>
      <c r="X942" s="357"/>
      <c r="Y942" s="827"/>
      <c r="Z942" s="827"/>
      <c r="AE942" s="357" t="s">
        <v>528</v>
      </c>
      <c r="AF942" s="357"/>
      <c r="AG942" s="357"/>
      <c r="AH942" s="357"/>
      <c r="AI942" s="827"/>
      <c r="AJ942" s="827"/>
    </row>
    <row r="943" spans="1:40">
      <c r="A943" s="356"/>
      <c r="B943" s="356"/>
      <c r="C943" s="1327">
        <f>SILABUS!D153</f>
        <v>0</v>
      </c>
      <c r="D943" s="1327"/>
      <c r="E943" s="1327"/>
      <c r="F943" s="1327"/>
      <c r="G943" s="1327"/>
      <c r="H943" s="1327"/>
      <c r="I943" s="1327"/>
      <c r="J943" s="1327"/>
      <c r="K943" s="356"/>
      <c r="L943" s="356"/>
      <c r="M943" s="1327">
        <f>C943</f>
        <v>0</v>
      </c>
      <c r="N943" s="1327"/>
      <c r="O943" s="1327"/>
      <c r="P943" s="1327"/>
      <c r="Q943" s="1327"/>
      <c r="R943" s="1327"/>
      <c r="S943" s="1327"/>
      <c r="T943" s="1327"/>
      <c r="U943" s="356"/>
      <c r="V943" s="356"/>
      <c r="W943" s="1327">
        <f>M943</f>
        <v>0</v>
      </c>
      <c r="X943" s="1327"/>
      <c r="Y943" s="1327"/>
      <c r="Z943" s="1327"/>
      <c r="AA943" s="1327"/>
      <c r="AB943" s="1327"/>
      <c r="AC943" s="1327"/>
      <c r="AD943" s="1327"/>
      <c r="AE943" s="356"/>
      <c r="AF943" s="356"/>
      <c r="AG943" s="1327">
        <f>W943</f>
        <v>0</v>
      </c>
      <c r="AH943" s="1327"/>
      <c r="AI943" s="1327"/>
      <c r="AJ943" s="1327"/>
      <c r="AK943" s="1327"/>
      <c r="AL943" s="1327"/>
      <c r="AM943" s="1327"/>
      <c r="AN943" s="1327"/>
    </row>
    <row r="944" spans="1:40">
      <c r="A944" s="356"/>
      <c r="B944" s="356"/>
      <c r="C944" s="1327">
        <f>SILABUS!D154</f>
        <v>0</v>
      </c>
      <c r="D944" s="1327"/>
      <c r="E944" s="1327"/>
      <c r="F944" s="1327"/>
      <c r="G944" s="1327"/>
      <c r="H944" s="1327"/>
      <c r="I944" s="1327"/>
      <c r="J944" s="1327"/>
      <c r="K944" s="356"/>
      <c r="L944" s="356"/>
      <c r="M944" s="1327">
        <f>C944</f>
        <v>0</v>
      </c>
      <c r="N944" s="1327"/>
      <c r="O944" s="1327"/>
      <c r="P944" s="1327"/>
      <c r="Q944" s="1327"/>
      <c r="R944" s="1327"/>
      <c r="S944" s="1327"/>
      <c r="T944" s="1327"/>
      <c r="U944" s="356"/>
      <c r="V944" s="356"/>
      <c r="W944" s="1327">
        <f>M944</f>
        <v>0</v>
      </c>
      <c r="X944" s="1327"/>
      <c r="Y944" s="1327"/>
      <c r="Z944" s="1327"/>
      <c r="AA944" s="1327"/>
      <c r="AB944" s="1327"/>
      <c r="AC944" s="1327"/>
      <c r="AD944" s="1327"/>
      <c r="AE944" s="356"/>
      <c r="AF944" s="356"/>
      <c r="AG944" s="1327">
        <f>W944</f>
        <v>0</v>
      </c>
      <c r="AH944" s="1327"/>
      <c r="AI944" s="1327"/>
      <c r="AJ944" s="1327"/>
      <c r="AK944" s="1327"/>
      <c r="AL944" s="1327"/>
      <c r="AM944" s="1327"/>
      <c r="AN944" s="1327"/>
    </row>
    <row r="945" spans="1:40">
      <c r="A945" s="356"/>
      <c r="B945" s="356"/>
      <c r="C945" s="1327">
        <f>SILABUS!D155</f>
        <v>0</v>
      </c>
      <c r="D945" s="1327"/>
      <c r="E945" s="1327"/>
      <c r="F945" s="1327"/>
      <c r="G945" s="1327"/>
      <c r="H945" s="1327"/>
      <c r="I945" s="1327"/>
      <c r="J945" s="1327"/>
      <c r="K945" s="356"/>
      <c r="L945" s="356"/>
      <c r="M945" s="1327">
        <f>C945</f>
        <v>0</v>
      </c>
      <c r="N945" s="1327"/>
      <c r="O945" s="1327"/>
      <c r="P945" s="1327"/>
      <c r="Q945" s="1327"/>
      <c r="R945" s="1327"/>
      <c r="S945" s="1327"/>
      <c r="T945" s="1327"/>
      <c r="U945" s="356"/>
      <c r="V945" s="356"/>
      <c r="W945" s="1327">
        <f>M945</f>
        <v>0</v>
      </c>
      <c r="X945" s="1327"/>
      <c r="Y945" s="1327"/>
      <c r="Z945" s="1327"/>
      <c r="AA945" s="1327"/>
      <c r="AB945" s="1327"/>
      <c r="AC945" s="1327"/>
      <c r="AD945" s="1327"/>
      <c r="AE945" s="356"/>
      <c r="AF945" s="356"/>
      <c r="AG945" s="1327">
        <f>W945</f>
        <v>0</v>
      </c>
      <c r="AH945" s="1327"/>
      <c r="AI945" s="1327"/>
      <c r="AJ945" s="1327"/>
      <c r="AK945" s="1327"/>
      <c r="AL945" s="1327"/>
      <c r="AM945" s="1327"/>
      <c r="AN945" s="1327"/>
    </row>
    <row r="946" spans="1:40">
      <c r="C946" s="1327">
        <f>SILABUS!D156</f>
        <v>0</v>
      </c>
      <c r="D946" s="1327"/>
      <c r="E946" s="1327"/>
      <c r="F946" s="1327"/>
      <c r="G946" s="1327"/>
      <c r="H946" s="1327"/>
      <c r="I946" s="1327"/>
      <c r="J946" s="1327"/>
      <c r="M946" s="1327">
        <f>C946</f>
        <v>0</v>
      </c>
      <c r="N946" s="1327"/>
      <c r="O946" s="1327"/>
      <c r="P946" s="1327"/>
      <c r="Q946" s="1327"/>
      <c r="R946" s="1327"/>
      <c r="S946" s="1327"/>
      <c r="T946" s="1327"/>
      <c r="W946" s="1327">
        <f>M946</f>
        <v>0</v>
      </c>
      <c r="X946" s="1327"/>
      <c r="Y946" s="1327"/>
      <c r="Z946" s="1327"/>
      <c r="AA946" s="1327"/>
      <c r="AB946" s="1327"/>
      <c r="AC946" s="1327"/>
      <c r="AD946" s="1327"/>
      <c r="AG946" s="1327">
        <f>W946</f>
        <v>0</v>
      </c>
      <c r="AH946" s="1327"/>
      <c r="AI946" s="1327"/>
      <c r="AJ946" s="1327"/>
      <c r="AK946" s="1327"/>
      <c r="AL946" s="1327"/>
      <c r="AM946" s="1327"/>
      <c r="AN946" s="1327"/>
    </row>
    <row r="947" spans="1:40">
      <c r="C947" s="1327">
        <f>SILABUS!D157</f>
        <v>0</v>
      </c>
      <c r="D947" s="1327"/>
      <c r="E947" s="1327"/>
      <c r="F947" s="1327"/>
      <c r="G947" s="1327"/>
      <c r="H947" s="1327"/>
      <c r="I947" s="1327"/>
      <c r="J947" s="1327"/>
      <c r="M947" s="1327">
        <f>C947</f>
        <v>0</v>
      </c>
      <c r="N947" s="1327"/>
      <c r="O947" s="1327"/>
      <c r="P947" s="1327"/>
      <c r="Q947" s="1327"/>
      <c r="R947" s="1327"/>
      <c r="S947" s="1327"/>
      <c r="T947" s="1327"/>
      <c r="W947" s="1327">
        <f>M947</f>
        <v>0</v>
      </c>
      <c r="X947" s="1327"/>
      <c r="Y947" s="1327"/>
      <c r="Z947" s="1327"/>
      <c r="AA947" s="1327"/>
      <c r="AB947" s="1327"/>
      <c r="AC947" s="1327"/>
      <c r="AD947" s="1327"/>
      <c r="AG947" s="1327">
        <f>W947</f>
        <v>0</v>
      </c>
      <c r="AH947" s="1327"/>
      <c r="AI947" s="1327"/>
      <c r="AJ947" s="1327"/>
      <c r="AK947" s="1327"/>
      <c r="AL947" s="1327"/>
      <c r="AM947" s="1327"/>
      <c r="AN947" s="1327"/>
    </row>
    <row r="948" spans="1:40">
      <c r="C948" s="1327">
        <f>SILABUS!D158</f>
        <v>0</v>
      </c>
      <c r="D948" s="1327"/>
      <c r="E948" s="1327"/>
      <c r="F948" s="1327"/>
      <c r="G948" s="1327"/>
      <c r="H948" s="1327"/>
      <c r="I948" s="1327"/>
      <c r="J948" s="1327"/>
      <c r="M948" s="824"/>
      <c r="N948" s="824"/>
      <c r="O948" s="392"/>
      <c r="P948" s="392"/>
      <c r="Q948" s="392"/>
      <c r="R948" s="392"/>
      <c r="S948" s="392"/>
      <c r="T948" s="392"/>
      <c r="W948" s="824"/>
      <c r="X948" s="824"/>
      <c r="Y948" s="392"/>
      <c r="Z948" s="392"/>
      <c r="AA948" s="392"/>
      <c r="AB948" s="392"/>
      <c r="AC948" s="392"/>
      <c r="AD948" s="392"/>
      <c r="AG948" s="824"/>
      <c r="AH948" s="824"/>
      <c r="AI948" s="392"/>
      <c r="AJ948" s="392"/>
      <c r="AK948" s="392"/>
      <c r="AL948" s="392"/>
      <c r="AM948" s="392"/>
      <c r="AN948" s="392"/>
    </row>
    <row r="949" spans="1:40" ht="15">
      <c r="A949" s="357" t="s">
        <v>529</v>
      </c>
      <c r="B949" s="357"/>
      <c r="C949" s="357"/>
      <c r="D949" s="357"/>
      <c r="K949" s="357" t="s">
        <v>529</v>
      </c>
      <c r="L949" s="357"/>
      <c r="M949" s="357"/>
      <c r="N949" s="357"/>
      <c r="U949" s="357" t="s">
        <v>529</v>
      </c>
      <c r="V949" s="357"/>
      <c r="W949" s="357"/>
      <c r="X949" s="357"/>
      <c r="AE949" s="357" t="s">
        <v>529</v>
      </c>
      <c r="AF949" s="357"/>
      <c r="AG949" s="357"/>
      <c r="AH949" s="357"/>
    </row>
    <row r="950" spans="1:40">
      <c r="C950" s="353" t="s">
        <v>428</v>
      </c>
      <c r="M950" s="353" t="s">
        <v>428</v>
      </c>
      <c r="W950" s="353" t="s">
        <v>428</v>
      </c>
      <c r="AG950" s="353" t="s">
        <v>428</v>
      </c>
    </row>
    <row r="951" spans="1:40">
      <c r="C951" s="353" t="s">
        <v>429</v>
      </c>
      <c r="M951" s="353" t="s">
        <v>429</v>
      </c>
      <c r="W951" s="353" t="s">
        <v>429</v>
      </c>
      <c r="AG951" s="353" t="s">
        <v>429</v>
      </c>
    </row>
    <row r="952" spans="1:40">
      <c r="C952" s="353" t="s">
        <v>430</v>
      </c>
      <c r="M952" s="353" t="s">
        <v>430</v>
      </c>
      <c r="W952" s="353" t="s">
        <v>430</v>
      </c>
      <c r="AG952" s="353" t="s">
        <v>430</v>
      </c>
    </row>
    <row r="953" spans="1:40">
      <c r="C953" s="353" t="s">
        <v>431</v>
      </c>
      <c r="M953" s="353" t="s">
        <v>431</v>
      </c>
      <c r="W953" s="353" t="s">
        <v>431</v>
      </c>
      <c r="AG953" s="353" t="s">
        <v>431</v>
      </c>
    </row>
    <row r="954" spans="1:40">
      <c r="C954" s="353" t="s">
        <v>432</v>
      </c>
      <c r="M954" s="353" t="s">
        <v>432</v>
      </c>
      <c r="W954" s="353" t="s">
        <v>432</v>
      </c>
      <c r="AG954" s="353" t="s">
        <v>432</v>
      </c>
    </row>
    <row r="956" spans="1:40" ht="15">
      <c r="C956" s="357" t="s">
        <v>470</v>
      </c>
      <c r="D956" s="357"/>
      <c r="M956" s="357" t="s">
        <v>470</v>
      </c>
      <c r="N956" s="357"/>
      <c r="W956" s="357" t="s">
        <v>470</v>
      </c>
      <c r="X956" s="357"/>
      <c r="AG956" s="357" t="s">
        <v>470</v>
      </c>
      <c r="AH956" s="357"/>
    </row>
    <row r="957" spans="1:40" ht="15">
      <c r="C957" s="357"/>
      <c r="D957" s="357"/>
      <c r="M957" s="357"/>
      <c r="N957" s="357"/>
      <c r="W957" s="357"/>
      <c r="X957" s="357"/>
      <c r="AG957" s="357"/>
      <c r="AH957" s="357"/>
    </row>
    <row r="958" spans="1:40" ht="15.75" customHeight="1">
      <c r="C958" s="1356" t="s">
        <v>433</v>
      </c>
      <c r="D958" s="1358" t="s">
        <v>434</v>
      </c>
      <c r="E958" s="1358"/>
      <c r="F958" s="1358"/>
      <c r="G958" s="1358"/>
      <c r="H958" s="1359" t="s">
        <v>435</v>
      </c>
      <c r="I958" s="1359"/>
      <c r="J958" s="1359" t="s">
        <v>436</v>
      </c>
      <c r="M958" s="1356" t="s">
        <v>433</v>
      </c>
      <c r="N958" s="1358" t="s">
        <v>434</v>
      </c>
      <c r="O958" s="1358"/>
      <c r="P958" s="1358"/>
      <c r="Q958" s="1358"/>
      <c r="R958" s="1359" t="s">
        <v>435</v>
      </c>
      <c r="S958" s="1359"/>
      <c r="T958" s="1359" t="s">
        <v>436</v>
      </c>
      <c r="W958" s="1356" t="s">
        <v>433</v>
      </c>
      <c r="X958" s="1358" t="s">
        <v>434</v>
      </c>
      <c r="Y958" s="1358"/>
      <c r="Z958" s="1358"/>
      <c r="AA958" s="1358"/>
      <c r="AB958" s="1359" t="s">
        <v>435</v>
      </c>
      <c r="AC958" s="1359"/>
      <c r="AD958" s="1359" t="s">
        <v>436</v>
      </c>
      <c r="AG958" s="1356" t="s">
        <v>433</v>
      </c>
      <c r="AH958" s="1358" t="s">
        <v>434</v>
      </c>
      <c r="AI958" s="1358"/>
      <c r="AJ958" s="1358"/>
      <c r="AK958" s="1358"/>
      <c r="AL958" s="1359" t="s">
        <v>435</v>
      </c>
      <c r="AM958" s="1359"/>
      <c r="AN958" s="1359" t="s">
        <v>436</v>
      </c>
    </row>
    <row r="959" spans="1:40" ht="15.75">
      <c r="C959" s="1357"/>
      <c r="D959" s="1358" t="s">
        <v>437</v>
      </c>
      <c r="E959" s="1358"/>
      <c r="F959" s="1359" t="s">
        <v>438</v>
      </c>
      <c r="G959" s="1359"/>
      <c r="H959" s="1359"/>
      <c r="I959" s="1359"/>
      <c r="J959" s="1359"/>
      <c r="M959" s="1357"/>
      <c r="N959" s="1358" t="s">
        <v>437</v>
      </c>
      <c r="O959" s="1358"/>
      <c r="P959" s="1359" t="s">
        <v>438</v>
      </c>
      <c r="Q959" s="1359"/>
      <c r="R959" s="1359"/>
      <c r="S959" s="1359"/>
      <c r="T959" s="1359"/>
      <c r="W959" s="1357"/>
      <c r="X959" s="1358" t="s">
        <v>437</v>
      </c>
      <c r="Y959" s="1358"/>
      <c r="Z959" s="1359" t="s">
        <v>438</v>
      </c>
      <c r="AA959" s="1359"/>
      <c r="AB959" s="1359"/>
      <c r="AC959" s="1359"/>
      <c r="AD959" s="1359"/>
      <c r="AG959" s="1357"/>
      <c r="AH959" s="1358" t="s">
        <v>437</v>
      </c>
      <c r="AI959" s="1358"/>
      <c r="AJ959" s="1359" t="s">
        <v>438</v>
      </c>
      <c r="AK959" s="1359"/>
      <c r="AL959" s="1359"/>
      <c r="AM959" s="1359"/>
      <c r="AN959" s="1359"/>
    </row>
    <row r="960" spans="1:40" ht="25.5">
      <c r="C960" s="1362" t="s">
        <v>439</v>
      </c>
      <c r="D960" s="836"/>
      <c r="E960" s="362" t="s">
        <v>471</v>
      </c>
      <c r="F960" s="361"/>
      <c r="G960" s="362" t="s">
        <v>459</v>
      </c>
      <c r="H960" s="361"/>
      <c r="I960" s="362" t="s">
        <v>472</v>
      </c>
      <c r="J960" s="360" t="s">
        <v>440</v>
      </c>
      <c r="M960" s="1362" t="s">
        <v>439</v>
      </c>
      <c r="N960" s="836"/>
      <c r="O960" s="362" t="s">
        <v>471</v>
      </c>
      <c r="P960" s="361"/>
      <c r="Q960" s="362" t="s">
        <v>459</v>
      </c>
      <c r="R960" s="361"/>
      <c r="S960" s="362" t="s">
        <v>472</v>
      </c>
      <c r="T960" s="360" t="s">
        <v>440</v>
      </c>
      <c r="W960" s="1362" t="s">
        <v>439</v>
      </c>
      <c r="X960" s="836"/>
      <c r="Y960" s="362" t="s">
        <v>471</v>
      </c>
      <c r="Z960" s="361"/>
      <c r="AA960" s="362" t="s">
        <v>459</v>
      </c>
      <c r="AB960" s="361"/>
      <c r="AC960" s="362" t="s">
        <v>472</v>
      </c>
      <c r="AD960" s="360" t="s">
        <v>440</v>
      </c>
      <c r="AG960" s="1362" t="s">
        <v>439</v>
      </c>
      <c r="AH960" s="836"/>
      <c r="AI960" s="362" t="s">
        <v>471</v>
      </c>
      <c r="AJ960" s="361"/>
      <c r="AK960" s="362" t="s">
        <v>459</v>
      </c>
      <c r="AL960" s="361"/>
      <c r="AM960" s="362" t="s">
        <v>472</v>
      </c>
      <c r="AN960" s="360" t="s">
        <v>440</v>
      </c>
    </row>
    <row r="961" spans="3:40">
      <c r="C961" s="1363"/>
      <c r="D961" s="837"/>
      <c r="E961" s="365" t="s">
        <v>466</v>
      </c>
      <c r="F961" s="364"/>
      <c r="G961" s="365" t="s">
        <v>460</v>
      </c>
      <c r="H961" s="364"/>
      <c r="I961" s="365" t="s">
        <v>473</v>
      </c>
      <c r="J961" s="363"/>
      <c r="M961" s="1363"/>
      <c r="N961" s="837"/>
      <c r="O961" s="365" t="s">
        <v>466</v>
      </c>
      <c r="P961" s="364"/>
      <c r="Q961" s="365" t="s">
        <v>460</v>
      </c>
      <c r="R961" s="364"/>
      <c r="S961" s="365" t="s">
        <v>473</v>
      </c>
      <c r="T961" s="363"/>
      <c r="W961" s="1363"/>
      <c r="X961" s="837"/>
      <c r="Y961" s="365" t="s">
        <v>466</v>
      </c>
      <c r="Z961" s="364"/>
      <c r="AA961" s="365" t="s">
        <v>460</v>
      </c>
      <c r="AB961" s="364"/>
      <c r="AC961" s="365" t="s">
        <v>473</v>
      </c>
      <c r="AD961" s="363"/>
      <c r="AG961" s="1363"/>
      <c r="AH961" s="837"/>
      <c r="AI961" s="365" t="s">
        <v>466</v>
      </c>
      <c r="AJ961" s="364"/>
      <c r="AK961" s="365" t="s">
        <v>460</v>
      </c>
      <c r="AL961" s="364"/>
      <c r="AM961" s="365" t="s">
        <v>473</v>
      </c>
      <c r="AN961" s="363"/>
    </row>
    <row r="962" spans="3:40">
      <c r="C962" s="1363"/>
      <c r="D962" s="837"/>
      <c r="E962" s="365" t="s">
        <v>467</v>
      </c>
      <c r="F962" s="364"/>
      <c r="G962" s="365" t="s">
        <v>461</v>
      </c>
      <c r="H962" s="364"/>
      <c r="I962" s="365" t="s">
        <v>474</v>
      </c>
      <c r="J962" s="363"/>
      <c r="M962" s="1363"/>
      <c r="N962" s="837"/>
      <c r="O962" s="365" t="s">
        <v>467</v>
      </c>
      <c r="P962" s="364"/>
      <c r="Q962" s="365" t="s">
        <v>461</v>
      </c>
      <c r="R962" s="364"/>
      <c r="S962" s="365" t="s">
        <v>474</v>
      </c>
      <c r="T962" s="363"/>
      <c r="W962" s="1363"/>
      <c r="X962" s="837"/>
      <c r="Y962" s="365" t="s">
        <v>467</v>
      </c>
      <c r="Z962" s="364"/>
      <c r="AA962" s="365" t="s">
        <v>461</v>
      </c>
      <c r="AB962" s="364"/>
      <c r="AC962" s="365" t="s">
        <v>474</v>
      </c>
      <c r="AD962" s="363"/>
      <c r="AG962" s="1363"/>
      <c r="AH962" s="837"/>
      <c r="AI962" s="365" t="s">
        <v>467</v>
      </c>
      <c r="AJ962" s="364"/>
      <c r="AK962" s="365" t="s">
        <v>461</v>
      </c>
      <c r="AL962" s="364"/>
      <c r="AM962" s="365" t="s">
        <v>474</v>
      </c>
      <c r="AN962" s="363"/>
    </row>
    <row r="963" spans="3:40" ht="25.5">
      <c r="C963" s="1363"/>
      <c r="D963" s="837"/>
      <c r="E963" s="365" t="s">
        <v>468</v>
      </c>
      <c r="F963" s="364"/>
      <c r="G963" s="365" t="s">
        <v>462</v>
      </c>
      <c r="H963" s="364"/>
      <c r="I963" s="365" t="s">
        <v>475</v>
      </c>
      <c r="J963" s="363"/>
      <c r="M963" s="1363"/>
      <c r="N963" s="837"/>
      <c r="O963" s="365" t="s">
        <v>468</v>
      </c>
      <c r="P963" s="364"/>
      <c r="Q963" s="365" t="s">
        <v>462</v>
      </c>
      <c r="R963" s="364"/>
      <c r="S963" s="365" t="s">
        <v>475</v>
      </c>
      <c r="T963" s="363"/>
      <c r="W963" s="1363"/>
      <c r="X963" s="837"/>
      <c r="Y963" s="365" t="s">
        <v>468</v>
      </c>
      <c r="Z963" s="364"/>
      <c r="AA963" s="365" t="s">
        <v>462</v>
      </c>
      <c r="AB963" s="364"/>
      <c r="AC963" s="365" t="s">
        <v>475</v>
      </c>
      <c r="AD963" s="363"/>
      <c r="AG963" s="1363"/>
      <c r="AH963" s="837"/>
      <c r="AI963" s="365" t="s">
        <v>468</v>
      </c>
      <c r="AJ963" s="364"/>
      <c r="AK963" s="365" t="s">
        <v>462</v>
      </c>
      <c r="AL963" s="364"/>
      <c r="AM963" s="365" t="s">
        <v>475</v>
      </c>
      <c r="AN963" s="363"/>
    </row>
    <row r="964" spans="3:40">
      <c r="C964" s="1363"/>
      <c r="D964" s="837"/>
      <c r="E964" s="365" t="s">
        <v>469</v>
      </c>
      <c r="F964" s="364"/>
      <c r="G964" s="365"/>
      <c r="H964" s="364"/>
      <c r="I964" s="365"/>
      <c r="J964" s="363"/>
      <c r="M964" s="1363"/>
      <c r="N964" s="837"/>
      <c r="O964" s="365" t="s">
        <v>469</v>
      </c>
      <c r="P964" s="364"/>
      <c r="Q964" s="365"/>
      <c r="R964" s="364"/>
      <c r="S964" s="365"/>
      <c r="T964" s="363"/>
      <c r="W964" s="1363"/>
      <c r="X964" s="837"/>
      <c r="Y964" s="365" t="s">
        <v>469</v>
      </c>
      <c r="Z964" s="364"/>
      <c r="AA964" s="365"/>
      <c r="AB964" s="364"/>
      <c r="AC964" s="365"/>
      <c r="AD964" s="363"/>
      <c r="AG964" s="1363"/>
      <c r="AH964" s="837"/>
      <c r="AI964" s="365" t="s">
        <v>469</v>
      </c>
      <c r="AJ964" s="364"/>
      <c r="AK964" s="365"/>
      <c r="AL964" s="364"/>
      <c r="AM964" s="365"/>
      <c r="AN964" s="363"/>
    </row>
    <row r="965" spans="3:40">
      <c r="C965" s="1364"/>
      <c r="D965" s="838"/>
      <c r="E965" s="368"/>
      <c r="F965" s="369"/>
      <c r="G965" s="368"/>
      <c r="H965" s="369"/>
      <c r="I965" s="370"/>
      <c r="J965" s="366"/>
      <c r="M965" s="1364"/>
      <c r="N965" s="838"/>
      <c r="O965" s="368"/>
      <c r="P965" s="369"/>
      <c r="Q965" s="368"/>
      <c r="R965" s="369"/>
      <c r="S965" s="370"/>
      <c r="T965" s="366"/>
      <c r="W965" s="1364"/>
      <c r="X965" s="838"/>
      <c r="Y965" s="368"/>
      <c r="Z965" s="369"/>
      <c r="AA965" s="368"/>
      <c r="AB965" s="369"/>
      <c r="AC965" s="370"/>
      <c r="AD965" s="366"/>
      <c r="AG965" s="1364"/>
      <c r="AH965" s="838"/>
      <c r="AI965" s="368"/>
      <c r="AJ965" s="369"/>
      <c r="AK965" s="368"/>
      <c r="AL965" s="369"/>
      <c r="AM965" s="370"/>
      <c r="AN965" s="366"/>
    </row>
    <row r="966" spans="3:40">
      <c r="C966" s="1362" t="s">
        <v>441</v>
      </c>
      <c r="D966" s="1367" t="s">
        <v>476</v>
      </c>
      <c r="E966" s="1368"/>
      <c r="F966" s="371"/>
      <c r="G966" s="362"/>
      <c r="H966" s="372"/>
      <c r="I966" s="372"/>
      <c r="J966" s="360" t="s">
        <v>444</v>
      </c>
      <c r="M966" s="1362" t="s">
        <v>441</v>
      </c>
      <c r="N966" s="1367" t="s">
        <v>476</v>
      </c>
      <c r="O966" s="1368"/>
      <c r="P966" s="371"/>
      <c r="Q966" s="362"/>
      <c r="R966" s="372"/>
      <c r="S966" s="372"/>
      <c r="T966" s="360" t="s">
        <v>444</v>
      </c>
      <c r="W966" s="1362" t="s">
        <v>441</v>
      </c>
      <c r="X966" s="1367" t="s">
        <v>476</v>
      </c>
      <c r="Y966" s="1368"/>
      <c r="Z966" s="371"/>
      <c r="AA966" s="362"/>
      <c r="AB966" s="372"/>
      <c r="AC966" s="372"/>
      <c r="AD966" s="360" t="s">
        <v>444</v>
      </c>
      <c r="AG966" s="1362" t="s">
        <v>441</v>
      </c>
      <c r="AH966" s="1367" t="s">
        <v>476</v>
      </c>
      <c r="AI966" s="1368"/>
      <c r="AJ966" s="371"/>
      <c r="AK966" s="362"/>
      <c r="AL966" s="372"/>
      <c r="AM966" s="372"/>
      <c r="AN966" s="360" t="s">
        <v>444</v>
      </c>
    </row>
    <row r="967" spans="3:40" ht="38.25">
      <c r="C967" s="1363"/>
      <c r="D967" s="1360" t="s">
        <v>442</v>
      </c>
      <c r="E967" s="1361"/>
      <c r="F967" s="364"/>
      <c r="G967" s="365" t="s">
        <v>463</v>
      </c>
      <c r="H967" s="372"/>
      <c r="I967" s="372" t="s">
        <v>477</v>
      </c>
      <c r="J967" s="363"/>
      <c r="M967" s="1363"/>
      <c r="N967" s="1360" t="s">
        <v>442</v>
      </c>
      <c r="O967" s="1361"/>
      <c r="P967" s="364"/>
      <c r="Q967" s="365" t="s">
        <v>463</v>
      </c>
      <c r="R967" s="372"/>
      <c r="S967" s="372" t="s">
        <v>477</v>
      </c>
      <c r="T967" s="363"/>
      <c r="W967" s="1363"/>
      <c r="X967" s="1360" t="s">
        <v>442</v>
      </c>
      <c r="Y967" s="1361"/>
      <c r="Z967" s="364"/>
      <c r="AA967" s="365" t="s">
        <v>463</v>
      </c>
      <c r="AB967" s="372"/>
      <c r="AC967" s="372" t="s">
        <v>477</v>
      </c>
      <c r="AD967" s="363"/>
      <c r="AG967" s="1363"/>
      <c r="AH967" s="1360" t="s">
        <v>442</v>
      </c>
      <c r="AI967" s="1361"/>
      <c r="AJ967" s="364"/>
      <c r="AK967" s="365" t="s">
        <v>463</v>
      </c>
      <c r="AL967" s="372"/>
      <c r="AM967" s="372" t="s">
        <v>477</v>
      </c>
      <c r="AN967" s="363"/>
    </row>
    <row r="968" spans="3:40">
      <c r="C968" s="1363"/>
      <c r="D968" s="1360" t="s">
        <v>443</v>
      </c>
      <c r="E968" s="1361"/>
      <c r="F968" s="364"/>
      <c r="G968" s="365"/>
      <c r="H968" s="372"/>
      <c r="I968" s="372"/>
      <c r="J968" s="363"/>
      <c r="M968" s="1363"/>
      <c r="N968" s="1360" t="s">
        <v>443</v>
      </c>
      <c r="O968" s="1361"/>
      <c r="P968" s="364"/>
      <c r="Q968" s="365"/>
      <c r="R968" s="372"/>
      <c r="S968" s="372"/>
      <c r="T968" s="363"/>
      <c r="W968" s="1363"/>
      <c r="X968" s="1360" t="s">
        <v>443</v>
      </c>
      <c r="Y968" s="1361"/>
      <c r="Z968" s="364"/>
      <c r="AA968" s="365"/>
      <c r="AB968" s="372"/>
      <c r="AC968" s="372"/>
      <c r="AD968" s="363"/>
      <c r="AG968" s="1363"/>
      <c r="AH968" s="1360" t="s">
        <v>443</v>
      </c>
      <c r="AI968" s="1361"/>
      <c r="AJ968" s="364"/>
      <c r="AK968" s="365"/>
      <c r="AL968" s="372"/>
      <c r="AM968" s="372"/>
      <c r="AN968" s="363"/>
    </row>
    <row r="969" spans="3:40">
      <c r="C969" s="1363"/>
      <c r="D969" s="378"/>
      <c r="E969" s="372">
        <f>SILABUS!E153</f>
        <v>0</v>
      </c>
      <c r="F969" s="373"/>
      <c r="G969" s="365"/>
      <c r="H969" s="372"/>
      <c r="I969" s="372"/>
      <c r="J969" s="363"/>
      <c r="M969" s="1363"/>
      <c r="N969" s="378"/>
      <c r="O969" s="372">
        <f>E969</f>
        <v>0</v>
      </c>
      <c r="P969" s="373"/>
      <c r="Q969" s="365"/>
      <c r="R969" s="372"/>
      <c r="S969" s="372"/>
      <c r="T969" s="363"/>
      <c r="W969" s="1363"/>
      <c r="X969" s="378"/>
      <c r="Y969" s="372">
        <f>O969</f>
        <v>0</v>
      </c>
      <c r="Z969" s="373"/>
      <c r="AA969" s="365"/>
      <c r="AB969" s="372"/>
      <c r="AC969" s="372"/>
      <c r="AD969" s="363"/>
      <c r="AG969" s="1363"/>
      <c r="AH969" s="378"/>
      <c r="AI969" s="372">
        <f>Y969</f>
        <v>0</v>
      </c>
      <c r="AJ969" s="373"/>
      <c r="AK969" s="365"/>
      <c r="AL969" s="372"/>
      <c r="AM969" s="372"/>
      <c r="AN969" s="363"/>
    </row>
    <row r="970" spans="3:40">
      <c r="C970" s="1363"/>
      <c r="D970" s="378"/>
      <c r="E970" s="372">
        <f>SILABUS!E154</f>
        <v>0</v>
      </c>
      <c r="F970" s="364"/>
      <c r="G970" s="365"/>
      <c r="H970" s="372"/>
      <c r="I970" s="372"/>
      <c r="J970" s="363"/>
      <c r="M970" s="1363"/>
      <c r="N970" s="378"/>
      <c r="O970" s="372">
        <f t="shared" ref="O970:O977" si="78">E970</f>
        <v>0</v>
      </c>
      <c r="P970" s="364"/>
      <c r="Q970" s="365"/>
      <c r="R970" s="372"/>
      <c r="S970" s="372"/>
      <c r="T970" s="363"/>
      <c r="W970" s="1363"/>
      <c r="X970" s="378"/>
      <c r="Y970" s="372">
        <f t="shared" ref="Y970:Y977" si="79">O970</f>
        <v>0</v>
      </c>
      <c r="Z970" s="364"/>
      <c r="AA970" s="365"/>
      <c r="AB970" s="372"/>
      <c r="AC970" s="372"/>
      <c r="AD970" s="363"/>
      <c r="AG970" s="1363"/>
      <c r="AH970" s="378"/>
      <c r="AI970" s="372">
        <f t="shared" ref="AI970:AI977" si="80">Y970</f>
        <v>0</v>
      </c>
      <c r="AJ970" s="364"/>
      <c r="AK970" s="365"/>
      <c r="AL970" s="372"/>
      <c r="AM970" s="372"/>
      <c r="AN970" s="363"/>
    </row>
    <row r="971" spans="3:40" ht="38.25">
      <c r="C971" s="1363"/>
      <c r="D971" s="378"/>
      <c r="E971" s="372">
        <f>SILABUS!E155</f>
        <v>0</v>
      </c>
      <c r="F971" s="364"/>
      <c r="G971" s="365" t="s">
        <v>462</v>
      </c>
      <c r="H971" s="372"/>
      <c r="I971" s="372" t="s">
        <v>478</v>
      </c>
      <c r="J971" s="363"/>
      <c r="M971" s="1363"/>
      <c r="N971" s="378"/>
      <c r="O971" s="372">
        <f t="shared" si="78"/>
        <v>0</v>
      </c>
      <c r="P971" s="364"/>
      <c r="Q971" s="365" t="s">
        <v>462</v>
      </c>
      <c r="R971" s="372"/>
      <c r="S971" s="372" t="s">
        <v>478</v>
      </c>
      <c r="T971" s="363"/>
      <c r="W971" s="1363"/>
      <c r="X971" s="378"/>
      <c r="Y971" s="372">
        <f t="shared" si="79"/>
        <v>0</v>
      </c>
      <c r="Z971" s="364"/>
      <c r="AA971" s="365" t="s">
        <v>462</v>
      </c>
      <c r="AB971" s="372"/>
      <c r="AC971" s="372" t="s">
        <v>478</v>
      </c>
      <c r="AD971" s="363"/>
      <c r="AG971" s="1363"/>
      <c r="AH971" s="378"/>
      <c r="AI971" s="372">
        <f t="shared" si="80"/>
        <v>0</v>
      </c>
      <c r="AJ971" s="364"/>
      <c r="AK971" s="365" t="s">
        <v>462</v>
      </c>
      <c r="AL971" s="372"/>
      <c r="AM971" s="372" t="s">
        <v>478</v>
      </c>
      <c r="AN971" s="363"/>
    </row>
    <row r="972" spans="3:40" ht="25.5">
      <c r="C972" s="1363"/>
      <c r="D972" s="378"/>
      <c r="E972" s="372">
        <f>SILABUS!E156</f>
        <v>0</v>
      </c>
      <c r="F972" s="364"/>
      <c r="G972" s="365" t="s">
        <v>479</v>
      </c>
      <c r="H972" s="372"/>
      <c r="I972" s="372" t="s">
        <v>480</v>
      </c>
      <c r="J972" s="363"/>
      <c r="M972" s="1363"/>
      <c r="N972" s="378"/>
      <c r="O972" s="372">
        <f t="shared" si="78"/>
        <v>0</v>
      </c>
      <c r="P972" s="364"/>
      <c r="Q972" s="365" t="s">
        <v>479</v>
      </c>
      <c r="R972" s="372"/>
      <c r="S972" s="372" t="s">
        <v>480</v>
      </c>
      <c r="T972" s="363"/>
      <c r="W972" s="1363"/>
      <c r="X972" s="378"/>
      <c r="Y972" s="372">
        <f t="shared" si="79"/>
        <v>0</v>
      </c>
      <c r="Z972" s="364"/>
      <c r="AA972" s="365" t="s">
        <v>479</v>
      </c>
      <c r="AB972" s="372"/>
      <c r="AC972" s="372" t="s">
        <v>480</v>
      </c>
      <c r="AD972" s="363"/>
      <c r="AG972" s="1363"/>
      <c r="AH972" s="378"/>
      <c r="AI972" s="372">
        <f t="shared" si="80"/>
        <v>0</v>
      </c>
      <c r="AJ972" s="364"/>
      <c r="AK972" s="365" t="s">
        <v>479</v>
      </c>
      <c r="AL972" s="372"/>
      <c r="AM972" s="372" t="s">
        <v>480</v>
      </c>
      <c r="AN972" s="363"/>
    </row>
    <row r="973" spans="3:40">
      <c r="C973" s="1363"/>
      <c r="D973" s="378"/>
      <c r="E973" s="372">
        <f>SILABUS!E157</f>
        <v>0</v>
      </c>
      <c r="F973" s="364"/>
      <c r="G973" s="365"/>
      <c r="H973" s="372"/>
      <c r="I973" s="372"/>
      <c r="J973" s="363"/>
      <c r="M973" s="1363"/>
      <c r="N973" s="378"/>
      <c r="O973" s="372">
        <f t="shared" si="78"/>
        <v>0</v>
      </c>
      <c r="P973" s="364"/>
      <c r="Q973" s="365"/>
      <c r="R973" s="372"/>
      <c r="S973" s="372"/>
      <c r="T973" s="363"/>
      <c r="W973" s="1363"/>
      <c r="X973" s="378"/>
      <c r="Y973" s="372">
        <f t="shared" si="79"/>
        <v>0</v>
      </c>
      <c r="Z973" s="364"/>
      <c r="AA973" s="365"/>
      <c r="AB973" s="372"/>
      <c r="AC973" s="372"/>
      <c r="AD973" s="363"/>
      <c r="AG973" s="1363"/>
      <c r="AH973" s="378"/>
      <c r="AI973" s="372">
        <f t="shared" si="80"/>
        <v>0</v>
      </c>
      <c r="AJ973" s="364"/>
      <c r="AK973" s="365"/>
      <c r="AL973" s="372"/>
      <c r="AM973" s="372"/>
      <c r="AN973" s="363"/>
    </row>
    <row r="974" spans="3:40">
      <c r="C974" s="1363"/>
      <c r="D974" s="378"/>
      <c r="E974" s="372">
        <f>SILABUS!E158</f>
        <v>0</v>
      </c>
      <c r="F974" s="373"/>
      <c r="G974" s="365"/>
      <c r="H974" s="372"/>
      <c r="I974" s="372"/>
      <c r="J974" s="363"/>
      <c r="M974" s="1363"/>
      <c r="N974" s="378"/>
      <c r="O974" s="372">
        <f t="shared" si="78"/>
        <v>0</v>
      </c>
      <c r="P974" s="373"/>
      <c r="Q974" s="365"/>
      <c r="R974" s="372"/>
      <c r="S974" s="372"/>
      <c r="T974" s="363"/>
      <c r="W974" s="1363"/>
      <c r="X974" s="378"/>
      <c r="Y974" s="372">
        <f t="shared" si="79"/>
        <v>0</v>
      </c>
      <c r="Z974" s="373"/>
      <c r="AA974" s="365"/>
      <c r="AB974" s="372"/>
      <c r="AC974" s="372"/>
      <c r="AD974" s="363"/>
      <c r="AG974" s="1363"/>
      <c r="AH974" s="378"/>
      <c r="AI974" s="372">
        <f t="shared" si="80"/>
        <v>0</v>
      </c>
      <c r="AJ974" s="373"/>
      <c r="AK974" s="365"/>
      <c r="AL974" s="372"/>
      <c r="AM974" s="372"/>
      <c r="AN974" s="363"/>
    </row>
    <row r="975" spans="3:40" ht="25.5">
      <c r="C975" s="1363"/>
      <c r="D975" s="378"/>
      <c r="E975" s="372">
        <f>SILABUS!E159</f>
        <v>0</v>
      </c>
      <c r="F975" s="364"/>
      <c r="G975" s="365" t="s">
        <v>462</v>
      </c>
      <c r="H975" s="372"/>
      <c r="I975" s="372"/>
      <c r="J975" s="363"/>
      <c r="M975" s="1363"/>
      <c r="N975" s="378"/>
      <c r="O975" s="372">
        <f t="shared" si="78"/>
        <v>0</v>
      </c>
      <c r="P975" s="364"/>
      <c r="Q975" s="365" t="s">
        <v>462</v>
      </c>
      <c r="R975" s="372"/>
      <c r="S975" s="372"/>
      <c r="T975" s="363"/>
      <c r="W975" s="1363"/>
      <c r="X975" s="378"/>
      <c r="Y975" s="372">
        <f t="shared" si="79"/>
        <v>0</v>
      </c>
      <c r="Z975" s="364"/>
      <c r="AA975" s="365" t="s">
        <v>462</v>
      </c>
      <c r="AB975" s="372"/>
      <c r="AC975" s="372"/>
      <c r="AD975" s="363"/>
      <c r="AG975" s="1363"/>
      <c r="AH975" s="378"/>
      <c r="AI975" s="372">
        <f t="shared" si="80"/>
        <v>0</v>
      </c>
      <c r="AJ975" s="364"/>
      <c r="AK975" s="365" t="s">
        <v>462</v>
      </c>
      <c r="AL975" s="372"/>
      <c r="AM975" s="372"/>
      <c r="AN975" s="363"/>
    </row>
    <row r="976" spans="3:40" ht="25.5" customHeight="1">
      <c r="C976" s="1363"/>
      <c r="D976" s="378"/>
      <c r="E976" s="372">
        <f>SILABUS!E160</f>
        <v>0</v>
      </c>
      <c r="F976" s="364"/>
      <c r="G976" s="365" t="s">
        <v>464</v>
      </c>
      <c r="H976" s="372"/>
      <c r="I976" s="372"/>
      <c r="J976" s="363"/>
      <c r="M976" s="1363"/>
      <c r="N976" s="378"/>
      <c r="O976" s="372">
        <f t="shared" si="78"/>
        <v>0</v>
      </c>
      <c r="P976" s="364"/>
      <c r="Q976" s="365" t="s">
        <v>464</v>
      </c>
      <c r="R976" s="372"/>
      <c r="S976" s="372"/>
      <c r="T976" s="363"/>
      <c r="W976" s="1363"/>
      <c r="X976" s="378"/>
      <c r="Y976" s="372">
        <f t="shared" si="79"/>
        <v>0</v>
      </c>
      <c r="Z976" s="364"/>
      <c r="AA976" s="365" t="s">
        <v>464</v>
      </c>
      <c r="AB976" s="372"/>
      <c r="AC976" s="372"/>
      <c r="AD976" s="363"/>
      <c r="AG976" s="1363"/>
      <c r="AH976" s="378"/>
      <c r="AI976" s="372">
        <f t="shared" si="80"/>
        <v>0</v>
      </c>
      <c r="AJ976" s="364"/>
      <c r="AK976" s="365" t="s">
        <v>464</v>
      </c>
      <c r="AL976" s="372"/>
      <c r="AM976" s="372"/>
      <c r="AN976" s="363"/>
    </row>
    <row r="977" spans="1:40" ht="51">
      <c r="C977" s="1363"/>
      <c r="D977" s="378"/>
      <c r="E977" s="372">
        <f>SILABUS!E161</f>
        <v>0</v>
      </c>
      <c r="F977" s="374"/>
      <c r="G977" s="365" t="s">
        <v>465</v>
      </c>
      <c r="H977" s="372"/>
      <c r="I977" s="372"/>
      <c r="J977" s="363"/>
      <c r="M977" s="1363"/>
      <c r="N977" s="378"/>
      <c r="O977" s="372">
        <f t="shared" si="78"/>
        <v>0</v>
      </c>
      <c r="P977" s="374"/>
      <c r="Q977" s="365" t="s">
        <v>465</v>
      </c>
      <c r="R977" s="372"/>
      <c r="S977" s="372"/>
      <c r="T977" s="363"/>
      <c r="W977" s="1363"/>
      <c r="X977" s="378"/>
      <c r="Y977" s="372">
        <f t="shared" si="79"/>
        <v>0</v>
      </c>
      <c r="Z977" s="374"/>
      <c r="AA977" s="365" t="s">
        <v>465</v>
      </c>
      <c r="AB977" s="372"/>
      <c r="AC977" s="372"/>
      <c r="AD977" s="363"/>
      <c r="AG977" s="1363"/>
      <c r="AH977" s="378"/>
      <c r="AI977" s="372">
        <f t="shared" si="80"/>
        <v>0</v>
      </c>
      <c r="AJ977" s="374"/>
      <c r="AK977" s="365" t="s">
        <v>465</v>
      </c>
      <c r="AL977" s="372"/>
      <c r="AM977" s="372"/>
      <c r="AN977" s="363"/>
    </row>
    <row r="978" spans="1:40">
      <c r="C978" s="1364"/>
      <c r="D978" s="378"/>
      <c r="E978" s="372">
        <f>SILABUS!E162</f>
        <v>0</v>
      </c>
      <c r="F978" s="374"/>
      <c r="G978" s="376"/>
      <c r="H978" s="375"/>
      <c r="I978" s="372"/>
      <c r="J978" s="363"/>
      <c r="M978" s="1364"/>
      <c r="N978" s="378"/>
      <c r="O978" s="375"/>
      <c r="P978" s="374"/>
      <c r="Q978" s="376"/>
      <c r="R978" s="375"/>
      <c r="S978" s="372"/>
      <c r="T978" s="363"/>
      <c r="W978" s="1364"/>
      <c r="X978" s="378"/>
      <c r="Y978" s="375"/>
      <c r="Z978" s="374"/>
      <c r="AA978" s="376"/>
      <c r="AB978" s="375"/>
      <c r="AC978" s="372"/>
      <c r="AD978" s="363"/>
      <c r="AG978" s="1364"/>
      <c r="AH978" s="378"/>
      <c r="AI978" s="375"/>
      <c r="AJ978" s="374"/>
      <c r="AK978" s="376"/>
      <c r="AL978" s="375"/>
      <c r="AM978" s="372"/>
      <c r="AN978" s="363"/>
    </row>
    <row r="979" spans="1:40" ht="38.25">
      <c r="C979" s="1362" t="s">
        <v>445</v>
      </c>
      <c r="D979" s="839"/>
      <c r="E979" s="377" t="s">
        <v>481</v>
      </c>
      <c r="F979" s="361"/>
      <c r="G979" s="362" t="s">
        <v>482</v>
      </c>
      <c r="H979" s="361"/>
      <c r="I979" s="362" t="s">
        <v>483</v>
      </c>
      <c r="J979" s="360" t="s">
        <v>440</v>
      </c>
      <c r="M979" s="1362" t="s">
        <v>445</v>
      </c>
      <c r="N979" s="839"/>
      <c r="O979" s="377" t="s">
        <v>481</v>
      </c>
      <c r="P979" s="361"/>
      <c r="Q979" s="362" t="s">
        <v>482</v>
      </c>
      <c r="R979" s="361"/>
      <c r="S979" s="362" t="s">
        <v>483</v>
      </c>
      <c r="T979" s="360" t="s">
        <v>440</v>
      </c>
      <c r="W979" s="1362" t="s">
        <v>445</v>
      </c>
      <c r="X979" s="839"/>
      <c r="Y979" s="377" t="s">
        <v>481</v>
      </c>
      <c r="Z979" s="361"/>
      <c r="AA979" s="362" t="s">
        <v>482</v>
      </c>
      <c r="AB979" s="361"/>
      <c r="AC979" s="362" t="s">
        <v>483</v>
      </c>
      <c r="AD979" s="360" t="s">
        <v>440</v>
      </c>
      <c r="AG979" s="1362" t="s">
        <v>445</v>
      </c>
      <c r="AH979" s="839"/>
      <c r="AI979" s="377" t="s">
        <v>481</v>
      </c>
      <c r="AJ979" s="361"/>
      <c r="AK979" s="362" t="s">
        <v>482</v>
      </c>
      <c r="AL979" s="361"/>
      <c r="AM979" s="362" t="s">
        <v>483</v>
      </c>
      <c r="AN979" s="360" t="s">
        <v>440</v>
      </c>
    </row>
    <row r="980" spans="1:40" ht="38.25">
      <c r="C980" s="1363"/>
      <c r="D980" s="378"/>
      <c r="E980" s="372" t="s">
        <v>484</v>
      </c>
      <c r="F980" s="364"/>
      <c r="G980" s="365"/>
      <c r="H980" s="364"/>
      <c r="I980" s="365"/>
      <c r="J980" s="363"/>
      <c r="M980" s="1363"/>
      <c r="N980" s="378"/>
      <c r="O980" s="372" t="s">
        <v>484</v>
      </c>
      <c r="P980" s="364"/>
      <c r="Q980" s="365"/>
      <c r="R980" s="364"/>
      <c r="S980" s="365"/>
      <c r="T980" s="363"/>
      <c r="W980" s="1363"/>
      <c r="X980" s="378"/>
      <c r="Y980" s="372" t="s">
        <v>484</v>
      </c>
      <c r="Z980" s="364"/>
      <c r="AA980" s="365"/>
      <c r="AB980" s="364"/>
      <c r="AC980" s="365"/>
      <c r="AD980" s="363"/>
      <c r="AG980" s="1363"/>
      <c r="AH980" s="378"/>
      <c r="AI980" s="372" t="s">
        <v>484</v>
      </c>
      <c r="AJ980" s="364"/>
      <c r="AK980" s="365"/>
      <c r="AL980" s="364"/>
      <c r="AM980" s="365"/>
      <c r="AN980" s="363"/>
    </row>
    <row r="981" spans="1:40">
      <c r="C981" s="1363"/>
      <c r="D981" s="378"/>
      <c r="E981" s="372" t="s">
        <v>466</v>
      </c>
      <c r="F981" s="364"/>
      <c r="G981" s="365" t="s">
        <v>485</v>
      </c>
      <c r="H981" s="364"/>
      <c r="I981" s="365" t="s">
        <v>486</v>
      </c>
      <c r="J981" s="363"/>
      <c r="M981" s="1363"/>
      <c r="N981" s="378"/>
      <c r="O981" s="372" t="s">
        <v>466</v>
      </c>
      <c r="P981" s="364"/>
      <c r="Q981" s="365" t="s">
        <v>485</v>
      </c>
      <c r="R981" s="364"/>
      <c r="S981" s="365" t="s">
        <v>486</v>
      </c>
      <c r="T981" s="363"/>
      <c r="W981" s="1363"/>
      <c r="X981" s="378"/>
      <c r="Y981" s="372" t="s">
        <v>466</v>
      </c>
      <c r="Z981" s="364"/>
      <c r="AA981" s="365" t="s">
        <v>485</v>
      </c>
      <c r="AB981" s="364"/>
      <c r="AC981" s="365" t="s">
        <v>486</v>
      </c>
      <c r="AD981" s="363"/>
      <c r="AG981" s="1363"/>
      <c r="AH981" s="378"/>
      <c r="AI981" s="372" t="s">
        <v>466</v>
      </c>
      <c r="AJ981" s="364"/>
      <c r="AK981" s="365" t="s">
        <v>485</v>
      </c>
      <c r="AL981" s="364"/>
      <c r="AM981" s="365" t="s">
        <v>486</v>
      </c>
      <c r="AN981" s="363"/>
    </row>
    <row r="982" spans="1:40">
      <c r="C982" s="1363"/>
      <c r="D982" s="378"/>
      <c r="E982" s="375"/>
      <c r="F982" s="374"/>
      <c r="G982" s="365"/>
      <c r="H982" s="364"/>
      <c r="I982" s="376"/>
      <c r="J982" s="363"/>
      <c r="M982" s="1363"/>
      <c r="N982" s="378"/>
      <c r="O982" s="375"/>
      <c r="P982" s="374"/>
      <c r="Q982" s="365"/>
      <c r="R982" s="364"/>
      <c r="S982" s="376"/>
      <c r="T982" s="363"/>
      <c r="W982" s="1363"/>
      <c r="X982" s="378"/>
      <c r="Y982" s="375"/>
      <c r="Z982" s="374"/>
      <c r="AA982" s="365"/>
      <c r="AB982" s="364"/>
      <c r="AC982" s="376"/>
      <c r="AD982" s="363"/>
      <c r="AG982" s="1363"/>
      <c r="AH982" s="378"/>
      <c r="AI982" s="375"/>
      <c r="AJ982" s="374"/>
      <c r="AK982" s="365"/>
      <c r="AL982" s="364"/>
      <c r="AM982" s="376"/>
      <c r="AN982" s="363"/>
    </row>
    <row r="983" spans="1:40">
      <c r="C983" s="1364"/>
      <c r="D983" s="379"/>
      <c r="E983" s="380"/>
      <c r="F983" s="369"/>
      <c r="G983" s="370"/>
      <c r="H983" s="367"/>
      <c r="I983" s="368"/>
      <c r="J983" s="366"/>
      <c r="M983" s="1364"/>
      <c r="N983" s="379"/>
      <c r="O983" s="380"/>
      <c r="P983" s="369"/>
      <c r="Q983" s="370"/>
      <c r="R983" s="367"/>
      <c r="S983" s="368"/>
      <c r="T983" s="366"/>
      <c r="W983" s="1364"/>
      <c r="X983" s="379"/>
      <c r="Y983" s="380"/>
      <c r="Z983" s="369"/>
      <c r="AA983" s="370"/>
      <c r="AB983" s="367"/>
      <c r="AC983" s="368"/>
      <c r="AD983" s="366"/>
      <c r="AG983" s="1364"/>
      <c r="AH983" s="379"/>
      <c r="AI983" s="380"/>
      <c r="AJ983" s="369"/>
      <c r="AK983" s="370"/>
      <c r="AL983" s="367"/>
      <c r="AM983" s="368"/>
      <c r="AN983" s="366"/>
    </row>
    <row r="984" spans="1:40" ht="15.75">
      <c r="C984" s="381"/>
      <c r="D984" s="381"/>
      <c r="M984" s="381"/>
      <c r="N984" s="381"/>
      <c r="W984" s="381"/>
      <c r="X984" s="381"/>
      <c r="AG984" s="381"/>
      <c r="AH984" s="381"/>
    </row>
    <row r="985" spans="1:40" ht="15.75">
      <c r="C985" s="381"/>
      <c r="D985" s="381"/>
      <c r="M985" s="381"/>
      <c r="N985" s="381"/>
      <c r="W985" s="381"/>
      <c r="X985" s="381"/>
      <c r="AG985" s="381"/>
      <c r="AH985" s="381"/>
    </row>
    <row r="986" spans="1:40" ht="15">
      <c r="A986" s="357" t="s">
        <v>487</v>
      </c>
      <c r="B986" s="357"/>
      <c r="C986" s="357"/>
      <c r="D986" s="357"/>
      <c r="K986" s="357" t="s">
        <v>487</v>
      </c>
      <c r="L986" s="357"/>
      <c r="M986" s="357"/>
      <c r="N986" s="357"/>
      <c r="U986" s="357" t="s">
        <v>487</v>
      </c>
      <c r="V986" s="357"/>
      <c r="W986" s="357"/>
      <c r="X986" s="357"/>
      <c r="AE986" s="357" t="s">
        <v>487</v>
      </c>
      <c r="AF986" s="357"/>
      <c r="AG986" s="357"/>
      <c r="AH986" s="357"/>
    </row>
    <row r="987" spans="1:40">
      <c r="C987" s="1328">
        <f>SILABUS!K153</f>
        <v>0</v>
      </c>
      <c r="D987" s="1328"/>
      <c r="E987" s="1328"/>
      <c r="F987" s="1328"/>
      <c r="G987" s="1328"/>
      <c r="H987" s="1328"/>
      <c r="I987" s="1328"/>
      <c r="J987" s="1328"/>
      <c r="M987" s="1328">
        <f t="shared" ref="M987:M992" si="81">C987</f>
        <v>0</v>
      </c>
      <c r="N987" s="1328"/>
      <c r="O987" s="1328"/>
      <c r="P987" s="1328"/>
      <c r="Q987" s="1328"/>
      <c r="R987" s="1328"/>
      <c r="S987" s="1328"/>
      <c r="T987" s="1328"/>
      <c r="W987" s="1328">
        <f>M987</f>
        <v>0</v>
      </c>
      <c r="X987" s="1328"/>
      <c r="Y987" s="1328"/>
      <c r="Z987" s="1328"/>
      <c r="AA987" s="1328"/>
      <c r="AB987" s="1328"/>
      <c r="AC987" s="1328"/>
      <c r="AD987" s="1328"/>
      <c r="AG987" s="1328">
        <f>W987</f>
        <v>0</v>
      </c>
      <c r="AH987" s="1328"/>
      <c r="AI987" s="1328"/>
      <c r="AJ987" s="1328"/>
      <c r="AK987" s="1328"/>
      <c r="AL987" s="1328"/>
      <c r="AM987" s="1328"/>
      <c r="AN987" s="1328"/>
    </row>
    <row r="988" spans="1:40">
      <c r="C988" s="1328">
        <f>SILABUS!K154</f>
        <v>0</v>
      </c>
      <c r="D988" s="1328"/>
      <c r="E988" s="1328"/>
      <c r="F988" s="1328"/>
      <c r="G988" s="1328"/>
      <c r="H988" s="1328"/>
      <c r="I988" s="1328"/>
      <c r="J988" s="1328"/>
      <c r="M988" s="1328">
        <f t="shared" si="81"/>
        <v>0</v>
      </c>
      <c r="N988" s="1328"/>
      <c r="O988" s="1328"/>
      <c r="P988" s="1328"/>
      <c r="Q988" s="1328"/>
      <c r="R988" s="1328"/>
      <c r="S988" s="1328"/>
      <c r="T988" s="1328"/>
      <c r="W988" s="1328">
        <f>M988</f>
        <v>0</v>
      </c>
      <c r="X988" s="1328"/>
      <c r="Y988" s="1328"/>
      <c r="Z988" s="1328"/>
      <c r="AA988" s="1328"/>
      <c r="AB988" s="1328"/>
      <c r="AC988" s="1328"/>
      <c r="AD988" s="1328"/>
      <c r="AG988" s="1328">
        <f>W988</f>
        <v>0</v>
      </c>
      <c r="AH988" s="1328"/>
      <c r="AI988" s="1328"/>
      <c r="AJ988" s="1328"/>
      <c r="AK988" s="1328"/>
      <c r="AL988" s="1328"/>
      <c r="AM988" s="1328"/>
      <c r="AN988" s="1328"/>
    </row>
    <row r="989" spans="1:40">
      <c r="C989" s="1328">
        <f>SILABUS!K155</f>
        <v>0</v>
      </c>
      <c r="D989" s="1328"/>
      <c r="E989" s="1328"/>
      <c r="F989" s="1328"/>
      <c r="G989" s="1328"/>
      <c r="H989" s="1328"/>
      <c r="I989" s="1328"/>
      <c r="J989" s="1328"/>
      <c r="M989" s="1328">
        <f t="shared" si="81"/>
        <v>0</v>
      </c>
      <c r="N989" s="1328"/>
      <c r="O989" s="1328"/>
      <c r="P989" s="1328"/>
      <c r="Q989" s="1328"/>
      <c r="R989" s="1328"/>
      <c r="S989" s="1328"/>
      <c r="T989" s="1328"/>
      <c r="W989" s="1328">
        <f>M989</f>
        <v>0</v>
      </c>
      <c r="X989" s="1328"/>
      <c r="Y989" s="1328"/>
      <c r="Z989" s="1328"/>
      <c r="AA989" s="1328"/>
      <c r="AB989" s="1328"/>
      <c r="AC989" s="1328"/>
      <c r="AD989" s="1328"/>
      <c r="AG989" s="1328">
        <f>W989</f>
        <v>0</v>
      </c>
      <c r="AH989" s="1328"/>
      <c r="AI989" s="1328"/>
      <c r="AJ989" s="1328"/>
      <c r="AK989" s="1328"/>
      <c r="AL989" s="1328"/>
      <c r="AM989" s="1328"/>
      <c r="AN989" s="1328"/>
    </row>
    <row r="990" spans="1:40">
      <c r="C990" s="1328">
        <f>SILABUS!K156</f>
        <v>0</v>
      </c>
      <c r="D990" s="1328"/>
      <c r="E990" s="1328"/>
      <c r="F990" s="1328"/>
      <c r="G990" s="1328"/>
      <c r="H990" s="1328"/>
      <c r="I990" s="1328"/>
      <c r="J990" s="1328"/>
      <c r="M990" s="1328">
        <f t="shared" si="81"/>
        <v>0</v>
      </c>
      <c r="N990" s="1328"/>
      <c r="O990" s="1328"/>
      <c r="P990" s="1328"/>
      <c r="Q990" s="1328"/>
      <c r="R990" s="1328"/>
      <c r="S990" s="1328"/>
      <c r="T990" s="1328"/>
      <c r="W990" s="1328">
        <f>M990</f>
        <v>0</v>
      </c>
      <c r="X990" s="1328"/>
      <c r="Y990" s="1328"/>
      <c r="Z990" s="1328"/>
      <c r="AA990" s="1328"/>
      <c r="AB990" s="1328"/>
      <c r="AC990" s="1328"/>
      <c r="AD990" s="1328"/>
      <c r="AG990" s="1328">
        <f>W990</f>
        <v>0</v>
      </c>
      <c r="AH990" s="1328"/>
      <c r="AI990" s="1328"/>
      <c r="AJ990" s="1328"/>
      <c r="AK990" s="1328"/>
      <c r="AL990" s="1328"/>
      <c r="AM990" s="1328"/>
      <c r="AN990" s="1328"/>
    </row>
    <row r="991" spans="1:40">
      <c r="C991" s="1328">
        <f>SILABUS!K157</f>
        <v>0</v>
      </c>
      <c r="D991" s="1328"/>
      <c r="E991" s="1328"/>
      <c r="F991" s="1328"/>
      <c r="G991" s="1328"/>
      <c r="H991" s="1328"/>
      <c r="I991" s="1328"/>
      <c r="J991" s="1328"/>
      <c r="M991" s="1328">
        <f t="shared" si="81"/>
        <v>0</v>
      </c>
      <c r="N991" s="1328"/>
      <c r="O991" s="1328"/>
      <c r="P991" s="1328"/>
      <c r="Q991" s="1328"/>
      <c r="R991" s="1328"/>
      <c r="S991" s="1328"/>
      <c r="T991" s="1328"/>
      <c r="W991" s="1328">
        <f>M991</f>
        <v>0</v>
      </c>
      <c r="X991" s="1328"/>
      <c r="Y991" s="1328"/>
      <c r="Z991" s="1328"/>
      <c r="AA991" s="1328"/>
      <c r="AB991" s="1328"/>
      <c r="AC991" s="1328"/>
      <c r="AD991" s="1328"/>
      <c r="AG991" s="1328">
        <f>W991</f>
        <v>0</v>
      </c>
      <c r="AH991" s="1328"/>
      <c r="AI991" s="1328"/>
      <c r="AJ991" s="1328"/>
      <c r="AK991" s="1328"/>
      <c r="AL991" s="1328"/>
      <c r="AM991" s="1328"/>
      <c r="AN991" s="1328"/>
    </row>
    <row r="992" spans="1:40">
      <c r="C992" s="1328">
        <f>SILABUS!K158</f>
        <v>0</v>
      </c>
      <c r="D992" s="1328"/>
      <c r="E992" s="1328"/>
      <c r="F992" s="1328"/>
      <c r="G992" s="1328"/>
      <c r="H992" s="1328"/>
      <c r="I992" s="1328"/>
      <c r="J992" s="1328"/>
      <c r="M992" s="1328">
        <f t="shared" si="81"/>
        <v>0</v>
      </c>
      <c r="N992" s="1328"/>
      <c r="O992" s="1328"/>
      <c r="P992" s="1328"/>
      <c r="Q992" s="1328"/>
      <c r="R992" s="1328"/>
      <c r="S992" s="1328"/>
      <c r="T992" s="1328"/>
    </row>
    <row r="993" spans="1:40" ht="15">
      <c r="A993" s="357" t="s">
        <v>488</v>
      </c>
      <c r="B993" s="357"/>
      <c r="C993" s="357"/>
      <c r="D993" s="357"/>
      <c r="K993" s="357" t="s">
        <v>488</v>
      </c>
      <c r="L993" s="357"/>
      <c r="M993" s="357"/>
      <c r="N993" s="357"/>
      <c r="U993" s="357" t="s">
        <v>488</v>
      </c>
      <c r="V993" s="357"/>
      <c r="W993" s="357"/>
      <c r="X993" s="357"/>
      <c r="AE993" s="357" t="s">
        <v>488</v>
      </c>
      <c r="AF993" s="357"/>
      <c r="AG993" s="357"/>
      <c r="AH993" s="357"/>
    </row>
    <row r="994" spans="1:40">
      <c r="C994" s="353" t="s">
        <v>446</v>
      </c>
      <c r="D994" s="354" t="s">
        <v>3</v>
      </c>
      <c r="E994" s="826" t="s">
        <v>489</v>
      </c>
      <c r="M994" s="353" t="s">
        <v>446</v>
      </c>
      <c r="N994" s="354" t="s">
        <v>3</v>
      </c>
      <c r="O994" s="826" t="s">
        <v>489</v>
      </c>
      <c r="W994" s="353" t="s">
        <v>446</v>
      </c>
      <c r="X994" s="354" t="s">
        <v>3</v>
      </c>
      <c r="Y994" s="826" t="s">
        <v>489</v>
      </c>
      <c r="AG994" s="353" t="s">
        <v>446</v>
      </c>
      <c r="AH994" s="354" t="s">
        <v>3</v>
      </c>
      <c r="AI994" s="826" t="s">
        <v>489</v>
      </c>
    </row>
    <row r="995" spans="1:40">
      <c r="C995" s="353" t="s">
        <v>447</v>
      </c>
      <c r="D995" s="354" t="s">
        <v>3</v>
      </c>
      <c r="E995" s="826" t="s">
        <v>490</v>
      </c>
      <c r="M995" s="353" t="s">
        <v>447</v>
      </c>
      <c r="N995" s="354" t="s">
        <v>3</v>
      </c>
      <c r="O995" s="826" t="s">
        <v>490</v>
      </c>
      <c r="W995" s="353" t="s">
        <v>447</v>
      </c>
      <c r="X995" s="354" t="s">
        <v>3</v>
      </c>
      <c r="Y995" s="826" t="s">
        <v>490</v>
      </c>
      <c r="AG995" s="353" t="s">
        <v>447</v>
      </c>
      <c r="AH995" s="354" t="s">
        <v>3</v>
      </c>
      <c r="AI995" s="826" t="s">
        <v>490</v>
      </c>
    </row>
    <row r="996" spans="1:40">
      <c r="C996" s="353" t="s">
        <v>448</v>
      </c>
      <c r="M996" s="353" t="s">
        <v>448</v>
      </c>
      <c r="W996" s="353" t="s">
        <v>448</v>
      </c>
      <c r="AG996" s="353" t="s">
        <v>448</v>
      </c>
    </row>
    <row r="998" spans="1:40">
      <c r="C998" s="353" t="s">
        <v>491</v>
      </c>
      <c r="M998" s="353" t="s">
        <v>491</v>
      </c>
      <c r="W998" s="353" t="s">
        <v>491</v>
      </c>
      <c r="AG998" s="353" t="s">
        <v>491</v>
      </c>
    </row>
    <row r="999" spans="1:40">
      <c r="C999" s="353" t="s">
        <v>492</v>
      </c>
      <c r="M999" s="353" t="s">
        <v>492</v>
      </c>
      <c r="W999" s="353" t="s">
        <v>492</v>
      </c>
      <c r="AG999" s="353" t="s">
        <v>492</v>
      </c>
    </row>
    <row r="1000" spans="1:40">
      <c r="C1000" s="353" t="s">
        <v>493</v>
      </c>
      <c r="M1000" s="353" t="s">
        <v>493</v>
      </c>
      <c r="W1000" s="353" t="s">
        <v>493</v>
      </c>
      <c r="AG1000" s="353" t="s">
        <v>493</v>
      </c>
    </row>
    <row r="1001" spans="1:40">
      <c r="C1001" s="353" t="s">
        <v>494</v>
      </c>
      <c r="M1001" s="353" t="s">
        <v>494</v>
      </c>
      <c r="W1001" s="353" t="s">
        <v>494</v>
      </c>
      <c r="AG1001" s="353" t="s">
        <v>494</v>
      </c>
    </row>
    <row r="1002" spans="1:40" ht="15">
      <c r="C1002" s="355"/>
      <c r="D1002" s="355"/>
      <c r="M1002" s="355"/>
      <c r="N1002" s="355"/>
      <c r="W1002" s="355"/>
      <c r="X1002" s="355"/>
      <c r="AG1002" s="355"/>
      <c r="AH1002" s="355"/>
    </row>
    <row r="1003" spans="1:40" ht="15">
      <c r="C1003" s="382" t="s">
        <v>530</v>
      </c>
      <c r="D1003" s="382"/>
      <c r="M1003" s="382" t="s">
        <v>530</v>
      </c>
      <c r="N1003" s="382"/>
      <c r="W1003" s="382" t="s">
        <v>530</v>
      </c>
      <c r="X1003" s="382"/>
      <c r="AG1003" s="382" t="s">
        <v>530</v>
      </c>
      <c r="AH1003" s="382"/>
    </row>
    <row r="1004" spans="1:40" ht="30.75" thickBot="1">
      <c r="C1004" s="840" t="s">
        <v>6</v>
      </c>
      <c r="D1004" s="1333" t="s">
        <v>449</v>
      </c>
      <c r="E1004" s="1333"/>
      <c r="F1004" s="1334" t="s">
        <v>450</v>
      </c>
      <c r="G1004" s="1334"/>
      <c r="H1004" s="1334" t="s">
        <v>451</v>
      </c>
      <c r="I1004" s="1334"/>
      <c r="J1004" s="383" t="s">
        <v>452</v>
      </c>
      <c r="M1004" s="840" t="s">
        <v>6</v>
      </c>
      <c r="N1004" s="1333" t="s">
        <v>449</v>
      </c>
      <c r="O1004" s="1333"/>
      <c r="P1004" s="1334" t="s">
        <v>450</v>
      </c>
      <c r="Q1004" s="1334"/>
      <c r="R1004" s="1334" t="s">
        <v>451</v>
      </c>
      <c r="S1004" s="1334"/>
      <c r="T1004" s="383" t="s">
        <v>452</v>
      </c>
      <c r="W1004" s="840" t="s">
        <v>6</v>
      </c>
      <c r="X1004" s="1333" t="s">
        <v>449</v>
      </c>
      <c r="Y1004" s="1333"/>
      <c r="Z1004" s="1334" t="s">
        <v>450</v>
      </c>
      <c r="AA1004" s="1334"/>
      <c r="AB1004" s="1334" t="s">
        <v>451</v>
      </c>
      <c r="AC1004" s="1334"/>
      <c r="AD1004" s="383" t="s">
        <v>452</v>
      </c>
      <c r="AG1004" s="840" t="s">
        <v>6</v>
      </c>
      <c r="AH1004" s="1333" t="s">
        <v>449</v>
      </c>
      <c r="AI1004" s="1333"/>
      <c r="AJ1004" s="1334" t="s">
        <v>450</v>
      </c>
      <c r="AK1004" s="1334"/>
      <c r="AL1004" s="1334" t="s">
        <v>451</v>
      </c>
      <c r="AM1004" s="1334"/>
      <c r="AN1004" s="383" t="s">
        <v>452</v>
      </c>
    </row>
    <row r="1005" spans="1:40" ht="15.75" thickTop="1">
      <c r="C1005" s="384">
        <v>1</v>
      </c>
      <c r="D1005" s="1335"/>
      <c r="E1005" s="1335"/>
      <c r="F1005" s="1336"/>
      <c r="G1005" s="1336"/>
      <c r="H1005" s="1337" t="s">
        <v>495</v>
      </c>
      <c r="I1005" s="1337"/>
      <c r="J1005" s="828"/>
      <c r="M1005" s="384">
        <v>1</v>
      </c>
      <c r="N1005" s="1335"/>
      <c r="O1005" s="1335"/>
      <c r="P1005" s="1336"/>
      <c r="Q1005" s="1336"/>
      <c r="R1005" s="1337" t="s">
        <v>495</v>
      </c>
      <c r="S1005" s="1337"/>
      <c r="T1005" s="828"/>
      <c r="W1005" s="384">
        <v>1</v>
      </c>
      <c r="X1005" s="1335"/>
      <c r="Y1005" s="1335"/>
      <c r="Z1005" s="1336"/>
      <c r="AA1005" s="1336"/>
      <c r="AB1005" s="1337" t="s">
        <v>495</v>
      </c>
      <c r="AC1005" s="1337"/>
      <c r="AD1005" s="828"/>
      <c r="AG1005" s="384">
        <v>1</v>
      </c>
      <c r="AH1005" s="1335"/>
      <c r="AI1005" s="1335"/>
      <c r="AJ1005" s="1336"/>
      <c r="AK1005" s="1336"/>
      <c r="AL1005" s="1337" t="s">
        <v>495</v>
      </c>
      <c r="AM1005" s="1337"/>
      <c r="AN1005" s="828"/>
    </row>
    <row r="1006" spans="1:40" ht="15">
      <c r="C1006" s="385">
        <v>2</v>
      </c>
      <c r="D1006" s="1329"/>
      <c r="E1006" s="1329"/>
      <c r="F1006" s="1330"/>
      <c r="G1006" s="1330"/>
      <c r="H1006" s="1331" t="s">
        <v>495</v>
      </c>
      <c r="I1006" s="1331"/>
      <c r="J1006" s="829"/>
      <c r="M1006" s="385">
        <v>2</v>
      </c>
      <c r="N1006" s="1329"/>
      <c r="O1006" s="1329"/>
      <c r="P1006" s="1330"/>
      <c r="Q1006" s="1330"/>
      <c r="R1006" s="1331" t="s">
        <v>495</v>
      </c>
      <c r="S1006" s="1331"/>
      <c r="T1006" s="829"/>
      <c r="W1006" s="385">
        <v>2</v>
      </c>
      <c r="X1006" s="1329"/>
      <c r="Y1006" s="1329"/>
      <c r="Z1006" s="1330"/>
      <c r="AA1006" s="1330"/>
      <c r="AB1006" s="1331" t="s">
        <v>495</v>
      </c>
      <c r="AC1006" s="1331"/>
      <c r="AD1006" s="829"/>
      <c r="AG1006" s="385">
        <v>2</v>
      </c>
      <c r="AH1006" s="1329"/>
      <c r="AI1006" s="1329"/>
      <c r="AJ1006" s="1330"/>
      <c r="AK1006" s="1330"/>
      <c r="AL1006" s="1331" t="s">
        <v>495</v>
      </c>
      <c r="AM1006" s="1331"/>
      <c r="AN1006" s="829"/>
    </row>
    <row r="1007" spans="1:40" ht="15">
      <c r="C1007" s="385">
        <v>3</v>
      </c>
      <c r="D1007" s="1329"/>
      <c r="E1007" s="1329"/>
      <c r="F1007" s="1330"/>
      <c r="G1007" s="1330"/>
      <c r="H1007" s="1331" t="s">
        <v>495</v>
      </c>
      <c r="I1007" s="1331"/>
      <c r="J1007" s="829"/>
      <c r="M1007" s="385">
        <v>3</v>
      </c>
      <c r="N1007" s="1329"/>
      <c r="O1007" s="1329"/>
      <c r="P1007" s="1330"/>
      <c r="Q1007" s="1330"/>
      <c r="R1007" s="1331" t="s">
        <v>495</v>
      </c>
      <c r="S1007" s="1331"/>
      <c r="T1007" s="829"/>
      <c r="W1007" s="385">
        <v>3</v>
      </c>
      <c r="X1007" s="1329"/>
      <c r="Y1007" s="1329"/>
      <c r="Z1007" s="1330"/>
      <c r="AA1007" s="1330"/>
      <c r="AB1007" s="1331" t="s">
        <v>495</v>
      </c>
      <c r="AC1007" s="1331"/>
      <c r="AD1007" s="829"/>
      <c r="AG1007" s="385">
        <v>3</v>
      </c>
      <c r="AH1007" s="1329"/>
      <c r="AI1007" s="1329"/>
      <c r="AJ1007" s="1330"/>
      <c r="AK1007" s="1330"/>
      <c r="AL1007" s="1331" t="s">
        <v>495</v>
      </c>
      <c r="AM1007" s="1331"/>
      <c r="AN1007" s="829"/>
    </row>
    <row r="1008" spans="1:40" ht="15.75" thickBot="1">
      <c r="C1008" s="386">
        <v>4</v>
      </c>
      <c r="D1008" s="1338"/>
      <c r="E1008" s="1338"/>
      <c r="F1008" s="1339"/>
      <c r="G1008" s="1339"/>
      <c r="H1008" s="1340" t="s">
        <v>495</v>
      </c>
      <c r="I1008" s="1340"/>
      <c r="J1008" s="830"/>
      <c r="M1008" s="386">
        <v>4</v>
      </c>
      <c r="N1008" s="1338"/>
      <c r="O1008" s="1338"/>
      <c r="P1008" s="1339"/>
      <c r="Q1008" s="1339"/>
      <c r="R1008" s="1340" t="s">
        <v>495</v>
      </c>
      <c r="S1008" s="1340"/>
      <c r="T1008" s="830"/>
      <c r="W1008" s="386">
        <v>4</v>
      </c>
      <c r="X1008" s="1338"/>
      <c r="Y1008" s="1338"/>
      <c r="Z1008" s="1339"/>
      <c r="AA1008" s="1339"/>
      <c r="AB1008" s="1340" t="s">
        <v>495</v>
      </c>
      <c r="AC1008" s="1340"/>
      <c r="AD1008" s="830"/>
      <c r="AG1008" s="386">
        <v>4</v>
      </c>
      <c r="AH1008" s="1338"/>
      <c r="AI1008" s="1338"/>
      <c r="AJ1008" s="1339"/>
      <c r="AK1008" s="1339"/>
      <c r="AL1008" s="1340" t="s">
        <v>495</v>
      </c>
      <c r="AM1008" s="1340"/>
      <c r="AN1008" s="830"/>
    </row>
    <row r="1009" spans="1:40" ht="15.75" thickTop="1">
      <c r="C1009" s="1341" t="s">
        <v>453</v>
      </c>
      <c r="D1009" s="1342"/>
      <c r="E1009" s="1342"/>
      <c r="F1009" s="1342"/>
      <c r="G1009" s="1343"/>
      <c r="H1009" s="1337">
        <v>100</v>
      </c>
      <c r="I1009" s="1337"/>
      <c r="J1009" s="1344"/>
      <c r="M1009" s="1341" t="s">
        <v>453</v>
      </c>
      <c r="N1009" s="1342"/>
      <c r="O1009" s="1342"/>
      <c r="P1009" s="1342"/>
      <c r="Q1009" s="1343"/>
      <c r="R1009" s="1337">
        <v>100</v>
      </c>
      <c r="S1009" s="1337"/>
      <c r="T1009" s="1344"/>
      <c r="W1009" s="1341" t="s">
        <v>453</v>
      </c>
      <c r="X1009" s="1342"/>
      <c r="Y1009" s="1342"/>
      <c r="Z1009" s="1342"/>
      <c r="AA1009" s="1343"/>
      <c r="AB1009" s="1337">
        <v>100</v>
      </c>
      <c r="AC1009" s="1337"/>
      <c r="AD1009" s="1344"/>
      <c r="AG1009" s="1341" t="s">
        <v>453</v>
      </c>
      <c r="AH1009" s="1342"/>
      <c r="AI1009" s="1342"/>
      <c r="AJ1009" s="1342"/>
      <c r="AK1009" s="1343"/>
      <c r="AL1009" s="1337">
        <v>100</v>
      </c>
      <c r="AM1009" s="1337"/>
      <c r="AN1009" s="1344"/>
    </row>
    <row r="1010" spans="1:40" ht="15">
      <c r="C1010" s="387" t="s">
        <v>454</v>
      </c>
      <c r="D1010" s="388"/>
      <c r="E1010" s="831"/>
      <c r="F1010" s="831"/>
      <c r="G1010" s="832"/>
      <c r="H1010" s="1331">
        <v>75</v>
      </c>
      <c r="I1010" s="1331"/>
      <c r="J1010" s="1345"/>
      <c r="M1010" s="387" t="s">
        <v>454</v>
      </c>
      <c r="N1010" s="388"/>
      <c r="O1010" s="831"/>
      <c r="P1010" s="831"/>
      <c r="Q1010" s="832"/>
      <c r="R1010" s="1331">
        <v>75</v>
      </c>
      <c r="S1010" s="1331"/>
      <c r="T1010" s="1345"/>
      <c r="W1010" s="387" t="s">
        <v>454</v>
      </c>
      <c r="X1010" s="388"/>
      <c r="Y1010" s="831"/>
      <c r="Z1010" s="831"/>
      <c r="AA1010" s="832"/>
      <c r="AB1010" s="1331">
        <v>75</v>
      </c>
      <c r="AC1010" s="1331"/>
      <c r="AD1010" s="1345"/>
      <c r="AG1010" s="387" t="s">
        <v>454</v>
      </c>
      <c r="AH1010" s="388"/>
      <c r="AI1010" s="831"/>
      <c r="AJ1010" s="831"/>
      <c r="AK1010" s="832"/>
      <c r="AL1010" s="1331">
        <v>75</v>
      </c>
      <c r="AM1010" s="1331"/>
      <c r="AN1010" s="1345"/>
    </row>
    <row r="1011" spans="1:40">
      <c r="C1011" s="387" t="s">
        <v>455</v>
      </c>
      <c r="D1011" s="388"/>
      <c r="E1011" s="831"/>
      <c r="F1011" s="831"/>
      <c r="G1011" s="831"/>
      <c r="H1011" s="831"/>
      <c r="I1011" s="832"/>
      <c r="J1011" s="1346"/>
      <c r="M1011" s="387" t="s">
        <v>455</v>
      </c>
      <c r="N1011" s="388"/>
      <c r="O1011" s="831"/>
      <c r="P1011" s="831"/>
      <c r="Q1011" s="831"/>
      <c r="R1011" s="831"/>
      <c r="S1011" s="832"/>
      <c r="T1011" s="1346"/>
      <c r="W1011" s="387" t="s">
        <v>455</v>
      </c>
      <c r="X1011" s="388"/>
      <c r="Y1011" s="831"/>
      <c r="Z1011" s="831"/>
      <c r="AA1011" s="831"/>
      <c r="AB1011" s="831"/>
      <c r="AC1011" s="832"/>
      <c r="AD1011" s="1346"/>
      <c r="AG1011" s="387" t="s">
        <v>455</v>
      </c>
      <c r="AH1011" s="388"/>
      <c r="AI1011" s="831"/>
      <c r="AJ1011" s="831"/>
      <c r="AK1011" s="831"/>
      <c r="AL1011" s="831"/>
      <c r="AM1011" s="832"/>
      <c r="AN1011" s="1346"/>
    </row>
    <row r="1012" spans="1:40">
      <c r="C1012" s="389" t="s">
        <v>456</v>
      </c>
      <c r="D1012" s="390"/>
      <c r="E1012" s="833"/>
      <c r="F1012" s="833"/>
      <c r="G1012" s="834"/>
      <c r="H1012" s="1347" t="s">
        <v>457</v>
      </c>
      <c r="I1012" s="1348"/>
      <c r="J1012" s="1349"/>
      <c r="M1012" s="389" t="s">
        <v>456</v>
      </c>
      <c r="N1012" s="390"/>
      <c r="O1012" s="833"/>
      <c r="P1012" s="833"/>
      <c r="Q1012" s="834"/>
      <c r="R1012" s="1347" t="s">
        <v>457</v>
      </c>
      <c r="S1012" s="1348"/>
      <c r="T1012" s="1349"/>
      <c r="W1012" s="389" t="s">
        <v>456</v>
      </c>
      <c r="X1012" s="390"/>
      <c r="Y1012" s="833"/>
      <c r="Z1012" s="833"/>
      <c r="AA1012" s="834"/>
      <c r="AB1012" s="1347" t="s">
        <v>457</v>
      </c>
      <c r="AC1012" s="1348"/>
      <c r="AD1012" s="1349"/>
      <c r="AG1012" s="389" t="s">
        <v>456</v>
      </c>
      <c r="AH1012" s="390"/>
      <c r="AI1012" s="833"/>
      <c r="AJ1012" s="833"/>
      <c r="AK1012" s="834"/>
      <c r="AL1012" s="1347" t="s">
        <v>457</v>
      </c>
      <c r="AM1012" s="1348"/>
      <c r="AN1012" s="1349"/>
    </row>
    <row r="1013" spans="1:40" ht="15">
      <c r="C1013" s="355"/>
      <c r="D1013" s="355"/>
      <c r="M1013" s="355"/>
      <c r="N1013" s="355"/>
      <c r="W1013" s="355"/>
      <c r="X1013" s="355"/>
      <c r="AG1013" s="355"/>
      <c r="AH1013" s="355"/>
    </row>
    <row r="1014" spans="1:40">
      <c r="G1014" s="1365">
        <f>G901</f>
        <v>0</v>
      </c>
      <c r="H1014" s="1365"/>
      <c r="I1014" s="1365"/>
      <c r="J1014" s="1365"/>
      <c r="Q1014" s="1365">
        <f>Q901</f>
        <v>0</v>
      </c>
      <c r="R1014" s="1365"/>
      <c r="S1014" s="1365"/>
      <c r="T1014" s="1365"/>
      <c r="AA1014" s="1365">
        <f>AA901</f>
        <v>0</v>
      </c>
      <c r="AB1014" s="1365"/>
      <c r="AC1014" s="1365"/>
      <c r="AD1014" s="1365"/>
      <c r="AK1014" s="1365">
        <f>AK901</f>
        <v>0</v>
      </c>
      <c r="AL1014" s="1365"/>
      <c r="AM1014" s="1365"/>
      <c r="AN1014" s="1365"/>
    </row>
    <row r="1015" spans="1:40">
      <c r="C1015" s="1350" t="s">
        <v>19</v>
      </c>
      <c r="D1015" s="1350"/>
      <c r="E1015" s="1350"/>
      <c r="F1015" s="358"/>
      <c r="M1015" s="1350" t="s">
        <v>19</v>
      </c>
      <c r="N1015" s="1350"/>
      <c r="O1015" s="1350"/>
      <c r="P1015" s="358"/>
      <c r="W1015" s="1350" t="s">
        <v>19</v>
      </c>
      <c r="X1015" s="1350"/>
      <c r="Y1015" s="1350"/>
      <c r="Z1015" s="358"/>
      <c r="AG1015" s="1350" t="s">
        <v>19</v>
      </c>
      <c r="AH1015" s="1350"/>
      <c r="AI1015" s="1350"/>
      <c r="AJ1015" s="358"/>
    </row>
    <row r="1016" spans="1:40">
      <c r="C1016" s="1350" t="s">
        <v>496</v>
      </c>
      <c r="D1016" s="1350"/>
      <c r="E1016" s="1350"/>
      <c r="G1016" s="1353" t="s">
        <v>458</v>
      </c>
      <c r="H1016" s="1353"/>
      <c r="I1016" s="1353"/>
      <c r="J1016" s="1353"/>
      <c r="M1016" s="1350" t="s">
        <v>496</v>
      </c>
      <c r="N1016" s="1350"/>
      <c r="O1016" s="1350"/>
      <c r="Q1016" s="1353" t="s">
        <v>458</v>
      </c>
      <c r="R1016" s="1353"/>
      <c r="S1016" s="1353"/>
      <c r="T1016" s="1353"/>
      <c r="W1016" s="1350" t="s">
        <v>496</v>
      </c>
      <c r="X1016" s="1350"/>
      <c r="Y1016" s="1350"/>
      <c r="AA1016" s="1353" t="s">
        <v>458</v>
      </c>
      <c r="AB1016" s="1353"/>
      <c r="AC1016" s="1353"/>
      <c r="AD1016" s="1353"/>
      <c r="AG1016" s="1350" t="s">
        <v>496</v>
      </c>
      <c r="AH1016" s="1350"/>
      <c r="AI1016" s="1350"/>
      <c r="AK1016" s="1353" t="s">
        <v>458</v>
      </c>
      <c r="AL1016" s="1353"/>
      <c r="AM1016" s="1353"/>
      <c r="AN1016" s="1353"/>
    </row>
    <row r="1017" spans="1:40">
      <c r="G1017" s="1353" t="str">
        <f>G913</f>
        <v>PRAKARYA</v>
      </c>
      <c r="H1017" s="1353"/>
      <c r="I1017" s="1353"/>
      <c r="J1017" s="1353"/>
      <c r="Q1017" s="1353" t="str">
        <f>Q913</f>
        <v>PRAKARYA</v>
      </c>
      <c r="R1017" s="1353"/>
      <c r="S1017" s="1353"/>
      <c r="T1017" s="1353"/>
      <c r="AA1017" s="1353">
        <f>AA913</f>
        <v>0</v>
      </c>
      <c r="AB1017" s="1353"/>
      <c r="AC1017" s="1353"/>
      <c r="AD1017" s="1353"/>
      <c r="AK1017" s="1353">
        <f>AK913</f>
        <v>0</v>
      </c>
      <c r="AL1017" s="1353"/>
      <c r="AM1017" s="1353"/>
      <c r="AN1017" s="1353"/>
    </row>
    <row r="1018" spans="1:40">
      <c r="I1018" s="358"/>
      <c r="S1018" s="358"/>
      <c r="AC1018" s="358"/>
      <c r="AM1018" s="358"/>
    </row>
    <row r="1019" spans="1:40">
      <c r="I1019" s="358"/>
      <c r="S1019" s="358"/>
      <c r="AC1019" s="358"/>
      <c r="AM1019" s="358"/>
    </row>
    <row r="1020" spans="1:40">
      <c r="I1020" s="358"/>
      <c r="S1020" s="358"/>
      <c r="AC1020" s="358"/>
      <c r="AM1020" s="358"/>
    </row>
    <row r="1021" spans="1:40" ht="15">
      <c r="C1021" s="1351" t="str">
        <f>C890</f>
        <v>ARIS SUATRYANTO, S.Pd.</v>
      </c>
      <c r="D1021" s="1351"/>
      <c r="E1021" s="1351"/>
      <c r="G1021" s="1354" t="str">
        <f>G890</f>
        <v>ACHMAD MUFTI, S.Kom.</v>
      </c>
      <c r="H1021" s="1354"/>
      <c r="I1021" s="1354"/>
      <c r="J1021" s="1354"/>
      <c r="M1021" s="1351" t="str">
        <f>C890</f>
        <v>ARIS SUATRYANTO, S.Pd.</v>
      </c>
      <c r="N1021" s="1351"/>
      <c r="O1021" s="1351"/>
      <c r="Q1021" s="1354" t="str">
        <f>G890</f>
        <v>ACHMAD MUFTI, S.Kom.</v>
      </c>
      <c r="R1021" s="1354"/>
      <c r="S1021" s="1354"/>
      <c r="T1021" s="1354"/>
      <c r="W1021" s="1351" t="str">
        <f>C890</f>
        <v>ARIS SUATRYANTO, S.Pd.</v>
      </c>
      <c r="X1021" s="1351"/>
      <c r="Y1021" s="1351"/>
      <c r="AA1021" s="1354" t="str">
        <f>G890</f>
        <v>ACHMAD MUFTI, S.Kom.</v>
      </c>
      <c r="AB1021" s="1354"/>
      <c r="AC1021" s="1354"/>
      <c r="AD1021" s="1354"/>
      <c r="AG1021" s="1351">
        <f>AG908</f>
        <v>0</v>
      </c>
      <c r="AH1021" s="1351"/>
      <c r="AI1021" s="1351"/>
      <c r="AK1021" s="1354">
        <f>AK908</f>
        <v>0</v>
      </c>
      <c r="AL1021" s="1354"/>
      <c r="AM1021" s="1354"/>
      <c r="AN1021" s="1354"/>
    </row>
    <row r="1022" spans="1:40">
      <c r="A1022" s="391"/>
      <c r="B1022" s="391"/>
      <c r="C1022" s="1172" t="e">
        <f>C891</f>
        <v>#REF!</v>
      </c>
      <c r="D1022" s="1172"/>
      <c r="E1022" s="1172"/>
      <c r="F1022" s="835"/>
      <c r="G1022" s="1355" t="str">
        <f>G891</f>
        <v>NIP. -</v>
      </c>
      <c r="H1022" s="1355"/>
      <c r="I1022" s="1355"/>
      <c r="J1022" s="1355"/>
      <c r="K1022" s="391"/>
      <c r="L1022" s="391"/>
      <c r="M1022" s="1172" t="e">
        <f>C891</f>
        <v>#REF!</v>
      </c>
      <c r="N1022" s="1172"/>
      <c r="O1022" s="1172"/>
      <c r="P1022" s="835"/>
      <c r="Q1022" s="1355" t="str">
        <f>G891</f>
        <v>NIP. -</v>
      </c>
      <c r="R1022" s="1355"/>
      <c r="S1022" s="1355"/>
      <c r="T1022" s="1355"/>
      <c r="U1022" s="391"/>
      <c r="V1022" s="391"/>
      <c r="W1022" s="1172" t="e">
        <f>C891</f>
        <v>#REF!</v>
      </c>
      <c r="X1022" s="1172"/>
      <c r="Y1022" s="1172"/>
      <c r="Z1022" s="835"/>
      <c r="AA1022" s="1355" t="str">
        <f>G891</f>
        <v>NIP. -</v>
      </c>
      <c r="AB1022" s="1355"/>
      <c r="AC1022" s="1355"/>
      <c r="AD1022" s="1355"/>
      <c r="AE1022" s="391"/>
      <c r="AF1022" s="391"/>
      <c r="AG1022" s="1172">
        <f>AG909</f>
        <v>0</v>
      </c>
      <c r="AH1022" s="1172"/>
      <c r="AI1022" s="1172"/>
      <c r="AJ1022" s="835"/>
      <c r="AK1022" s="1355">
        <f>AK909</f>
        <v>0</v>
      </c>
      <c r="AL1022" s="1355"/>
      <c r="AM1022" s="1355"/>
      <c r="AN1022" s="1355"/>
    </row>
    <row r="1024" spans="1:40" ht="20.25">
      <c r="A1024" s="1322" t="s">
        <v>422</v>
      </c>
      <c r="B1024" s="1322"/>
      <c r="C1024" s="1322"/>
      <c r="D1024" s="1322"/>
      <c r="E1024" s="1322"/>
      <c r="F1024" s="1322"/>
      <c r="G1024" s="1322"/>
      <c r="H1024" s="1322"/>
      <c r="I1024" s="1322"/>
      <c r="J1024" s="1322"/>
      <c r="K1024" s="1322" t="s">
        <v>422</v>
      </c>
      <c r="L1024" s="1322"/>
      <c r="M1024" s="1322"/>
      <c r="N1024" s="1322"/>
      <c r="O1024" s="1322"/>
      <c r="P1024" s="1322"/>
      <c r="Q1024" s="1322"/>
      <c r="R1024" s="1322"/>
      <c r="S1024" s="1322"/>
      <c r="T1024" s="1322"/>
      <c r="U1024" s="1322" t="s">
        <v>422</v>
      </c>
      <c r="V1024" s="1322"/>
      <c r="W1024" s="1322"/>
      <c r="X1024" s="1322"/>
      <c r="Y1024" s="1322"/>
      <c r="Z1024" s="1322"/>
      <c r="AA1024" s="1322"/>
      <c r="AB1024" s="1322"/>
      <c r="AC1024" s="1322"/>
      <c r="AD1024" s="1322"/>
      <c r="AE1024" s="1322" t="s">
        <v>422</v>
      </c>
      <c r="AF1024" s="1322"/>
      <c r="AG1024" s="1322"/>
      <c r="AH1024" s="1322"/>
      <c r="AI1024" s="1322"/>
      <c r="AJ1024" s="1322"/>
      <c r="AK1024" s="1322"/>
      <c r="AL1024" s="1322"/>
      <c r="AM1024" s="1322"/>
      <c r="AN1024" s="1322"/>
    </row>
    <row r="1025" spans="1:40" ht="15">
      <c r="A1025" s="884">
        <v>10</v>
      </c>
      <c r="C1025" s="355"/>
      <c r="D1025" s="355"/>
      <c r="K1025" s="354">
        <v>10</v>
      </c>
      <c r="M1025" s="355"/>
      <c r="N1025" s="355"/>
      <c r="U1025" s="354">
        <v>10</v>
      </c>
      <c r="W1025" s="355"/>
      <c r="X1025" s="355"/>
      <c r="AE1025" s="354">
        <v>8</v>
      </c>
      <c r="AG1025" s="355"/>
      <c r="AH1025" s="355"/>
    </row>
    <row r="1026" spans="1:40">
      <c r="D1026" s="356"/>
      <c r="E1026" s="358" t="s">
        <v>2</v>
      </c>
      <c r="F1026" s="358" t="s">
        <v>3</v>
      </c>
      <c r="G1026" s="1366" t="str">
        <f>G913</f>
        <v>PRAKARYA</v>
      </c>
      <c r="H1026" s="1366"/>
      <c r="I1026" s="1366"/>
      <c r="J1026" s="1366"/>
      <c r="N1026" s="356"/>
      <c r="O1026" s="358" t="s">
        <v>2</v>
      </c>
      <c r="P1026" s="358" t="s">
        <v>3</v>
      </c>
      <c r="Q1026" s="1366" t="str">
        <f>G1026</f>
        <v>PRAKARYA</v>
      </c>
      <c r="R1026" s="1366"/>
      <c r="S1026" s="1366"/>
      <c r="T1026" s="1366"/>
      <c r="X1026" s="356"/>
      <c r="Y1026" s="358" t="s">
        <v>2</v>
      </c>
      <c r="Z1026" s="358" t="s">
        <v>3</v>
      </c>
      <c r="AA1026" s="1366" t="str">
        <f>Q1026</f>
        <v>PRAKARYA</v>
      </c>
      <c r="AB1026" s="1366"/>
      <c r="AC1026" s="1366"/>
      <c r="AD1026" s="1366"/>
      <c r="AH1026" s="356"/>
      <c r="AI1026" s="358" t="s">
        <v>2</v>
      </c>
      <c r="AJ1026" s="358" t="s">
        <v>3</v>
      </c>
      <c r="AK1026" s="1366" t="str">
        <f>AA1026</f>
        <v>PRAKARYA</v>
      </c>
      <c r="AL1026" s="1366"/>
      <c r="AM1026" s="1366"/>
      <c r="AN1026" s="1366"/>
    </row>
    <row r="1027" spans="1:40">
      <c r="D1027" s="356"/>
      <c r="E1027" s="358" t="s">
        <v>423</v>
      </c>
      <c r="F1027" s="358" t="s">
        <v>3</v>
      </c>
      <c r="G1027" s="1366" t="str">
        <f>G914</f>
        <v>X (Sepuluh) / 2 (Dua)</v>
      </c>
      <c r="H1027" s="1366"/>
      <c r="I1027" s="1366"/>
      <c r="J1027" s="1366"/>
      <c r="N1027" s="356"/>
      <c r="O1027" s="358" t="s">
        <v>423</v>
      </c>
      <c r="P1027" s="358" t="s">
        <v>3</v>
      </c>
      <c r="Q1027" s="1366" t="str">
        <f>G1027</f>
        <v>X (Sepuluh) / 2 (Dua)</v>
      </c>
      <c r="R1027" s="1366"/>
      <c r="S1027" s="1366"/>
      <c r="T1027" s="1366"/>
      <c r="X1027" s="356"/>
      <c r="Y1027" s="358" t="s">
        <v>423</v>
      </c>
      <c r="Z1027" s="358" t="s">
        <v>3</v>
      </c>
      <c r="AA1027" s="1366" t="str">
        <f>Q1027</f>
        <v>X (Sepuluh) / 2 (Dua)</v>
      </c>
      <c r="AB1027" s="1366"/>
      <c r="AC1027" s="1366"/>
      <c r="AD1027" s="1366"/>
      <c r="AH1027" s="356"/>
      <c r="AI1027" s="358" t="s">
        <v>423</v>
      </c>
      <c r="AJ1027" s="358" t="s">
        <v>3</v>
      </c>
      <c r="AK1027" s="1366" t="str">
        <f>AA1027</f>
        <v>X (Sepuluh) / 2 (Dua)</v>
      </c>
      <c r="AL1027" s="1366"/>
      <c r="AM1027" s="1366"/>
      <c r="AN1027" s="1366"/>
    </row>
    <row r="1028" spans="1:40" ht="14.25" customHeight="1">
      <c r="D1028" s="356"/>
      <c r="E1028" s="358" t="s">
        <v>424</v>
      </c>
      <c r="F1028" s="358" t="s">
        <v>3</v>
      </c>
      <c r="G1028" s="1366" t="s">
        <v>502</v>
      </c>
      <c r="H1028" s="1366"/>
      <c r="I1028" s="1366"/>
      <c r="J1028" s="1366"/>
      <c r="N1028" s="356"/>
      <c r="O1028" s="358" t="s">
        <v>424</v>
      </c>
      <c r="P1028" s="358" t="s">
        <v>3</v>
      </c>
      <c r="Q1028" s="1366" t="str">
        <f>G1028</f>
        <v>Menggambar Dasar Dengan Perangkat Lunak Untuk Menggambar Teknik</v>
      </c>
      <c r="R1028" s="1366"/>
      <c r="S1028" s="1366"/>
      <c r="T1028" s="1366"/>
      <c r="X1028" s="356"/>
      <c r="Y1028" s="358" t="s">
        <v>424</v>
      </c>
      <c r="Z1028" s="358" t="s">
        <v>3</v>
      </c>
      <c r="AA1028" s="1366" t="str">
        <f>Q1028</f>
        <v>Menggambar Dasar Dengan Perangkat Lunak Untuk Menggambar Teknik</v>
      </c>
      <c r="AB1028" s="1366"/>
      <c r="AC1028" s="1366"/>
      <c r="AD1028" s="1366"/>
      <c r="AH1028" s="356"/>
      <c r="AI1028" s="358" t="s">
        <v>424</v>
      </c>
      <c r="AJ1028" s="358" t="s">
        <v>3</v>
      </c>
      <c r="AK1028" s="1366" t="str">
        <f>AA1028</f>
        <v>Menggambar Dasar Dengan Perangkat Lunak Untuk Menggambar Teknik</v>
      </c>
      <c r="AL1028" s="1366"/>
      <c r="AM1028" s="1366"/>
      <c r="AN1028" s="1366"/>
    </row>
    <row r="1029" spans="1:40" ht="14.25" customHeight="1">
      <c r="D1029" s="356"/>
      <c r="E1029" s="358" t="s">
        <v>425</v>
      </c>
      <c r="F1029" s="358" t="s">
        <v>3</v>
      </c>
      <c r="G1029" s="1366" t="str">
        <f>VLOOKUP(G5,SILABUS!$B$7:$I$11,5,0)</f>
        <v>FIS – 2301</v>
      </c>
      <c r="H1029" s="1366"/>
      <c r="I1029" s="1366"/>
      <c r="J1029" s="1366"/>
      <c r="N1029" s="356"/>
      <c r="O1029" s="358" t="s">
        <v>425</v>
      </c>
      <c r="P1029" s="358" t="s">
        <v>3</v>
      </c>
      <c r="Q1029" s="1366" t="str">
        <f>G1029</f>
        <v>FIS – 2301</v>
      </c>
      <c r="R1029" s="1366"/>
      <c r="S1029" s="1366"/>
      <c r="T1029" s="1366"/>
      <c r="X1029" s="356"/>
      <c r="Y1029" s="358" t="s">
        <v>425</v>
      </c>
      <c r="Z1029" s="358" t="s">
        <v>3</v>
      </c>
      <c r="AA1029" s="1366" t="str">
        <f>Q1029</f>
        <v>FIS – 2301</v>
      </c>
      <c r="AB1029" s="1366"/>
      <c r="AC1029" s="1366"/>
      <c r="AD1029" s="1366"/>
      <c r="AH1029" s="356"/>
      <c r="AI1029" s="358" t="s">
        <v>425</v>
      </c>
      <c r="AJ1029" s="358" t="s">
        <v>3</v>
      </c>
      <c r="AK1029" s="1366" t="str">
        <f>AA1029</f>
        <v>FIS – 2301</v>
      </c>
      <c r="AL1029" s="1366"/>
      <c r="AM1029" s="1366"/>
      <c r="AN1029" s="1366"/>
    </row>
    <row r="1030" spans="1:40">
      <c r="D1030" s="356"/>
      <c r="E1030" s="358" t="s">
        <v>426</v>
      </c>
      <c r="F1030" s="358" t="s">
        <v>3</v>
      </c>
      <c r="G1030" s="1366" t="str">
        <f>VLOOKUP(G5,SILABUS!$B$7:$I$11,6,0)</f>
        <v>16 x 45 menit</v>
      </c>
      <c r="H1030" s="1366"/>
      <c r="I1030" s="1366"/>
      <c r="J1030" s="1366"/>
      <c r="N1030" s="356"/>
      <c r="O1030" s="358" t="s">
        <v>426</v>
      </c>
      <c r="P1030" s="358" t="s">
        <v>3</v>
      </c>
      <c r="Q1030" s="1366" t="str">
        <f>G1030</f>
        <v>16 x 45 menit</v>
      </c>
      <c r="R1030" s="1366"/>
      <c r="S1030" s="1366"/>
      <c r="T1030" s="1366"/>
      <c r="X1030" s="356"/>
      <c r="Y1030" s="358" t="s">
        <v>426</v>
      </c>
      <c r="Z1030" s="358" t="s">
        <v>3</v>
      </c>
      <c r="AA1030" s="1366" t="str">
        <f>Q1030</f>
        <v>16 x 45 menit</v>
      </c>
      <c r="AB1030" s="1366"/>
      <c r="AC1030" s="1366"/>
      <c r="AD1030" s="1366"/>
      <c r="AH1030" s="356"/>
      <c r="AI1030" s="358" t="s">
        <v>426</v>
      </c>
      <c r="AJ1030" s="358" t="s">
        <v>3</v>
      </c>
      <c r="AK1030" s="1366" t="str">
        <f>AA1030</f>
        <v>16 x 45 menit</v>
      </c>
      <c r="AL1030" s="1366"/>
      <c r="AM1030" s="1366"/>
      <c r="AN1030" s="1366"/>
    </row>
    <row r="1031" spans="1:40">
      <c r="D1031" s="356"/>
      <c r="E1031" s="358" t="s">
        <v>532</v>
      </c>
      <c r="F1031" s="358" t="s">
        <v>3</v>
      </c>
      <c r="G1031" s="392">
        <v>1</v>
      </c>
      <c r="H1031" s="392"/>
      <c r="I1031" s="392"/>
      <c r="J1031" s="392"/>
      <c r="N1031" s="356"/>
      <c r="O1031" s="358" t="s">
        <v>532</v>
      </c>
      <c r="P1031" s="358" t="s">
        <v>3</v>
      </c>
      <c r="Q1031" s="392">
        <v>2</v>
      </c>
      <c r="R1031" s="392"/>
      <c r="S1031" s="392"/>
      <c r="T1031" s="392"/>
      <c r="X1031" s="356"/>
      <c r="Y1031" s="358" t="s">
        <v>532</v>
      </c>
      <c r="Z1031" s="358" t="s">
        <v>3</v>
      </c>
      <c r="AA1031" s="392">
        <v>3</v>
      </c>
      <c r="AB1031" s="392"/>
      <c r="AC1031" s="392"/>
      <c r="AD1031" s="392"/>
      <c r="AH1031" s="356"/>
      <c r="AI1031" s="358" t="s">
        <v>532</v>
      </c>
      <c r="AJ1031" s="358" t="s">
        <v>3</v>
      </c>
      <c r="AK1031" s="392">
        <v>4</v>
      </c>
      <c r="AL1031" s="392"/>
      <c r="AM1031" s="392"/>
      <c r="AN1031" s="392"/>
    </row>
    <row r="1032" spans="1:40">
      <c r="C1032" s="356"/>
      <c r="D1032" s="356"/>
      <c r="E1032" s="358"/>
      <c r="F1032" s="358"/>
      <c r="G1032" s="358"/>
      <c r="H1032" s="358"/>
      <c r="M1032" s="356"/>
      <c r="N1032" s="356"/>
      <c r="O1032" s="358"/>
      <c r="P1032" s="358"/>
      <c r="Q1032" s="358"/>
      <c r="R1032" s="358"/>
      <c r="W1032" s="356"/>
      <c r="X1032" s="356"/>
      <c r="Y1032" s="358"/>
      <c r="Z1032" s="358"/>
      <c r="AA1032" s="358"/>
      <c r="AB1032" s="358"/>
      <c r="AG1032" s="356"/>
      <c r="AH1032" s="356"/>
      <c r="AI1032" s="358"/>
      <c r="AJ1032" s="358"/>
      <c r="AK1032" s="358"/>
      <c r="AL1032" s="358"/>
    </row>
    <row r="1033" spans="1:40" ht="15">
      <c r="A1033" s="357" t="s">
        <v>525</v>
      </c>
      <c r="B1033" s="357"/>
      <c r="C1033" s="357"/>
      <c r="D1033" s="357"/>
      <c r="K1033" s="357" t="s">
        <v>525</v>
      </c>
      <c r="L1033" s="357"/>
      <c r="M1033" s="357"/>
      <c r="N1033" s="357"/>
      <c r="U1033" s="357" t="s">
        <v>525</v>
      </c>
      <c r="V1033" s="357"/>
      <c r="W1033" s="357"/>
      <c r="X1033" s="357"/>
      <c r="AE1033" s="357" t="s">
        <v>525</v>
      </c>
      <c r="AF1033" s="357"/>
      <c r="AG1033" s="357"/>
      <c r="AH1033" s="357"/>
    </row>
    <row r="1034" spans="1:40">
      <c r="B1034" s="353">
        <f>PROSEM!AF681</f>
        <v>0</v>
      </c>
      <c r="C1034" s="1328">
        <f>SILABUS!B170</f>
        <v>0</v>
      </c>
      <c r="D1034" s="1328"/>
      <c r="E1034" s="1328"/>
      <c r="F1034" s="1328"/>
      <c r="G1034" s="1328"/>
      <c r="H1034" s="1328"/>
      <c r="I1034" s="1328"/>
      <c r="J1034" s="1328"/>
      <c r="L1034" s="353">
        <f>PROSEM!AP681</f>
        <v>0</v>
      </c>
      <c r="M1034" s="1328">
        <f>C1034</f>
        <v>0</v>
      </c>
      <c r="N1034" s="1328"/>
      <c r="O1034" s="1328"/>
      <c r="P1034" s="1328"/>
      <c r="Q1034" s="1328"/>
      <c r="R1034" s="1328"/>
      <c r="S1034" s="1328"/>
      <c r="T1034" s="1328"/>
      <c r="V1034" s="353">
        <f>PROSEM!AZ681</f>
        <v>0</v>
      </c>
      <c r="W1034" s="1328">
        <f>M1034</f>
        <v>0</v>
      </c>
      <c r="X1034" s="1328"/>
      <c r="Y1034" s="1328"/>
      <c r="Z1034" s="1328"/>
      <c r="AA1034" s="1328"/>
      <c r="AB1034" s="1328"/>
      <c r="AC1034" s="1328"/>
      <c r="AD1034" s="1328"/>
      <c r="AF1034" s="353">
        <f>PROSEM!BJ681</f>
        <v>0</v>
      </c>
      <c r="AG1034" s="1328">
        <f>W1034</f>
        <v>0</v>
      </c>
      <c r="AH1034" s="1328"/>
      <c r="AI1034" s="1328"/>
      <c r="AJ1034" s="1328"/>
      <c r="AK1034" s="1328"/>
      <c r="AL1034" s="1328"/>
      <c r="AM1034" s="1328"/>
      <c r="AN1034" s="1328"/>
    </row>
    <row r="1036" spans="1:40" ht="15">
      <c r="A1036" s="357" t="s">
        <v>526</v>
      </c>
      <c r="B1036" s="357"/>
      <c r="C1036" s="357"/>
      <c r="D1036" s="357"/>
      <c r="K1036" s="357" t="s">
        <v>526</v>
      </c>
      <c r="L1036" s="357"/>
      <c r="M1036" s="357"/>
      <c r="N1036" s="357"/>
      <c r="U1036" s="357" t="s">
        <v>526</v>
      </c>
      <c r="V1036" s="357"/>
      <c r="W1036" s="357"/>
      <c r="X1036" s="357"/>
      <c r="AE1036" s="357" t="s">
        <v>526</v>
      </c>
      <c r="AF1036" s="357"/>
      <c r="AG1036" s="357"/>
      <c r="AH1036" s="357"/>
    </row>
    <row r="1037" spans="1:40">
      <c r="A1037" s="356"/>
      <c r="B1037" s="356">
        <v>1</v>
      </c>
      <c r="C1037" s="1327">
        <f>SILABUS!C170</f>
        <v>0</v>
      </c>
      <c r="D1037" s="1327"/>
      <c r="E1037" s="1327"/>
      <c r="F1037" s="1327"/>
      <c r="G1037" s="1327"/>
      <c r="H1037" s="1327"/>
      <c r="I1037" s="1327"/>
      <c r="J1037" s="1327"/>
      <c r="K1037" s="356"/>
      <c r="L1037" s="356">
        <v>1</v>
      </c>
      <c r="M1037" s="1327">
        <f>C1037</f>
        <v>0</v>
      </c>
      <c r="N1037" s="1327"/>
      <c r="O1037" s="1327"/>
      <c r="P1037" s="1327"/>
      <c r="Q1037" s="1327"/>
      <c r="R1037" s="1327"/>
      <c r="S1037" s="1327"/>
      <c r="T1037" s="1327"/>
      <c r="U1037" s="356"/>
      <c r="V1037" s="356">
        <v>1</v>
      </c>
      <c r="W1037" s="1327">
        <f>M1037</f>
        <v>0</v>
      </c>
      <c r="X1037" s="1327"/>
      <c r="Y1037" s="1327"/>
      <c r="Z1037" s="1327"/>
      <c r="AA1037" s="1327"/>
      <c r="AB1037" s="1327"/>
      <c r="AC1037" s="1327"/>
      <c r="AD1037" s="1327"/>
      <c r="AE1037" s="356"/>
      <c r="AF1037" s="356">
        <v>1</v>
      </c>
      <c r="AG1037" s="1327">
        <f>W1037</f>
        <v>0</v>
      </c>
      <c r="AH1037" s="1327"/>
      <c r="AI1037" s="1327"/>
      <c r="AJ1037" s="1327"/>
      <c r="AK1037" s="1327"/>
      <c r="AL1037" s="1327"/>
      <c r="AM1037" s="1327"/>
      <c r="AN1037" s="1327"/>
    </row>
    <row r="1038" spans="1:40">
      <c r="A1038" s="356"/>
      <c r="B1038" s="356">
        <v>2</v>
      </c>
      <c r="C1038" s="1327">
        <f>SILABUS!C171</f>
        <v>0</v>
      </c>
      <c r="D1038" s="1327"/>
      <c r="E1038" s="1327"/>
      <c r="F1038" s="1327"/>
      <c r="G1038" s="1327"/>
      <c r="H1038" s="1327"/>
      <c r="I1038" s="1327"/>
      <c r="J1038" s="1327"/>
      <c r="K1038" s="356"/>
      <c r="L1038" s="356">
        <v>2</v>
      </c>
      <c r="M1038" s="1327">
        <f t="shared" ref="M1038:M1043" si="82">C1038</f>
        <v>0</v>
      </c>
      <c r="N1038" s="1327"/>
      <c r="O1038" s="1327"/>
      <c r="P1038" s="1327"/>
      <c r="Q1038" s="1327"/>
      <c r="R1038" s="1327"/>
      <c r="S1038" s="1327"/>
      <c r="T1038" s="1327"/>
      <c r="U1038" s="356"/>
      <c r="V1038" s="356">
        <v>2</v>
      </c>
      <c r="W1038" s="1327">
        <f t="shared" ref="W1038:W1043" si="83">M1038</f>
        <v>0</v>
      </c>
      <c r="X1038" s="1327"/>
      <c r="Y1038" s="1327"/>
      <c r="Z1038" s="1327"/>
      <c r="AA1038" s="1327"/>
      <c r="AB1038" s="1327"/>
      <c r="AC1038" s="1327"/>
      <c r="AD1038" s="1327"/>
      <c r="AE1038" s="356"/>
      <c r="AF1038" s="356">
        <v>2</v>
      </c>
      <c r="AG1038" s="1327">
        <f t="shared" ref="AG1038:AG1043" si="84">W1038</f>
        <v>0</v>
      </c>
      <c r="AH1038" s="1327"/>
      <c r="AI1038" s="1327"/>
      <c r="AJ1038" s="1327"/>
      <c r="AK1038" s="1327"/>
      <c r="AL1038" s="1327"/>
      <c r="AM1038" s="1327"/>
      <c r="AN1038" s="1327"/>
    </row>
    <row r="1039" spans="1:40">
      <c r="A1039" s="356"/>
      <c r="B1039" s="356">
        <v>3</v>
      </c>
      <c r="C1039" s="1327">
        <f>SILABUS!C172</f>
        <v>0</v>
      </c>
      <c r="D1039" s="1327"/>
      <c r="E1039" s="1327"/>
      <c r="F1039" s="1327"/>
      <c r="G1039" s="1327"/>
      <c r="H1039" s="1327"/>
      <c r="I1039" s="1327"/>
      <c r="J1039" s="1327"/>
      <c r="K1039" s="356"/>
      <c r="L1039" s="356">
        <v>3</v>
      </c>
      <c r="M1039" s="1327">
        <f t="shared" si="82"/>
        <v>0</v>
      </c>
      <c r="N1039" s="1327"/>
      <c r="O1039" s="1327"/>
      <c r="P1039" s="1327"/>
      <c r="Q1039" s="1327"/>
      <c r="R1039" s="1327"/>
      <c r="S1039" s="1327"/>
      <c r="T1039" s="1327"/>
      <c r="U1039" s="356"/>
      <c r="V1039" s="356">
        <v>3</v>
      </c>
      <c r="W1039" s="1327">
        <f t="shared" si="83"/>
        <v>0</v>
      </c>
      <c r="X1039" s="1327"/>
      <c r="Y1039" s="1327"/>
      <c r="Z1039" s="1327"/>
      <c r="AA1039" s="1327"/>
      <c r="AB1039" s="1327"/>
      <c r="AC1039" s="1327"/>
      <c r="AD1039" s="1327"/>
      <c r="AE1039" s="356"/>
      <c r="AF1039" s="356">
        <v>3</v>
      </c>
      <c r="AG1039" s="1327">
        <f t="shared" si="84"/>
        <v>0</v>
      </c>
      <c r="AH1039" s="1327"/>
      <c r="AI1039" s="1327"/>
      <c r="AJ1039" s="1327"/>
      <c r="AK1039" s="1327"/>
      <c r="AL1039" s="1327"/>
      <c r="AM1039" s="1327"/>
      <c r="AN1039" s="1327"/>
    </row>
    <row r="1040" spans="1:40">
      <c r="A1040" s="356"/>
      <c r="B1040" s="356"/>
      <c r="C1040" s="1327">
        <f>SILABUS!C173</f>
        <v>0</v>
      </c>
      <c r="D1040" s="1327"/>
      <c r="E1040" s="1327"/>
      <c r="F1040" s="1327"/>
      <c r="G1040" s="1327"/>
      <c r="H1040" s="1327"/>
      <c r="I1040" s="1327"/>
      <c r="J1040" s="1327"/>
      <c r="K1040" s="356"/>
      <c r="L1040" s="356"/>
      <c r="M1040" s="1327">
        <f t="shared" si="82"/>
        <v>0</v>
      </c>
      <c r="N1040" s="1327"/>
      <c r="O1040" s="1327"/>
      <c r="P1040" s="1327"/>
      <c r="Q1040" s="1327"/>
      <c r="R1040" s="1327"/>
      <c r="S1040" s="1327"/>
      <c r="T1040" s="1327"/>
      <c r="U1040" s="356"/>
      <c r="V1040" s="356"/>
      <c r="W1040" s="1327">
        <f t="shared" si="83"/>
        <v>0</v>
      </c>
      <c r="X1040" s="1327"/>
      <c r="Y1040" s="1327"/>
      <c r="Z1040" s="1327"/>
      <c r="AA1040" s="1327"/>
      <c r="AB1040" s="1327"/>
      <c r="AC1040" s="1327"/>
      <c r="AD1040" s="1327"/>
      <c r="AE1040" s="356"/>
      <c r="AF1040" s="356"/>
      <c r="AG1040" s="1327">
        <f t="shared" si="84"/>
        <v>0</v>
      </c>
      <c r="AH1040" s="1327"/>
      <c r="AI1040" s="1327"/>
      <c r="AJ1040" s="1327"/>
      <c r="AK1040" s="1327"/>
      <c r="AL1040" s="1327"/>
      <c r="AM1040" s="1327"/>
      <c r="AN1040" s="1327"/>
    </row>
    <row r="1041" spans="1:40">
      <c r="A1041" s="356"/>
      <c r="B1041" s="356"/>
      <c r="C1041" s="1327">
        <f>SILABUS!C174</f>
        <v>0</v>
      </c>
      <c r="D1041" s="1327"/>
      <c r="E1041" s="1327"/>
      <c r="F1041" s="1327"/>
      <c r="G1041" s="1327"/>
      <c r="H1041" s="1327"/>
      <c r="I1041" s="1327"/>
      <c r="J1041" s="1327"/>
      <c r="K1041" s="356"/>
      <c r="L1041" s="356"/>
      <c r="M1041" s="1327">
        <f t="shared" si="82"/>
        <v>0</v>
      </c>
      <c r="N1041" s="1327"/>
      <c r="O1041" s="1327"/>
      <c r="P1041" s="1327"/>
      <c r="Q1041" s="1327"/>
      <c r="R1041" s="1327"/>
      <c r="S1041" s="1327"/>
      <c r="T1041" s="1327"/>
      <c r="U1041" s="356"/>
      <c r="V1041" s="356"/>
      <c r="W1041" s="1327">
        <f t="shared" si="83"/>
        <v>0</v>
      </c>
      <c r="X1041" s="1327"/>
      <c r="Y1041" s="1327"/>
      <c r="Z1041" s="1327"/>
      <c r="AA1041" s="1327"/>
      <c r="AB1041" s="1327"/>
      <c r="AC1041" s="1327"/>
      <c r="AD1041" s="1327"/>
      <c r="AE1041" s="356"/>
      <c r="AF1041" s="356"/>
      <c r="AG1041" s="1327">
        <f t="shared" si="84"/>
        <v>0</v>
      </c>
      <c r="AH1041" s="1327"/>
      <c r="AI1041" s="1327"/>
      <c r="AJ1041" s="1327"/>
      <c r="AK1041" s="1327"/>
      <c r="AL1041" s="1327"/>
      <c r="AM1041" s="1327"/>
      <c r="AN1041" s="1327"/>
    </row>
    <row r="1042" spans="1:40">
      <c r="A1042" s="356"/>
      <c r="B1042" s="356"/>
      <c r="C1042" s="1327">
        <f>SILABUS!C175</f>
        <v>0</v>
      </c>
      <c r="D1042" s="1327"/>
      <c r="E1042" s="1327"/>
      <c r="F1042" s="1327"/>
      <c r="G1042" s="1327"/>
      <c r="H1042" s="1327"/>
      <c r="I1042" s="1327"/>
      <c r="J1042" s="1327"/>
      <c r="K1042" s="356"/>
      <c r="L1042" s="356"/>
      <c r="M1042" s="1327">
        <f t="shared" si="82"/>
        <v>0</v>
      </c>
      <c r="N1042" s="1327"/>
      <c r="O1042" s="1327"/>
      <c r="P1042" s="1327"/>
      <c r="Q1042" s="1327"/>
      <c r="R1042" s="1327"/>
      <c r="S1042" s="1327"/>
      <c r="T1042" s="1327"/>
      <c r="U1042" s="356"/>
      <c r="V1042" s="356"/>
      <c r="W1042" s="1327">
        <f t="shared" si="83"/>
        <v>0</v>
      </c>
      <c r="X1042" s="1327"/>
      <c r="Y1042" s="1327"/>
      <c r="Z1042" s="1327"/>
      <c r="AA1042" s="1327"/>
      <c r="AB1042" s="1327"/>
      <c r="AC1042" s="1327"/>
      <c r="AD1042" s="1327"/>
      <c r="AE1042" s="356"/>
      <c r="AF1042" s="356"/>
      <c r="AG1042" s="1327">
        <f t="shared" si="84"/>
        <v>0</v>
      </c>
      <c r="AH1042" s="1327"/>
      <c r="AI1042" s="1327"/>
      <c r="AJ1042" s="1327"/>
      <c r="AK1042" s="1327"/>
      <c r="AL1042" s="1327"/>
      <c r="AM1042" s="1327"/>
      <c r="AN1042" s="1327"/>
    </row>
    <row r="1043" spans="1:40">
      <c r="A1043" s="356"/>
      <c r="B1043" s="356"/>
      <c r="C1043" s="1327">
        <f>SILABUS!C176</f>
        <v>0</v>
      </c>
      <c r="D1043" s="1327"/>
      <c r="E1043" s="1327"/>
      <c r="F1043" s="1327"/>
      <c r="G1043" s="1327"/>
      <c r="H1043" s="1327"/>
      <c r="I1043" s="1327"/>
      <c r="J1043" s="1327"/>
      <c r="K1043" s="356"/>
      <c r="L1043" s="356"/>
      <c r="M1043" s="1327">
        <f t="shared" si="82"/>
        <v>0</v>
      </c>
      <c r="N1043" s="1327"/>
      <c r="O1043" s="1327"/>
      <c r="P1043" s="1327"/>
      <c r="Q1043" s="1327"/>
      <c r="R1043" s="1327"/>
      <c r="S1043" s="1327"/>
      <c r="T1043" s="1327"/>
      <c r="U1043" s="356"/>
      <c r="V1043" s="356"/>
      <c r="W1043" s="1327">
        <f t="shared" si="83"/>
        <v>0</v>
      </c>
      <c r="X1043" s="1327"/>
      <c r="Y1043" s="1327"/>
      <c r="Z1043" s="1327"/>
      <c r="AA1043" s="1327"/>
      <c r="AB1043" s="1327"/>
      <c r="AC1043" s="1327"/>
      <c r="AD1043" s="1327"/>
      <c r="AE1043" s="356"/>
      <c r="AF1043" s="356"/>
      <c r="AG1043" s="1327">
        <f t="shared" si="84"/>
        <v>0</v>
      </c>
      <c r="AH1043" s="1327"/>
      <c r="AI1043" s="1327"/>
      <c r="AJ1043" s="1327"/>
      <c r="AK1043" s="1327"/>
      <c r="AL1043" s="1327"/>
      <c r="AM1043" s="1327"/>
      <c r="AN1043" s="1327"/>
    </row>
    <row r="1045" spans="1:40" ht="15">
      <c r="A1045" s="357" t="s">
        <v>527</v>
      </c>
      <c r="B1045" s="357"/>
      <c r="C1045" s="357"/>
      <c r="D1045" s="357"/>
      <c r="E1045" s="827"/>
      <c r="F1045" s="827"/>
      <c r="K1045" s="357" t="s">
        <v>527</v>
      </c>
      <c r="L1045" s="357"/>
      <c r="M1045" s="357"/>
      <c r="N1045" s="357"/>
      <c r="O1045" s="827"/>
      <c r="P1045" s="827"/>
      <c r="U1045" s="357" t="s">
        <v>527</v>
      </c>
      <c r="V1045" s="357"/>
      <c r="W1045" s="357"/>
      <c r="X1045" s="357"/>
      <c r="Y1045" s="827"/>
      <c r="Z1045" s="827"/>
      <c r="AE1045" s="357" t="s">
        <v>527</v>
      </c>
      <c r="AF1045" s="357"/>
      <c r="AG1045" s="357"/>
      <c r="AH1045" s="357"/>
      <c r="AI1045" s="827"/>
      <c r="AJ1045" s="827"/>
    </row>
    <row r="1046" spans="1:40">
      <c r="C1046" s="353" t="s">
        <v>427</v>
      </c>
      <c r="M1046" s="353" t="s">
        <v>427</v>
      </c>
      <c r="W1046" s="353" t="s">
        <v>427</v>
      </c>
      <c r="AG1046" s="353" t="s">
        <v>427</v>
      </c>
    </row>
    <row r="1047" spans="1:40">
      <c r="A1047" s="356"/>
      <c r="B1047" s="356">
        <v>1</v>
      </c>
      <c r="C1047" s="1327">
        <f>C1037</f>
        <v>0</v>
      </c>
      <c r="D1047" s="1327"/>
      <c r="E1047" s="1327"/>
      <c r="F1047" s="1327"/>
      <c r="G1047" s="1327"/>
      <c r="H1047" s="1327"/>
      <c r="I1047" s="1327"/>
      <c r="J1047" s="1327"/>
      <c r="K1047" s="356"/>
      <c r="L1047" s="356">
        <v>1</v>
      </c>
      <c r="M1047" s="1327">
        <f>M1037</f>
        <v>0</v>
      </c>
      <c r="N1047" s="1327"/>
      <c r="O1047" s="1327"/>
      <c r="P1047" s="1327"/>
      <c r="Q1047" s="1327"/>
      <c r="R1047" s="1327"/>
      <c r="S1047" s="1327"/>
      <c r="T1047" s="1327"/>
      <c r="U1047" s="356"/>
      <c r="V1047" s="356">
        <v>1</v>
      </c>
      <c r="W1047" s="1327">
        <f>W1037</f>
        <v>0</v>
      </c>
      <c r="X1047" s="1327"/>
      <c r="Y1047" s="1327"/>
      <c r="Z1047" s="1327"/>
      <c r="AA1047" s="1327"/>
      <c r="AB1047" s="1327"/>
      <c r="AC1047" s="1327"/>
      <c r="AD1047" s="1327"/>
      <c r="AE1047" s="356"/>
      <c r="AF1047" s="356">
        <v>1</v>
      </c>
      <c r="AG1047" s="1327">
        <f>AG1037</f>
        <v>0</v>
      </c>
      <c r="AH1047" s="1327"/>
      <c r="AI1047" s="1327"/>
      <c r="AJ1047" s="1327"/>
      <c r="AK1047" s="1327"/>
      <c r="AL1047" s="1327"/>
      <c r="AM1047" s="1327"/>
      <c r="AN1047" s="1327"/>
    </row>
    <row r="1048" spans="1:40">
      <c r="A1048" s="356"/>
      <c r="B1048" s="356">
        <v>2</v>
      </c>
      <c r="C1048" s="1327">
        <f t="shared" ref="C1048:C1054" si="85">C1038</f>
        <v>0</v>
      </c>
      <c r="D1048" s="1327"/>
      <c r="E1048" s="1327"/>
      <c r="F1048" s="1327"/>
      <c r="G1048" s="1327"/>
      <c r="H1048" s="1327"/>
      <c r="I1048" s="1327"/>
      <c r="J1048" s="1327"/>
      <c r="K1048" s="356"/>
      <c r="L1048" s="356">
        <v>2</v>
      </c>
      <c r="M1048" s="1327">
        <f t="shared" ref="M1048:M1053" si="86">M1038</f>
        <v>0</v>
      </c>
      <c r="N1048" s="1327"/>
      <c r="O1048" s="1327"/>
      <c r="P1048" s="1327"/>
      <c r="Q1048" s="1327"/>
      <c r="R1048" s="1327"/>
      <c r="S1048" s="1327"/>
      <c r="T1048" s="1327"/>
      <c r="U1048" s="356"/>
      <c r="V1048" s="356">
        <v>2</v>
      </c>
      <c r="W1048" s="1327">
        <f t="shared" ref="W1048:W1053" si="87">W1038</f>
        <v>0</v>
      </c>
      <c r="X1048" s="1327"/>
      <c r="Y1048" s="1327"/>
      <c r="Z1048" s="1327"/>
      <c r="AA1048" s="1327"/>
      <c r="AB1048" s="1327"/>
      <c r="AC1048" s="1327"/>
      <c r="AD1048" s="1327"/>
      <c r="AE1048" s="356"/>
      <c r="AF1048" s="356">
        <v>2</v>
      </c>
      <c r="AG1048" s="1327">
        <f t="shared" ref="AG1048:AG1053" si="88">AG1038</f>
        <v>0</v>
      </c>
      <c r="AH1048" s="1327"/>
      <c r="AI1048" s="1327"/>
      <c r="AJ1048" s="1327"/>
      <c r="AK1048" s="1327"/>
      <c r="AL1048" s="1327"/>
      <c r="AM1048" s="1327"/>
      <c r="AN1048" s="1327"/>
    </row>
    <row r="1049" spans="1:40">
      <c r="A1049" s="356"/>
      <c r="B1049" s="356">
        <v>3</v>
      </c>
      <c r="C1049" s="1327">
        <f t="shared" si="85"/>
        <v>0</v>
      </c>
      <c r="D1049" s="1327"/>
      <c r="E1049" s="1327"/>
      <c r="F1049" s="1327"/>
      <c r="G1049" s="1327"/>
      <c r="H1049" s="1327"/>
      <c r="I1049" s="1327"/>
      <c r="J1049" s="1327"/>
      <c r="K1049" s="356"/>
      <c r="L1049" s="356">
        <v>3</v>
      </c>
      <c r="M1049" s="1327">
        <f t="shared" si="86"/>
        <v>0</v>
      </c>
      <c r="N1049" s="1327"/>
      <c r="O1049" s="1327"/>
      <c r="P1049" s="1327"/>
      <c r="Q1049" s="1327"/>
      <c r="R1049" s="1327"/>
      <c r="S1049" s="1327"/>
      <c r="T1049" s="1327"/>
      <c r="U1049" s="356"/>
      <c r="V1049" s="356">
        <v>3</v>
      </c>
      <c r="W1049" s="1327">
        <f t="shared" si="87"/>
        <v>0</v>
      </c>
      <c r="X1049" s="1327"/>
      <c r="Y1049" s="1327"/>
      <c r="Z1049" s="1327"/>
      <c r="AA1049" s="1327"/>
      <c r="AB1049" s="1327"/>
      <c r="AC1049" s="1327"/>
      <c r="AD1049" s="1327"/>
      <c r="AE1049" s="356"/>
      <c r="AF1049" s="356">
        <v>3</v>
      </c>
      <c r="AG1049" s="1327">
        <f t="shared" si="88"/>
        <v>0</v>
      </c>
      <c r="AH1049" s="1327"/>
      <c r="AI1049" s="1327"/>
      <c r="AJ1049" s="1327"/>
      <c r="AK1049" s="1327"/>
      <c r="AL1049" s="1327"/>
      <c r="AM1049" s="1327"/>
      <c r="AN1049" s="1327"/>
    </row>
    <row r="1050" spans="1:40">
      <c r="A1050" s="356"/>
      <c r="B1050" s="356"/>
      <c r="C1050" s="1327">
        <f t="shared" si="85"/>
        <v>0</v>
      </c>
      <c r="D1050" s="1327"/>
      <c r="E1050" s="1327"/>
      <c r="F1050" s="1327"/>
      <c r="G1050" s="1327"/>
      <c r="H1050" s="1327"/>
      <c r="I1050" s="1327"/>
      <c r="J1050" s="1327"/>
      <c r="K1050" s="356"/>
      <c r="L1050" s="356"/>
      <c r="M1050" s="1327">
        <f t="shared" si="86"/>
        <v>0</v>
      </c>
      <c r="N1050" s="1327"/>
      <c r="O1050" s="1327"/>
      <c r="P1050" s="1327"/>
      <c r="Q1050" s="1327"/>
      <c r="R1050" s="1327"/>
      <c r="S1050" s="1327"/>
      <c r="T1050" s="1327"/>
      <c r="U1050" s="356"/>
      <c r="V1050" s="356"/>
      <c r="W1050" s="1327">
        <f t="shared" si="87"/>
        <v>0</v>
      </c>
      <c r="X1050" s="1327"/>
      <c r="Y1050" s="1327"/>
      <c r="Z1050" s="1327"/>
      <c r="AA1050" s="1327"/>
      <c r="AB1050" s="1327"/>
      <c r="AC1050" s="1327"/>
      <c r="AD1050" s="1327"/>
      <c r="AE1050" s="356"/>
      <c r="AF1050" s="356"/>
      <c r="AG1050" s="1327">
        <f t="shared" si="88"/>
        <v>0</v>
      </c>
      <c r="AH1050" s="1327"/>
      <c r="AI1050" s="1327"/>
      <c r="AJ1050" s="1327"/>
      <c r="AK1050" s="1327"/>
      <c r="AL1050" s="1327"/>
      <c r="AM1050" s="1327"/>
      <c r="AN1050" s="1327"/>
    </row>
    <row r="1051" spans="1:40">
      <c r="A1051" s="356"/>
      <c r="B1051" s="356"/>
      <c r="C1051" s="1327">
        <f t="shared" si="85"/>
        <v>0</v>
      </c>
      <c r="D1051" s="1327"/>
      <c r="E1051" s="1327"/>
      <c r="F1051" s="1327"/>
      <c r="G1051" s="1327"/>
      <c r="H1051" s="1327"/>
      <c r="I1051" s="1327"/>
      <c r="J1051" s="1327"/>
      <c r="K1051" s="356"/>
      <c r="L1051" s="356"/>
      <c r="M1051" s="1327">
        <f t="shared" si="86"/>
        <v>0</v>
      </c>
      <c r="N1051" s="1327"/>
      <c r="O1051" s="1327"/>
      <c r="P1051" s="1327"/>
      <c r="Q1051" s="1327"/>
      <c r="R1051" s="1327"/>
      <c r="S1051" s="1327"/>
      <c r="T1051" s="1327"/>
      <c r="U1051" s="356"/>
      <c r="V1051" s="356"/>
      <c r="W1051" s="1327">
        <f t="shared" si="87"/>
        <v>0</v>
      </c>
      <c r="X1051" s="1327"/>
      <c r="Y1051" s="1327"/>
      <c r="Z1051" s="1327"/>
      <c r="AA1051" s="1327"/>
      <c r="AB1051" s="1327"/>
      <c r="AC1051" s="1327"/>
      <c r="AD1051" s="1327"/>
      <c r="AE1051" s="356"/>
      <c r="AF1051" s="356"/>
      <c r="AG1051" s="1327">
        <f t="shared" si="88"/>
        <v>0</v>
      </c>
      <c r="AH1051" s="1327"/>
      <c r="AI1051" s="1327"/>
      <c r="AJ1051" s="1327"/>
      <c r="AK1051" s="1327"/>
      <c r="AL1051" s="1327"/>
      <c r="AM1051" s="1327"/>
      <c r="AN1051" s="1327"/>
    </row>
    <row r="1052" spans="1:40">
      <c r="A1052" s="356"/>
      <c r="B1052" s="356"/>
      <c r="C1052" s="1327">
        <f t="shared" si="85"/>
        <v>0</v>
      </c>
      <c r="D1052" s="1327"/>
      <c r="E1052" s="1327"/>
      <c r="F1052" s="1327"/>
      <c r="G1052" s="1327"/>
      <c r="H1052" s="1327"/>
      <c r="I1052" s="1327"/>
      <c r="J1052" s="1327"/>
      <c r="K1052" s="356"/>
      <c r="L1052" s="356"/>
      <c r="M1052" s="1327">
        <f t="shared" si="86"/>
        <v>0</v>
      </c>
      <c r="N1052" s="1327"/>
      <c r="O1052" s="1327"/>
      <c r="P1052" s="1327"/>
      <c r="Q1052" s="1327"/>
      <c r="R1052" s="1327"/>
      <c r="S1052" s="1327"/>
      <c r="T1052" s="1327"/>
      <c r="U1052" s="356"/>
      <c r="V1052" s="356"/>
      <c r="W1052" s="1327">
        <f t="shared" si="87"/>
        <v>0</v>
      </c>
      <c r="X1052" s="1327"/>
      <c r="Y1052" s="1327"/>
      <c r="Z1052" s="1327"/>
      <c r="AA1052" s="1327"/>
      <c r="AB1052" s="1327"/>
      <c r="AC1052" s="1327"/>
      <c r="AD1052" s="1327"/>
      <c r="AE1052" s="356"/>
      <c r="AF1052" s="356"/>
      <c r="AG1052" s="1327">
        <f t="shared" si="88"/>
        <v>0</v>
      </c>
      <c r="AH1052" s="1327"/>
      <c r="AI1052" s="1327"/>
      <c r="AJ1052" s="1327"/>
      <c r="AK1052" s="1327"/>
      <c r="AL1052" s="1327"/>
      <c r="AM1052" s="1327"/>
      <c r="AN1052" s="1327"/>
    </row>
    <row r="1053" spans="1:40">
      <c r="A1053" s="356"/>
      <c r="B1053" s="356"/>
      <c r="C1053" s="1327">
        <f t="shared" si="85"/>
        <v>0</v>
      </c>
      <c r="D1053" s="1327"/>
      <c r="E1053" s="1327"/>
      <c r="F1053" s="1327"/>
      <c r="G1053" s="1327"/>
      <c r="H1053" s="1327"/>
      <c r="I1053" s="1327"/>
      <c r="J1053" s="1327"/>
      <c r="K1053" s="356"/>
      <c r="L1053" s="356"/>
      <c r="M1053" s="1327">
        <f t="shared" si="86"/>
        <v>0</v>
      </c>
      <c r="N1053" s="1327"/>
      <c r="O1053" s="1327"/>
      <c r="P1053" s="1327"/>
      <c r="Q1053" s="1327"/>
      <c r="R1053" s="1327"/>
      <c r="S1053" s="1327"/>
      <c r="T1053" s="1327"/>
      <c r="U1053" s="356"/>
      <c r="V1053" s="356"/>
      <c r="W1053" s="1327">
        <f t="shared" si="87"/>
        <v>0</v>
      </c>
      <c r="X1053" s="1327"/>
      <c r="Y1053" s="1327"/>
      <c r="Z1053" s="1327"/>
      <c r="AA1053" s="1327"/>
      <c r="AB1053" s="1327"/>
      <c r="AC1053" s="1327"/>
      <c r="AD1053" s="1327"/>
      <c r="AE1053" s="356"/>
      <c r="AF1053" s="356"/>
      <c r="AG1053" s="1327">
        <f t="shared" si="88"/>
        <v>0</v>
      </c>
      <c r="AH1053" s="1327"/>
      <c r="AI1053" s="1327"/>
      <c r="AJ1053" s="1327"/>
      <c r="AK1053" s="1327"/>
      <c r="AL1053" s="1327"/>
      <c r="AM1053" s="1327"/>
      <c r="AN1053" s="1327"/>
    </row>
    <row r="1054" spans="1:40">
      <c r="C1054" s="1327">
        <f t="shared" si="85"/>
        <v>0</v>
      </c>
      <c r="D1054" s="1327"/>
      <c r="E1054" s="1327"/>
      <c r="F1054" s="1327"/>
      <c r="G1054" s="1327"/>
      <c r="H1054" s="1327"/>
      <c r="I1054" s="1327"/>
      <c r="J1054" s="1327"/>
    </row>
    <row r="1055" spans="1:40" ht="15">
      <c r="A1055" s="357" t="s">
        <v>528</v>
      </c>
      <c r="B1055" s="357"/>
      <c r="C1055" s="357"/>
      <c r="D1055" s="357"/>
      <c r="E1055" s="827"/>
      <c r="F1055" s="827"/>
      <c r="K1055" s="357" t="s">
        <v>528</v>
      </c>
      <c r="L1055" s="357"/>
      <c r="M1055" s="357"/>
      <c r="N1055" s="357"/>
      <c r="O1055" s="827"/>
      <c r="P1055" s="827"/>
      <c r="U1055" s="357" t="s">
        <v>528</v>
      </c>
      <c r="V1055" s="357"/>
      <c r="W1055" s="357"/>
      <c r="X1055" s="357"/>
      <c r="Y1055" s="827"/>
      <c r="Z1055" s="827"/>
      <c r="AE1055" s="357" t="s">
        <v>528</v>
      </c>
      <c r="AF1055" s="357"/>
      <c r="AG1055" s="357"/>
      <c r="AH1055" s="357"/>
      <c r="AI1055" s="827"/>
      <c r="AJ1055" s="827"/>
    </row>
    <row r="1056" spans="1:40">
      <c r="A1056" s="356"/>
      <c r="B1056" s="356"/>
      <c r="C1056" s="1327">
        <f>SILABUS!D170</f>
        <v>0</v>
      </c>
      <c r="D1056" s="1327"/>
      <c r="E1056" s="1327"/>
      <c r="F1056" s="1327"/>
      <c r="G1056" s="1327"/>
      <c r="H1056" s="1327"/>
      <c r="I1056" s="1327"/>
      <c r="J1056" s="1327"/>
      <c r="K1056" s="356"/>
      <c r="L1056" s="356"/>
      <c r="M1056" s="1327">
        <f>C1056</f>
        <v>0</v>
      </c>
      <c r="N1056" s="1327"/>
      <c r="O1056" s="1327"/>
      <c r="P1056" s="1327"/>
      <c r="Q1056" s="1327"/>
      <c r="R1056" s="1327"/>
      <c r="S1056" s="1327"/>
      <c r="T1056" s="1327"/>
      <c r="U1056" s="356"/>
      <c r="V1056" s="356"/>
      <c r="W1056" s="1327">
        <f>M1056</f>
        <v>0</v>
      </c>
      <c r="X1056" s="1327"/>
      <c r="Y1056" s="1327"/>
      <c r="Z1056" s="1327"/>
      <c r="AA1056" s="1327"/>
      <c r="AB1056" s="1327"/>
      <c r="AC1056" s="1327"/>
      <c r="AD1056" s="1327"/>
      <c r="AE1056" s="356"/>
      <c r="AF1056" s="356"/>
      <c r="AG1056" s="1327">
        <f>W1056</f>
        <v>0</v>
      </c>
      <c r="AH1056" s="1327"/>
      <c r="AI1056" s="1327"/>
      <c r="AJ1056" s="1327"/>
      <c r="AK1056" s="1327"/>
      <c r="AL1056" s="1327"/>
      <c r="AM1056" s="1327"/>
      <c r="AN1056" s="1327"/>
    </row>
    <row r="1057" spans="1:40">
      <c r="A1057" s="356"/>
      <c r="B1057" s="356"/>
      <c r="C1057" s="1327">
        <f>SILABUS!D171</f>
        <v>0</v>
      </c>
      <c r="D1057" s="1327"/>
      <c r="E1057" s="1327"/>
      <c r="F1057" s="1327"/>
      <c r="G1057" s="1327"/>
      <c r="H1057" s="1327"/>
      <c r="I1057" s="1327"/>
      <c r="J1057" s="1327"/>
      <c r="K1057" s="356"/>
      <c r="L1057" s="356"/>
      <c r="M1057" s="1327">
        <f>C1057</f>
        <v>0</v>
      </c>
      <c r="N1057" s="1327"/>
      <c r="O1057" s="1327"/>
      <c r="P1057" s="1327"/>
      <c r="Q1057" s="1327"/>
      <c r="R1057" s="1327"/>
      <c r="S1057" s="1327"/>
      <c r="T1057" s="1327"/>
      <c r="U1057" s="356"/>
      <c r="V1057" s="356"/>
      <c r="W1057" s="1327">
        <f>M1057</f>
        <v>0</v>
      </c>
      <c r="X1057" s="1327"/>
      <c r="Y1057" s="1327"/>
      <c r="Z1057" s="1327"/>
      <c r="AA1057" s="1327"/>
      <c r="AB1057" s="1327"/>
      <c r="AC1057" s="1327"/>
      <c r="AD1057" s="1327"/>
      <c r="AE1057" s="356"/>
      <c r="AF1057" s="356"/>
      <c r="AG1057" s="1327">
        <f>W1057</f>
        <v>0</v>
      </c>
      <c r="AH1057" s="1327"/>
      <c r="AI1057" s="1327"/>
      <c r="AJ1057" s="1327"/>
      <c r="AK1057" s="1327"/>
      <c r="AL1057" s="1327"/>
      <c r="AM1057" s="1327"/>
      <c r="AN1057" s="1327"/>
    </row>
    <row r="1058" spans="1:40">
      <c r="A1058" s="356"/>
      <c r="B1058" s="356"/>
      <c r="C1058" s="1327">
        <f>SILABUS!D172</f>
        <v>0</v>
      </c>
      <c r="D1058" s="1327"/>
      <c r="E1058" s="1327"/>
      <c r="F1058" s="1327"/>
      <c r="G1058" s="1327"/>
      <c r="H1058" s="1327"/>
      <c r="I1058" s="1327"/>
      <c r="J1058" s="1327"/>
      <c r="K1058" s="356"/>
      <c r="L1058" s="356"/>
      <c r="M1058" s="1327">
        <f>C1058</f>
        <v>0</v>
      </c>
      <c r="N1058" s="1327"/>
      <c r="O1058" s="1327"/>
      <c r="P1058" s="1327"/>
      <c r="Q1058" s="1327"/>
      <c r="R1058" s="1327"/>
      <c r="S1058" s="1327"/>
      <c r="T1058" s="1327"/>
      <c r="U1058" s="356"/>
      <c r="V1058" s="356"/>
      <c r="W1058" s="1327">
        <f>M1058</f>
        <v>0</v>
      </c>
      <c r="X1058" s="1327"/>
      <c r="Y1058" s="1327"/>
      <c r="Z1058" s="1327"/>
      <c r="AA1058" s="1327"/>
      <c r="AB1058" s="1327"/>
      <c r="AC1058" s="1327"/>
      <c r="AD1058" s="1327"/>
      <c r="AE1058" s="356"/>
      <c r="AF1058" s="356"/>
      <c r="AG1058" s="1327">
        <f>W1058</f>
        <v>0</v>
      </c>
      <c r="AH1058" s="1327"/>
      <c r="AI1058" s="1327"/>
      <c r="AJ1058" s="1327"/>
      <c r="AK1058" s="1327"/>
      <c r="AL1058" s="1327"/>
      <c r="AM1058" s="1327"/>
      <c r="AN1058" s="1327"/>
    </row>
    <row r="1059" spans="1:40">
      <c r="C1059" s="1327">
        <f>SILABUS!D173</f>
        <v>0</v>
      </c>
      <c r="D1059" s="1327"/>
      <c r="E1059" s="1327"/>
      <c r="F1059" s="1327"/>
      <c r="G1059" s="1327"/>
      <c r="H1059" s="1327"/>
      <c r="I1059" s="1327"/>
      <c r="J1059" s="1327"/>
      <c r="M1059" s="1327">
        <f>C1059</f>
        <v>0</v>
      </c>
      <c r="N1059" s="1327"/>
      <c r="O1059" s="1327"/>
      <c r="P1059" s="1327"/>
      <c r="Q1059" s="1327"/>
      <c r="R1059" s="1327"/>
      <c r="S1059" s="1327"/>
      <c r="T1059" s="1327"/>
      <c r="W1059" s="1327">
        <f>M1059</f>
        <v>0</v>
      </c>
      <c r="X1059" s="1327"/>
      <c r="Y1059" s="1327"/>
      <c r="Z1059" s="1327"/>
      <c r="AA1059" s="1327"/>
      <c r="AB1059" s="1327"/>
      <c r="AC1059" s="1327"/>
      <c r="AD1059" s="1327"/>
      <c r="AG1059" s="1327">
        <f>W1059</f>
        <v>0</v>
      </c>
      <c r="AH1059" s="1327"/>
      <c r="AI1059" s="1327"/>
      <c r="AJ1059" s="1327"/>
      <c r="AK1059" s="1327"/>
      <c r="AL1059" s="1327"/>
      <c r="AM1059" s="1327"/>
      <c r="AN1059" s="1327"/>
    </row>
    <row r="1060" spans="1:40">
      <c r="C1060" s="1327">
        <f>SILABUS!D174</f>
        <v>0</v>
      </c>
      <c r="D1060" s="1327"/>
      <c r="E1060" s="1327"/>
      <c r="F1060" s="1327"/>
      <c r="G1060" s="1327"/>
      <c r="H1060" s="1327"/>
      <c r="I1060" s="1327"/>
      <c r="J1060" s="1327"/>
      <c r="M1060" s="1327">
        <f>C1060</f>
        <v>0</v>
      </c>
      <c r="N1060" s="1327"/>
      <c r="O1060" s="1327"/>
      <c r="P1060" s="1327"/>
      <c r="Q1060" s="1327"/>
      <c r="R1060" s="1327"/>
      <c r="S1060" s="1327"/>
      <c r="T1060" s="1327"/>
      <c r="W1060" s="1327">
        <f>M1060</f>
        <v>0</v>
      </c>
      <c r="X1060" s="1327"/>
      <c r="Y1060" s="1327"/>
      <c r="Z1060" s="1327"/>
      <c r="AA1060" s="1327"/>
      <c r="AB1060" s="1327"/>
      <c r="AC1060" s="1327"/>
      <c r="AD1060" s="1327"/>
      <c r="AG1060" s="1327">
        <f>W1060</f>
        <v>0</v>
      </c>
      <c r="AH1060" s="1327"/>
      <c r="AI1060" s="1327"/>
      <c r="AJ1060" s="1327"/>
      <c r="AK1060" s="1327"/>
      <c r="AL1060" s="1327"/>
      <c r="AM1060" s="1327"/>
      <c r="AN1060" s="1327"/>
    </row>
    <row r="1061" spans="1:40">
      <c r="C1061" s="1327">
        <f>SILABUS!D175</f>
        <v>0</v>
      </c>
      <c r="D1061" s="1327"/>
      <c r="E1061" s="1327"/>
      <c r="F1061" s="1327"/>
      <c r="G1061" s="1327"/>
      <c r="H1061" s="1327"/>
      <c r="I1061" s="1327"/>
      <c r="J1061" s="1327"/>
      <c r="M1061" s="824"/>
      <c r="N1061" s="824"/>
      <c r="O1061" s="392"/>
      <c r="P1061" s="392"/>
      <c r="Q1061" s="392"/>
      <c r="R1061" s="392"/>
      <c r="S1061" s="392"/>
      <c r="T1061" s="392"/>
      <c r="W1061" s="824"/>
      <c r="X1061" s="824"/>
      <c r="Y1061" s="392"/>
      <c r="Z1061" s="392"/>
      <c r="AA1061" s="392"/>
      <c r="AB1061" s="392"/>
      <c r="AC1061" s="392"/>
      <c r="AD1061" s="392"/>
      <c r="AG1061" s="824"/>
      <c r="AH1061" s="824"/>
      <c r="AI1061" s="392"/>
      <c r="AJ1061" s="392"/>
      <c r="AK1061" s="392"/>
      <c r="AL1061" s="392"/>
      <c r="AM1061" s="392"/>
      <c r="AN1061" s="392"/>
    </row>
    <row r="1062" spans="1:40" ht="15">
      <c r="A1062" s="357" t="s">
        <v>529</v>
      </c>
      <c r="B1062" s="357"/>
      <c r="C1062" s="357"/>
      <c r="D1062" s="357"/>
      <c r="K1062" s="357" t="s">
        <v>529</v>
      </c>
      <c r="L1062" s="357"/>
      <c r="M1062" s="357"/>
      <c r="N1062" s="357"/>
      <c r="U1062" s="357" t="s">
        <v>529</v>
      </c>
      <c r="V1062" s="357"/>
      <c r="W1062" s="357"/>
      <c r="X1062" s="357"/>
      <c r="AE1062" s="357" t="s">
        <v>529</v>
      </c>
      <c r="AF1062" s="357"/>
      <c r="AG1062" s="357"/>
      <c r="AH1062" s="357"/>
    </row>
    <row r="1063" spans="1:40">
      <c r="C1063" s="353" t="s">
        <v>428</v>
      </c>
      <c r="M1063" s="353" t="s">
        <v>428</v>
      </c>
      <c r="W1063" s="353" t="s">
        <v>428</v>
      </c>
      <c r="AG1063" s="353" t="s">
        <v>428</v>
      </c>
    </row>
    <row r="1064" spans="1:40">
      <c r="C1064" s="353" t="s">
        <v>429</v>
      </c>
      <c r="M1064" s="353" t="s">
        <v>429</v>
      </c>
      <c r="W1064" s="353" t="s">
        <v>429</v>
      </c>
      <c r="AG1064" s="353" t="s">
        <v>429</v>
      </c>
    </row>
    <row r="1065" spans="1:40">
      <c r="C1065" s="353" t="s">
        <v>430</v>
      </c>
      <c r="M1065" s="353" t="s">
        <v>430</v>
      </c>
      <c r="W1065" s="353" t="s">
        <v>430</v>
      </c>
      <c r="AG1065" s="353" t="s">
        <v>430</v>
      </c>
    </row>
    <row r="1066" spans="1:40">
      <c r="C1066" s="353" t="s">
        <v>431</v>
      </c>
      <c r="M1066" s="353" t="s">
        <v>431</v>
      </c>
      <c r="W1066" s="353" t="s">
        <v>431</v>
      </c>
      <c r="AG1066" s="353" t="s">
        <v>431</v>
      </c>
    </row>
    <row r="1067" spans="1:40">
      <c r="C1067" s="353" t="s">
        <v>432</v>
      </c>
      <c r="M1067" s="353" t="s">
        <v>432</v>
      </c>
      <c r="W1067" s="353" t="s">
        <v>432</v>
      </c>
      <c r="AG1067" s="353" t="s">
        <v>432</v>
      </c>
    </row>
    <row r="1069" spans="1:40" ht="15">
      <c r="C1069" s="357" t="s">
        <v>470</v>
      </c>
      <c r="D1069" s="357"/>
      <c r="M1069" s="357" t="s">
        <v>470</v>
      </c>
      <c r="N1069" s="357"/>
      <c r="W1069" s="357" t="s">
        <v>470</v>
      </c>
      <c r="X1069" s="357"/>
      <c r="AG1069" s="357" t="s">
        <v>470</v>
      </c>
      <c r="AH1069" s="357"/>
    </row>
    <row r="1070" spans="1:40" ht="15">
      <c r="C1070" s="357"/>
      <c r="D1070" s="357"/>
      <c r="M1070" s="357"/>
      <c r="N1070" s="357"/>
      <c r="W1070" s="357"/>
      <c r="X1070" s="357"/>
      <c r="AG1070" s="357"/>
      <c r="AH1070" s="357"/>
    </row>
    <row r="1071" spans="1:40" ht="15.75" customHeight="1">
      <c r="C1071" s="1356" t="s">
        <v>433</v>
      </c>
      <c r="D1071" s="1358" t="s">
        <v>434</v>
      </c>
      <c r="E1071" s="1358"/>
      <c r="F1071" s="1358"/>
      <c r="G1071" s="1358"/>
      <c r="H1071" s="1359" t="s">
        <v>435</v>
      </c>
      <c r="I1071" s="1359"/>
      <c r="J1071" s="1359" t="s">
        <v>436</v>
      </c>
      <c r="M1071" s="1356" t="s">
        <v>433</v>
      </c>
      <c r="N1071" s="1358" t="s">
        <v>434</v>
      </c>
      <c r="O1071" s="1358"/>
      <c r="P1071" s="1358"/>
      <c r="Q1071" s="1358"/>
      <c r="R1071" s="1359" t="s">
        <v>435</v>
      </c>
      <c r="S1071" s="1359"/>
      <c r="T1071" s="1359" t="s">
        <v>436</v>
      </c>
      <c r="W1071" s="1356" t="s">
        <v>433</v>
      </c>
      <c r="X1071" s="1358" t="s">
        <v>434</v>
      </c>
      <c r="Y1071" s="1358"/>
      <c r="Z1071" s="1358"/>
      <c r="AA1071" s="1358"/>
      <c r="AB1071" s="1359" t="s">
        <v>435</v>
      </c>
      <c r="AC1071" s="1359"/>
      <c r="AD1071" s="1359" t="s">
        <v>436</v>
      </c>
      <c r="AG1071" s="1356" t="s">
        <v>433</v>
      </c>
      <c r="AH1071" s="1358" t="s">
        <v>434</v>
      </c>
      <c r="AI1071" s="1358"/>
      <c r="AJ1071" s="1358"/>
      <c r="AK1071" s="1358"/>
      <c r="AL1071" s="1359" t="s">
        <v>435</v>
      </c>
      <c r="AM1071" s="1359"/>
      <c r="AN1071" s="1359" t="s">
        <v>436</v>
      </c>
    </row>
    <row r="1072" spans="1:40" ht="15.75">
      <c r="C1072" s="1357"/>
      <c r="D1072" s="1358" t="s">
        <v>437</v>
      </c>
      <c r="E1072" s="1358"/>
      <c r="F1072" s="1359" t="s">
        <v>438</v>
      </c>
      <c r="G1072" s="1359"/>
      <c r="H1072" s="1359"/>
      <c r="I1072" s="1359"/>
      <c r="J1072" s="1359"/>
      <c r="M1072" s="1357"/>
      <c r="N1072" s="1358" t="s">
        <v>437</v>
      </c>
      <c r="O1072" s="1358"/>
      <c r="P1072" s="1359" t="s">
        <v>438</v>
      </c>
      <c r="Q1072" s="1359"/>
      <c r="R1072" s="1359"/>
      <c r="S1072" s="1359"/>
      <c r="T1072" s="1359"/>
      <c r="W1072" s="1357"/>
      <c r="X1072" s="1358" t="s">
        <v>437</v>
      </c>
      <c r="Y1072" s="1358"/>
      <c r="Z1072" s="1359" t="s">
        <v>438</v>
      </c>
      <c r="AA1072" s="1359"/>
      <c r="AB1072" s="1359"/>
      <c r="AC1072" s="1359"/>
      <c r="AD1072" s="1359"/>
      <c r="AG1072" s="1357"/>
      <c r="AH1072" s="1358" t="s">
        <v>437</v>
      </c>
      <c r="AI1072" s="1358"/>
      <c r="AJ1072" s="1359" t="s">
        <v>438</v>
      </c>
      <c r="AK1072" s="1359"/>
      <c r="AL1072" s="1359"/>
      <c r="AM1072" s="1359"/>
      <c r="AN1072" s="1359"/>
    </row>
    <row r="1073" spans="3:40" ht="25.5">
      <c r="C1073" s="1362" t="s">
        <v>439</v>
      </c>
      <c r="D1073" s="836"/>
      <c r="E1073" s="362" t="s">
        <v>471</v>
      </c>
      <c r="F1073" s="361"/>
      <c r="G1073" s="362" t="s">
        <v>459</v>
      </c>
      <c r="H1073" s="361"/>
      <c r="I1073" s="362" t="s">
        <v>472</v>
      </c>
      <c r="J1073" s="360" t="s">
        <v>440</v>
      </c>
      <c r="M1073" s="1362" t="s">
        <v>439</v>
      </c>
      <c r="N1073" s="836"/>
      <c r="O1073" s="362" t="s">
        <v>471</v>
      </c>
      <c r="P1073" s="361"/>
      <c r="Q1073" s="362" t="s">
        <v>459</v>
      </c>
      <c r="R1073" s="361"/>
      <c r="S1073" s="362" t="s">
        <v>472</v>
      </c>
      <c r="T1073" s="360" t="s">
        <v>440</v>
      </c>
      <c r="W1073" s="1362" t="s">
        <v>439</v>
      </c>
      <c r="X1073" s="836"/>
      <c r="Y1073" s="362" t="s">
        <v>471</v>
      </c>
      <c r="Z1073" s="361"/>
      <c r="AA1073" s="362" t="s">
        <v>459</v>
      </c>
      <c r="AB1073" s="361"/>
      <c r="AC1073" s="362" t="s">
        <v>472</v>
      </c>
      <c r="AD1073" s="360" t="s">
        <v>440</v>
      </c>
      <c r="AG1073" s="1362" t="s">
        <v>439</v>
      </c>
      <c r="AH1073" s="836"/>
      <c r="AI1073" s="362" t="s">
        <v>471</v>
      </c>
      <c r="AJ1073" s="361"/>
      <c r="AK1073" s="362" t="s">
        <v>459</v>
      </c>
      <c r="AL1073" s="361"/>
      <c r="AM1073" s="362" t="s">
        <v>472</v>
      </c>
      <c r="AN1073" s="360" t="s">
        <v>440</v>
      </c>
    </row>
    <row r="1074" spans="3:40">
      <c r="C1074" s="1363"/>
      <c r="D1074" s="837"/>
      <c r="E1074" s="365" t="s">
        <v>466</v>
      </c>
      <c r="F1074" s="364"/>
      <c r="G1074" s="365" t="s">
        <v>460</v>
      </c>
      <c r="H1074" s="364"/>
      <c r="I1074" s="365" t="s">
        <v>473</v>
      </c>
      <c r="J1074" s="363"/>
      <c r="M1074" s="1363"/>
      <c r="N1074" s="837"/>
      <c r="O1074" s="365" t="s">
        <v>466</v>
      </c>
      <c r="P1074" s="364"/>
      <c r="Q1074" s="365" t="s">
        <v>460</v>
      </c>
      <c r="R1074" s="364"/>
      <c r="S1074" s="365" t="s">
        <v>473</v>
      </c>
      <c r="T1074" s="363"/>
      <c r="W1074" s="1363"/>
      <c r="X1074" s="837"/>
      <c r="Y1074" s="365" t="s">
        <v>466</v>
      </c>
      <c r="Z1074" s="364"/>
      <c r="AA1074" s="365" t="s">
        <v>460</v>
      </c>
      <c r="AB1074" s="364"/>
      <c r="AC1074" s="365" t="s">
        <v>473</v>
      </c>
      <c r="AD1074" s="363"/>
      <c r="AG1074" s="1363"/>
      <c r="AH1074" s="837"/>
      <c r="AI1074" s="365" t="s">
        <v>466</v>
      </c>
      <c r="AJ1074" s="364"/>
      <c r="AK1074" s="365" t="s">
        <v>460</v>
      </c>
      <c r="AL1074" s="364"/>
      <c r="AM1074" s="365" t="s">
        <v>473</v>
      </c>
      <c r="AN1074" s="363"/>
    </row>
    <row r="1075" spans="3:40">
      <c r="C1075" s="1363"/>
      <c r="D1075" s="837"/>
      <c r="E1075" s="365" t="s">
        <v>467</v>
      </c>
      <c r="F1075" s="364"/>
      <c r="G1075" s="365" t="s">
        <v>461</v>
      </c>
      <c r="H1075" s="364"/>
      <c r="I1075" s="365" t="s">
        <v>474</v>
      </c>
      <c r="J1075" s="363"/>
      <c r="M1075" s="1363"/>
      <c r="N1075" s="837"/>
      <c r="O1075" s="365" t="s">
        <v>467</v>
      </c>
      <c r="P1075" s="364"/>
      <c r="Q1075" s="365" t="s">
        <v>461</v>
      </c>
      <c r="R1075" s="364"/>
      <c r="S1075" s="365" t="s">
        <v>474</v>
      </c>
      <c r="T1075" s="363"/>
      <c r="W1075" s="1363"/>
      <c r="X1075" s="837"/>
      <c r="Y1075" s="365" t="s">
        <v>467</v>
      </c>
      <c r="Z1075" s="364"/>
      <c r="AA1075" s="365" t="s">
        <v>461</v>
      </c>
      <c r="AB1075" s="364"/>
      <c r="AC1075" s="365" t="s">
        <v>474</v>
      </c>
      <c r="AD1075" s="363"/>
      <c r="AG1075" s="1363"/>
      <c r="AH1075" s="837"/>
      <c r="AI1075" s="365" t="s">
        <v>467</v>
      </c>
      <c r="AJ1075" s="364"/>
      <c r="AK1075" s="365" t="s">
        <v>461</v>
      </c>
      <c r="AL1075" s="364"/>
      <c r="AM1075" s="365" t="s">
        <v>474</v>
      </c>
      <c r="AN1075" s="363"/>
    </row>
    <row r="1076" spans="3:40" ht="25.5">
      <c r="C1076" s="1363"/>
      <c r="D1076" s="837"/>
      <c r="E1076" s="365" t="s">
        <v>468</v>
      </c>
      <c r="F1076" s="364"/>
      <c r="G1076" s="365" t="s">
        <v>462</v>
      </c>
      <c r="H1076" s="364"/>
      <c r="I1076" s="365" t="s">
        <v>475</v>
      </c>
      <c r="J1076" s="363"/>
      <c r="M1076" s="1363"/>
      <c r="N1076" s="837"/>
      <c r="O1076" s="365" t="s">
        <v>468</v>
      </c>
      <c r="P1076" s="364"/>
      <c r="Q1076" s="365" t="s">
        <v>462</v>
      </c>
      <c r="R1076" s="364"/>
      <c r="S1076" s="365" t="s">
        <v>475</v>
      </c>
      <c r="T1076" s="363"/>
      <c r="W1076" s="1363"/>
      <c r="X1076" s="837"/>
      <c r="Y1076" s="365" t="s">
        <v>468</v>
      </c>
      <c r="Z1076" s="364"/>
      <c r="AA1076" s="365" t="s">
        <v>462</v>
      </c>
      <c r="AB1076" s="364"/>
      <c r="AC1076" s="365" t="s">
        <v>475</v>
      </c>
      <c r="AD1076" s="363"/>
      <c r="AG1076" s="1363"/>
      <c r="AH1076" s="837"/>
      <c r="AI1076" s="365" t="s">
        <v>468</v>
      </c>
      <c r="AJ1076" s="364"/>
      <c r="AK1076" s="365" t="s">
        <v>462</v>
      </c>
      <c r="AL1076" s="364"/>
      <c r="AM1076" s="365" t="s">
        <v>475</v>
      </c>
      <c r="AN1076" s="363"/>
    </row>
    <row r="1077" spans="3:40">
      <c r="C1077" s="1363"/>
      <c r="D1077" s="837"/>
      <c r="E1077" s="365" t="s">
        <v>469</v>
      </c>
      <c r="F1077" s="364"/>
      <c r="G1077" s="365"/>
      <c r="H1077" s="364"/>
      <c r="I1077" s="365"/>
      <c r="J1077" s="363"/>
      <c r="M1077" s="1363"/>
      <c r="N1077" s="837"/>
      <c r="O1077" s="365" t="s">
        <v>469</v>
      </c>
      <c r="P1077" s="364"/>
      <c r="Q1077" s="365"/>
      <c r="R1077" s="364"/>
      <c r="S1077" s="365"/>
      <c r="T1077" s="363"/>
      <c r="W1077" s="1363"/>
      <c r="X1077" s="837"/>
      <c r="Y1077" s="365" t="s">
        <v>469</v>
      </c>
      <c r="Z1077" s="364"/>
      <c r="AA1077" s="365"/>
      <c r="AB1077" s="364"/>
      <c r="AC1077" s="365"/>
      <c r="AD1077" s="363"/>
      <c r="AG1077" s="1363"/>
      <c r="AH1077" s="837"/>
      <c r="AI1077" s="365" t="s">
        <v>469</v>
      </c>
      <c r="AJ1077" s="364"/>
      <c r="AK1077" s="365"/>
      <c r="AL1077" s="364"/>
      <c r="AM1077" s="365"/>
      <c r="AN1077" s="363"/>
    </row>
    <row r="1078" spans="3:40">
      <c r="C1078" s="1364"/>
      <c r="D1078" s="838"/>
      <c r="E1078" s="368"/>
      <c r="F1078" s="369"/>
      <c r="G1078" s="368"/>
      <c r="H1078" s="369"/>
      <c r="I1078" s="370"/>
      <c r="J1078" s="366"/>
      <c r="M1078" s="1364"/>
      <c r="N1078" s="838"/>
      <c r="O1078" s="368"/>
      <c r="P1078" s="369"/>
      <c r="Q1078" s="368"/>
      <c r="R1078" s="369"/>
      <c r="S1078" s="370"/>
      <c r="T1078" s="366"/>
      <c r="W1078" s="1364"/>
      <c r="X1078" s="838"/>
      <c r="Y1078" s="368"/>
      <c r="Z1078" s="369"/>
      <c r="AA1078" s="368"/>
      <c r="AB1078" s="369"/>
      <c r="AC1078" s="370"/>
      <c r="AD1078" s="366"/>
      <c r="AG1078" s="1364"/>
      <c r="AH1078" s="838"/>
      <c r="AI1078" s="368"/>
      <c r="AJ1078" s="369"/>
      <c r="AK1078" s="368"/>
      <c r="AL1078" s="369"/>
      <c r="AM1078" s="370"/>
      <c r="AN1078" s="366"/>
    </row>
    <row r="1079" spans="3:40">
      <c r="C1079" s="1362" t="s">
        <v>441</v>
      </c>
      <c r="D1079" s="1367" t="s">
        <v>476</v>
      </c>
      <c r="E1079" s="1368"/>
      <c r="F1079" s="371"/>
      <c r="G1079" s="362"/>
      <c r="H1079" s="372"/>
      <c r="I1079" s="372"/>
      <c r="J1079" s="360" t="s">
        <v>444</v>
      </c>
      <c r="M1079" s="1362" t="s">
        <v>441</v>
      </c>
      <c r="N1079" s="1367" t="s">
        <v>476</v>
      </c>
      <c r="O1079" s="1368"/>
      <c r="P1079" s="371"/>
      <c r="Q1079" s="362"/>
      <c r="R1079" s="372"/>
      <c r="S1079" s="372"/>
      <c r="T1079" s="360" t="s">
        <v>444</v>
      </c>
      <c r="W1079" s="1362" t="s">
        <v>441</v>
      </c>
      <c r="X1079" s="1367" t="s">
        <v>476</v>
      </c>
      <c r="Y1079" s="1368"/>
      <c r="Z1079" s="371"/>
      <c r="AA1079" s="362"/>
      <c r="AB1079" s="372"/>
      <c r="AC1079" s="372"/>
      <c r="AD1079" s="360" t="s">
        <v>444</v>
      </c>
      <c r="AG1079" s="1362" t="s">
        <v>441</v>
      </c>
      <c r="AH1079" s="1367" t="s">
        <v>476</v>
      </c>
      <c r="AI1079" s="1368"/>
      <c r="AJ1079" s="371"/>
      <c r="AK1079" s="362"/>
      <c r="AL1079" s="372"/>
      <c r="AM1079" s="372"/>
      <c r="AN1079" s="360" t="s">
        <v>444</v>
      </c>
    </row>
    <row r="1080" spans="3:40" ht="38.25">
      <c r="C1080" s="1363"/>
      <c r="D1080" s="1360" t="s">
        <v>442</v>
      </c>
      <c r="E1080" s="1361"/>
      <c r="F1080" s="364"/>
      <c r="G1080" s="365" t="s">
        <v>463</v>
      </c>
      <c r="H1080" s="372"/>
      <c r="I1080" s="372" t="s">
        <v>477</v>
      </c>
      <c r="J1080" s="363"/>
      <c r="M1080" s="1363"/>
      <c r="N1080" s="1360" t="s">
        <v>442</v>
      </c>
      <c r="O1080" s="1361"/>
      <c r="P1080" s="364"/>
      <c r="Q1080" s="365" t="s">
        <v>463</v>
      </c>
      <c r="R1080" s="372"/>
      <c r="S1080" s="372" t="s">
        <v>477</v>
      </c>
      <c r="T1080" s="363"/>
      <c r="W1080" s="1363"/>
      <c r="X1080" s="1360" t="s">
        <v>442</v>
      </c>
      <c r="Y1080" s="1361"/>
      <c r="Z1080" s="364"/>
      <c r="AA1080" s="365" t="s">
        <v>463</v>
      </c>
      <c r="AB1080" s="372"/>
      <c r="AC1080" s="372" t="s">
        <v>477</v>
      </c>
      <c r="AD1080" s="363"/>
      <c r="AG1080" s="1363"/>
      <c r="AH1080" s="1360" t="s">
        <v>442</v>
      </c>
      <c r="AI1080" s="1361"/>
      <c r="AJ1080" s="364"/>
      <c r="AK1080" s="365" t="s">
        <v>463</v>
      </c>
      <c r="AL1080" s="372"/>
      <c r="AM1080" s="372" t="s">
        <v>477</v>
      </c>
      <c r="AN1080" s="363"/>
    </row>
    <row r="1081" spans="3:40">
      <c r="C1081" s="1363"/>
      <c r="D1081" s="1360" t="s">
        <v>443</v>
      </c>
      <c r="E1081" s="1361"/>
      <c r="F1081" s="364"/>
      <c r="G1081" s="365"/>
      <c r="H1081" s="372"/>
      <c r="I1081" s="372"/>
      <c r="J1081" s="363"/>
      <c r="M1081" s="1363"/>
      <c r="N1081" s="1360" t="s">
        <v>443</v>
      </c>
      <c r="O1081" s="1361"/>
      <c r="P1081" s="364"/>
      <c r="Q1081" s="365"/>
      <c r="R1081" s="372"/>
      <c r="S1081" s="372"/>
      <c r="T1081" s="363"/>
      <c r="W1081" s="1363"/>
      <c r="X1081" s="1360" t="s">
        <v>443</v>
      </c>
      <c r="Y1081" s="1361"/>
      <c r="Z1081" s="364"/>
      <c r="AA1081" s="365"/>
      <c r="AB1081" s="372"/>
      <c r="AC1081" s="372"/>
      <c r="AD1081" s="363"/>
      <c r="AG1081" s="1363"/>
      <c r="AH1081" s="1360" t="s">
        <v>443</v>
      </c>
      <c r="AI1081" s="1361"/>
      <c r="AJ1081" s="364"/>
      <c r="AK1081" s="365"/>
      <c r="AL1081" s="372"/>
      <c r="AM1081" s="372"/>
      <c r="AN1081" s="363"/>
    </row>
    <row r="1082" spans="3:40">
      <c r="C1082" s="1363"/>
      <c r="D1082" s="378"/>
      <c r="E1082" s="372">
        <f>SILABUS!E170</f>
        <v>0</v>
      </c>
      <c r="F1082" s="373"/>
      <c r="G1082" s="365"/>
      <c r="H1082" s="372"/>
      <c r="I1082" s="372"/>
      <c r="J1082" s="363"/>
      <c r="M1082" s="1363"/>
      <c r="N1082" s="378"/>
      <c r="O1082" s="372">
        <f>E1082</f>
        <v>0</v>
      </c>
      <c r="P1082" s="373"/>
      <c r="Q1082" s="365"/>
      <c r="R1082" s="372"/>
      <c r="S1082" s="372"/>
      <c r="T1082" s="363"/>
      <c r="W1082" s="1363"/>
      <c r="X1082" s="378"/>
      <c r="Y1082" s="372">
        <f>O1082</f>
        <v>0</v>
      </c>
      <c r="Z1082" s="373"/>
      <c r="AA1082" s="365"/>
      <c r="AB1082" s="372"/>
      <c r="AC1082" s="372"/>
      <c r="AD1082" s="363"/>
      <c r="AG1082" s="1363"/>
      <c r="AH1082" s="378"/>
      <c r="AI1082" s="372">
        <f>Y1082</f>
        <v>0</v>
      </c>
      <c r="AJ1082" s="373"/>
      <c r="AK1082" s="365"/>
      <c r="AL1082" s="372"/>
      <c r="AM1082" s="372"/>
      <c r="AN1082" s="363"/>
    </row>
    <row r="1083" spans="3:40">
      <c r="C1083" s="1363"/>
      <c r="D1083" s="378"/>
      <c r="E1083" s="372">
        <f>SILABUS!E171</f>
        <v>0</v>
      </c>
      <c r="F1083" s="364"/>
      <c r="G1083" s="365"/>
      <c r="H1083" s="372"/>
      <c r="I1083" s="372"/>
      <c r="J1083" s="363"/>
      <c r="M1083" s="1363"/>
      <c r="N1083" s="378"/>
      <c r="O1083" s="372">
        <f t="shared" ref="O1083:O1090" si="89">E1083</f>
        <v>0</v>
      </c>
      <c r="P1083" s="364"/>
      <c r="Q1083" s="365"/>
      <c r="R1083" s="372"/>
      <c r="S1083" s="372"/>
      <c r="T1083" s="363"/>
      <c r="W1083" s="1363"/>
      <c r="X1083" s="378"/>
      <c r="Y1083" s="372">
        <f t="shared" ref="Y1083:Y1090" si="90">O1083</f>
        <v>0</v>
      </c>
      <c r="Z1083" s="364"/>
      <c r="AA1083" s="365"/>
      <c r="AB1083" s="372"/>
      <c r="AC1083" s="372"/>
      <c r="AD1083" s="363"/>
      <c r="AG1083" s="1363"/>
      <c r="AH1083" s="378"/>
      <c r="AI1083" s="372">
        <f t="shared" ref="AI1083:AI1090" si="91">Y1083</f>
        <v>0</v>
      </c>
      <c r="AJ1083" s="364"/>
      <c r="AK1083" s="365"/>
      <c r="AL1083" s="372"/>
      <c r="AM1083" s="372"/>
      <c r="AN1083" s="363"/>
    </row>
    <row r="1084" spans="3:40" ht="38.25">
      <c r="C1084" s="1363"/>
      <c r="D1084" s="378"/>
      <c r="E1084" s="372">
        <f>SILABUS!E172</f>
        <v>0</v>
      </c>
      <c r="F1084" s="364"/>
      <c r="G1084" s="365" t="s">
        <v>462</v>
      </c>
      <c r="H1084" s="372"/>
      <c r="I1084" s="372" t="s">
        <v>478</v>
      </c>
      <c r="J1084" s="363"/>
      <c r="M1084" s="1363"/>
      <c r="N1084" s="378"/>
      <c r="O1084" s="372">
        <f t="shared" si="89"/>
        <v>0</v>
      </c>
      <c r="P1084" s="364"/>
      <c r="Q1084" s="365" t="s">
        <v>462</v>
      </c>
      <c r="R1084" s="372"/>
      <c r="S1084" s="372" t="s">
        <v>478</v>
      </c>
      <c r="T1084" s="363"/>
      <c r="W1084" s="1363"/>
      <c r="X1084" s="378"/>
      <c r="Y1084" s="372">
        <f t="shared" si="90"/>
        <v>0</v>
      </c>
      <c r="Z1084" s="364"/>
      <c r="AA1084" s="365" t="s">
        <v>462</v>
      </c>
      <c r="AB1084" s="372"/>
      <c r="AC1084" s="372" t="s">
        <v>478</v>
      </c>
      <c r="AD1084" s="363"/>
      <c r="AG1084" s="1363"/>
      <c r="AH1084" s="378"/>
      <c r="AI1084" s="372">
        <f t="shared" si="91"/>
        <v>0</v>
      </c>
      <c r="AJ1084" s="364"/>
      <c r="AK1084" s="365" t="s">
        <v>462</v>
      </c>
      <c r="AL1084" s="372"/>
      <c r="AM1084" s="372" t="s">
        <v>478</v>
      </c>
      <c r="AN1084" s="363"/>
    </row>
    <row r="1085" spans="3:40" ht="25.5">
      <c r="C1085" s="1363"/>
      <c r="D1085" s="378"/>
      <c r="E1085" s="372">
        <f>SILABUS!E173</f>
        <v>0</v>
      </c>
      <c r="F1085" s="364"/>
      <c r="G1085" s="365" t="s">
        <v>479</v>
      </c>
      <c r="H1085" s="372"/>
      <c r="I1085" s="372" t="s">
        <v>480</v>
      </c>
      <c r="J1085" s="363"/>
      <c r="M1085" s="1363"/>
      <c r="N1085" s="378"/>
      <c r="O1085" s="372">
        <f t="shared" si="89"/>
        <v>0</v>
      </c>
      <c r="P1085" s="364"/>
      <c r="Q1085" s="365" t="s">
        <v>479</v>
      </c>
      <c r="R1085" s="372"/>
      <c r="S1085" s="372" t="s">
        <v>480</v>
      </c>
      <c r="T1085" s="363"/>
      <c r="W1085" s="1363"/>
      <c r="X1085" s="378"/>
      <c r="Y1085" s="372">
        <f t="shared" si="90"/>
        <v>0</v>
      </c>
      <c r="Z1085" s="364"/>
      <c r="AA1085" s="365" t="s">
        <v>479</v>
      </c>
      <c r="AB1085" s="372"/>
      <c r="AC1085" s="372" t="s">
        <v>480</v>
      </c>
      <c r="AD1085" s="363"/>
      <c r="AG1085" s="1363"/>
      <c r="AH1085" s="378"/>
      <c r="AI1085" s="372">
        <f t="shared" si="91"/>
        <v>0</v>
      </c>
      <c r="AJ1085" s="364"/>
      <c r="AK1085" s="365" t="s">
        <v>479</v>
      </c>
      <c r="AL1085" s="372"/>
      <c r="AM1085" s="372" t="s">
        <v>480</v>
      </c>
      <c r="AN1085" s="363"/>
    </row>
    <row r="1086" spans="3:40">
      <c r="C1086" s="1363"/>
      <c r="D1086" s="378"/>
      <c r="E1086" s="372">
        <f>SILABUS!E174</f>
        <v>0</v>
      </c>
      <c r="F1086" s="364"/>
      <c r="G1086" s="365"/>
      <c r="H1086" s="372"/>
      <c r="I1086" s="372"/>
      <c r="J1086" s="363"/>
      <c r="M1086" s="1363"/>
      <c r="N1086" s="378"/>
      <c r="O1086" s="372">
        <f t="shared" si="89"/>
        <v>0</v>
      </c>
      <c r="P1086" s="364"/>
      <c r="Q1086" s="365"/>
      <c r="R1086" s="372"/>
      <c r="S1086" s="372"/>
      <c r="T1086" s="363"/>
      <c r="W1086" s="1363"/>
      <c r="X1086" s="378"/>
      <c r="Y1086" s="372">
        <f t="shared" si="90"/>
        <v>0</v>
      </c>
      <c r="Z1086" s="364"/>
      <c r="AA1086" s="365"/>
      <c r="AB1086" s="372"/>
      <c r="AC1086" s="372"/>
      <c r="AD1086" s="363"/>
      <c r="AG1086" s="1363"/>
      <c r="AH1086" s="378"/>
      <c r="AI1086" s="372">
        <f t="shared" si="91"/>
        <v>0</v>
      </c>
      <c r="AJ1086" s="364"/>
      <c r="AK1086" s="365"/>
      <c r="AL1086" s="372"/>
      <c r="AM1086" s="372"/>
      <c r="AN1086" s="363"/>
    </row>
    <row r="1087" spans="3:40">
      <c r="C1087" s="1363"/>
      <c r="D1087" s="378"/>
      <c r="E1087" s="372">
        <f>SILABUS!E175</f>
        <v>0</v>
      </c>
      <c r="F1087" s="373"/>
      <c r="G1087" s="365"/>
      <c r="H1087" s="372"/>
      <c r="I1087" s="372"/>
      <c r="J1087" s="363"/>
      <c r="M1087" s="1363"/>
      <c r="N1087" s="378"/>
      <c r="O1087" s="372">
        <f t="shared" si="89"/>
        <v>0</v>
      </c>
      <c r="P1087" s="373"/>
      <c r="Q1087" s="365"/>
      <c r="R1087" s="372"/>
      <c r="S1087" s="372"/>
      <c r="T1087" s="363"/>
      <c r="W1087" s="1363"/>
      <c r="X1087" s="378"/>
      <c r="Y1087" s="372">
        <f t="shared" si="90"/>
        <v>0</v>
      </c>
      <c r="Z1087" s="373"/>
      <c r="AA1087" s="365"/>
      <c r="AB1087" s="372"/>
      <c r="AC1087" s="372"/>
      <c r="AD1087" s="363"/>
      <c r="AG1087" s="1363"/>
      <c r="AH1087" s="378"/>
      <c r="AI1087" s="372">
        <f t="shared" si="91"/>
        <v>0</v>
      </c>
      <c r="AJ1087" s="373"/>
      <c r="AK1087" s="365"/>
      <c r="AL1087" s="372"/>
      <c r="AM1087" s="372"/>
      <c r="AN1087" s="363"/>
    </row>
    <row r="1088" spans="3:40" ht="25.5">
      <c r="C1088" s="1363"/>
      <c r="D1088" s="378"/>
      <c r="E1088" s="372">
        <f>SILABUS!E176</f>
        <v>0</v>
      </c>
      <c r="F1088" s="364"/>
      <c r="G1088" s="365" t="s">
        <v>462</v>
      </c>
      <c r="H1088" s="372"/>
      <c r="I1088" s="372"/>
      <c r="J1088" s="363"/>
      <c r="M1088" s="1363"/>
      <c r="N1088" s="378"/>
      <c r="O1088" s="372">
        <f t="shared" si="89"/>
        <v>0</v>
      </c>
      <c r="P1088" s="364"/>
      <c r="Q1088" s="365" t="s">
        <v>462</v>
      </c>
      <c r="R1088" s="372"/>
      <c r="S1088" s="372"/>
      <c r="T1088" s="363"/>
      <c r="W1088" s="1363"/>
      <c r="X1088" s="378"/>
      <c r="Y1088" s="372">
        <f t="shared" si="90"/>
        <v>0</v>
      </c>
      <c r="Z1088" s="364"/>
      <c r="AA1088" s="365" t="s">
        <v>462</v>
      </c>
      <c r="AB1088" s="372"/>
      <c r="AC1088" s="372"/>
      <c r="AD1088" s="363"/>
      <c r="AG1088" s="1363"/>
      <c r="AH1088" s="378"/>
      <c r="AI1088" s="372">
        <f t="shared" si="91"/>
        <v>0</v>
      </c>
      <c r="AJ1088" s="364"/>
      <c r="AK1088" s="365" t="s">
        <v>462</v>
      </c>
      <c r="AL1088" s="372"/>
      <c r="AM1088" s="372"/>
      <c r="AN1088" s="363"/>
    </row>
    <row r="1089" spans="1:40" ht="25.5" customHeight="1">
      <c r="C1089" s="1363"/>
      <c r="D1089" s="378"/>
      <c r="E1089" s="372">
        <f>SILABUS!E177</f>
        <v>0</v>
      </c>
      <c r="F1089" s="364"/>
      <c r="G1089" s="365" t="s">
        <v>464</v>
      </c>
      <c r="H1089" s="372"/>
      <c r="I1089" s="372"/>
      <c r="J1089" s="363"/>
      <c r="M1089" s="1363"/>
      <c r="N1089" s="378"/>
      <c r="O1089" s="372">
        <f t="shared" si="89"/>
        <v>0</v>
      </c>
      <c r="P1089" s="364"/>
      <c r="Q1089" s="365" t="s">
        <v>464</v>
      </c>
      <c r="R1089" s="372"/>
      <c r="S1089" s="372"/>
      <c r="T1089" s="363"/>
      <c r="W1089" s="1363"/>
      <c r="X1089" s="378"/>
      <c r="Y1089" s="372">
        <f t="shared" si="90"/>
        <v>0</v>
      </c>
      <c r="Z1089" s="364"/>
      <c r="AA1089" s="365" t="s">
        <v>464</v>
      </c>
      <c r="AB1089" s="372"/>
      <c r="AC1089" s="372"/>
      <c r="AD1089" s="363"/>
      <c r="AG1089" s="1363"/>
      <c r="AH1089" s="378"/>
      <c r="AI1089" s="372">
        <f t="shared" si="91"/>
        <v>0</v>
      </c>
      <c r="AJ1089" s="364"/>
      <c r="AK1089" s="365" t="s">
        <v>464</v>
      </c>
      <c r="AL1089" s="372"/>
      <c r="AM1089" s="372"/>
      <c r="AN1089" s="363"/>
    </row>
    <row r="1090" spans="1:40" ht="51">
      <c r="C1090" s="1363"/>
      <c r="D1090" s="378"/>
      <c r="E1090" s="372">
        <f>SILABUS!E178</f>
        <v>0</v>
      </c>
      <c r="F1090" s="374"/>
      <c r="G1090" s="365" t="s">
        <v>465</v>
      </c>
      <c r="H1090" s="372"/>
      <c r="I1090" s="372"/>
      <c r="J1090" s="363"/>
      <c r="M1090" s="1363"/>
      <c r="N1090" s="378"/>
      <c r="O1090" s="372">
        <f t="shared" si="89"/>
        <v>0</v>
      </c>
      <c r="P1090" s="374"/>
      <c r="Q1090" s="365" t="s">
        <v>465</v>
      </c>
      <c r="R1090" s="372"/>
      <c r="S1090" s="372"/>
      <c r="T1090" s="363"/>
      <c r="W1090" s="1363"/>
      <c r="X1090" s="378"/>
      <c r="Y1090" s="372">
        <f t="shared" si="90"/>
        <v>0</v>
      </c>
      <c r="Z1090" s="374"/>
      <c r="AA1090" s="365" t="s">
        <v>465</v>
      </c>
      <c r="AB1090" s="372"/>
      <c r="AC1090" s="372"/>
      <c r="AD1090" s="363"/>
      <c r="AG1090" s="1363"/>
      <c r="AH1090" s="378"/>
      <c r="AI1090" s="372">
        <f t="shared" si="91"/>
        <v>0</v>
      </c>
      <c r="AJ1090" s="374"/>
      <c r="AK1090" s="365" t="s">
        <v>465</v>
      </c>
      <c r="AL1090" s="372"/>
      <c r="AM1090" s="372"/>
      <c r="AN1090" s="363"/>
    </row>
    <row r="1091" spans="1:40">
      <c r="C1091" s="1364"/>
      <c r="D1091" s="378"/>
      <c r="E1091" s="372">
        <f>SILABUS!E179</f>
        <v>0</v>
      </c>
      <c r="F1091" s="374"/>
      <c r="G1091" s="376"/>
      <c r="H1091" s="375"/>
      <c r="I1091" s="372"/>
      <c r="J1091" s="363"/>
      <c r="M1091" s="1364"/>
      <c r="N1091" s="378"/>
      <c r="O1091" s="375"/>
      <c r="P1091" s="374"/>
      <c r="Q1091" s="376"/>
      <c r="R1091" s="375"/>
      <c r="S1091" s="372"/>
      <c r="T1091" s="363"/>
      <c r="W1091" s="1364"/>
      <c r="X1091" s="378"/>
      <c r="Y1091" s="375"/>
      <c r="Z1091" s="374"/>
      <c r="AA1091" s="376"/>
      <c r="AB1091" s="375"/>
      <c r="AC1091" s="372"/>
      <c r="AD1091" s="363"/>
      <c r="AG1091" s="1364"/>
      <c r="AH1091" s="378"/>
      <c r="AI1091" s="375"/>
      <c r="AJ1091" s="374"/>
      <c r="AK1091" s="376"/>
      <c r="AL1091" s="375"/>
      <c r="AM1091" s="372"/>
      <c r="AN1091" s="363"/>
    </row>
    <row r="1092" spans="1:40" ht="38.25">
      <c r="C1092" s="1362" t="s">
        <v>445</v>
      </c>
      <c r="D1092" s="839"/>
      <c r="E1092" s="377" t="s">
        <v>481</v>
      </c>
      <c r="F1092" s="361"/>
      <c r="G1092" s="362" t="s">
        <v>482</v>
      </c>
      <c r="H1092" s="361"/>
      <c r="I1092" s="362" t="s">
        <v>483</v>
      </c>
      <c r="J1092" s="360" t="s">
        <v>440</v>
      </c>
      <c r="M1092" s="1362" t="s">
        <v>445</v>
      </c>
      <c r="N1092" s="839"/>
      <c r="O1092" s="377" t="s">
        <v>481</v>
      </c>
      <c r="P1092" s="361"/>
      <c r="Q1092" s="362" t="s">
        <v>482</v>
      </c>
      <c r="R1092" s="361"/>
      <c r="S1092" s="362" t="s">
        <v>483</v>
      </c>
      <c r="T1092" s="360" t="s">
        <v>440</v>
      </c>
      <c r="W1092" s="1362" t="s">
        <v>445</v>
      </c>
      <c r="X1092" s="839"/>
      <c r="Y1092" s="377" t="s">
        <v>481</v>
      </c>
      <c r="Z1092" s="361"/>
      <c r="AA1092" s="362" t="s">
        <v>482</v>
      </c>
      <c r="AB1092" s="361"/>
      <c r="AC1092" s="362" t="s">
        <v>483</v>
      </c>
      <c r="AD1092" s="360" t="s">
        <v>440</v>
      </c>
      <c r="AG1092" s="1362" t="s">
        <v>445</v>
      </c>
      <c r="AH1092" s="839"/>
      <c r="AI1092" s="377" t="s">
        <v>481</v>
      </c>
      <c r="AJ1092" s="361"/>
      <c r="AK1092" s="362" t="s">
        <v>482</v>
      </c>
      <c r="AL1092" s="361"/>
      <c r="AM1092" s="362" t="s">
        <v>483</v>
      </c>
      <c r="AN1092" s="360" t="s">
        <v>440</v>
      </c>
    </row>
    <row r="1093" spans="1:40" ht="38.25">
      <c r="C1093" s="1363"/>
      <c r="D1093" s="378"/>
      <c r="E1093" s="372" t="s">
        <v>484</v>
      </c>
      <c r="F1093" s="364"/>
      <c r="G1093" s="365"/>
      <c r="H1093" s="364"/>
      <c r="I1093" s="365"/>
      <c r="J1093" s="363"/>
      <c r="M1093" s="1363"/>
      <c r="N1093" s="378"/>
      <c r="O1093" s="372" t="s">
        <v>484</v>
      </c>
      <c r="P1093" s="364"/>
      <c r="Q1093" s="365"/>
      <c r="R1093" s="364"/>
      <c r="S1093" s="365"/>
      <c r="T1093" s="363"/>
      <c r="W1093" s="1363"/>
      <c r="X1093" s="378"/>
      <c r="Y1093" s="372" t="s">
        <v>484</v>
      </c>
      <c r="Z1093" s="364"/>
      <c r="AA1093" s="365"/>
      <c r="AB1093" s="364"/>
      <c r="AC1093" s="365"/>
      <c r="AD1093" s="363"/>
      <c r="AG1093" s="1363"/>
      <c r="AH1093" s="378"/>
      <c r="AI1093" s="372" t="s">
        <v>484</v>
      </c>
      <c r="AJ1093" s="364"/>
      <c r="AK1093" s="365"/>
      <c r="AL1093" s="364"/>
      <c r="AM1093" s="365"/>
      <c r="AN1093" s="363"/>
    </row>
    <row r="1094" spans="1:40">
      <c r="C1094" s="1363"/>
      <c r="D1094" s="378"/>
      <c r="E1094" s="372" t="s">
        <v>466</v>
      </c>
      <c r="F1094" s="364"/>
      <c r="G1094" s="365" t="s">
        <v>485</v>
      </c>
      <c r="H1094" s="364"/>
      <c r="I1094" s="365" t="s">
        <v>486</v>
      </c>
      <c r="J1094" s="363"/>
      <c r="M1094" s="1363"/>
      <c r="N1094" s="378"/>
      <c r="O1094" s="372" t="s">
        <v>466</v>
      </c>
      <c r="P1094" s="364"/>
      <c r="Q1094" s="365" t="s">
        <v>485</v>
      </c>
      <c r="R1094" s="364"/>
      <c r="S1094" s="365" t="s">
        <v>486</v>
      </c>
      <c r="T1094" s="363"/>
      <c r="W1094" s="1363"/>
      <c r="X1094" s="378"/>
      <c r="Y1094" s="372" t="s">
        <v>466</v>
      </c>
      <c r="Z1094" s="364"/>
      <c r="AA1094" s="365" t="s">
        <v>485</v>
      </c>
      <c r="AB1094" s="364"/>
      <c r="AC1094" s="365" t="s">
        <v>486</v>
      </c>
      <c r="AD1094" s="363"/>
      <c r="AG1094" s="1363"/>
      <c r="AH1094" s="378"/>
      <c r="AI1094" s="372" t="s">
        <v>466</v>
      </c>
      <c r="AJ1094" s="364"/>
      <c r="AK1094" s="365" t="s">
        <v>485</v>
      </c>
      <c r="AL1094" s="364"/>
      <c r="AM1094" s="365" t="s">
        <v>486</v>
      </c>
      <c r="AN1094" s="363"/>
    </row>
    <row r="1095" spans="1:40">
      <c r="C1095" s="1363"/>
      <c r="D1095" s="378"/>
      <c r="E1095" s="375"/>
      <c r="F1095" s="374"/>
      <c r="G1095" s="365"/>
      <c r="H1095" s="364"/>
      <c r="I1095" s="376"/>
      <c r="J1095" s="363"/>
      <c r="M1095" s="1363"/>
      <c r="N1095" s="378"/>
      <c r="O1095" s="375"/>
      <c r="P1095" s="374"/>
      <c r="Q1095" s="365"/>
      <c r="R1095" s="364"/>
      <c r="S1095" s="376"/>
      <c r="T1095" s="363"/>
      <c r="W1095" s="1363"/>
      <c r="X1095" s="378"/>
      <c r="Y1095" s="375"/>
      <c r="Z1095" s="374"/>
      <c r="AA1095" s="365"/>
      <c r="AB1095" s="364"/>
      <c r="AC1095" s="376"/>
      <c r="AD1095" s="363"/>
      <c r="AG1095" s="1363"/>
      <c r="AH1095" s="378"/>
      <c r="AI1095" s="375"/>
      <c r="AJ1095" s="374"/>
      <c r="AK1095" s="365"/>
      <c r="AL1095" s="364"/>
      <c r="AM1095" s="376"/>
      <c r="AN1095" s="363"/>
    </row>
    <row r="1096" spans="1:40">
      <c r="C1096" s="1364"/>
      <c r="D1096" s="379"/>
      <c r="E1096" s="380"/>
      <c r="F1096" s="369"/>
      <c r="G1096" s="370"/>
      <c r="H1096" s="367"/>
      <c r="I1096" s="368"/>
      <c r="J1096" s="366"/>
      <c r="M1096" s="1364"/>
      <c r="N1096" s="379"/>
      <c r="O1096" s="380"/>
      <c r="P1096" s="369"/>
      <c r="Q1096" s="370"/>
      <c r="R1096" s="367"/>
      <c r="S1096" s="368"/>
      <c r="T1096" s="366"/>
      <c r="W1096" s="1364"/>
      <c r="X1096" s="379"/>
      <c r="Y1096" s="380"/>
      <c r="Z1096" s="369"/>
      <c r="AA1096" s="370"/>
      <c r="AB1096" s="367"/>
      <c r="AC1096" s="368"/>
      <c r="AD1096" s="366"/>
      <c r="AG1096" s="1364"/>
      <c r="AH1096" s="379"/>
      <c r="AI1096" s="380"/>
      <c r="AJ1096" s="369"/>
      <c r="AK1096" s="370"/>
      <c r="AL1096" s="367"/>
      <c r="AM1096" s="368"/>
      <c r="AN1096" s="366"/>
    </row>
    <row r="1097" spans="1:40" ht="15.75">
      <c r="C1097" s="381"/>
      <c r="D1097" s="381"/>
      <c r="M1097" s="381"/>
      <c r="N1097" s="381"/>
      <c r="W1097" s="381"/>
      <c r="X1097" s="381"/>
      <c r="AG1097" s="381"/>
      <c r="AH1097" s="381"/>
    </row>
    <row r="1098" spans="1:40" ht="15.75">
      <c r="C1098" s="381"/>
      <c r="D1098" s="381"/>
      <c r="M1098" s="381"/>
      <c r="N1098" s="381"/>
      <c r="W1098" s="381"/>
      <c r="X1098" s="381"/>
      <c r="AG1098" s="381"/>
      <c r="AH1098" s="381"/>
    </row>
    <row r="1099" spans="1:40" ht="15">
      <c r="A1099" s="357" t="s">
        <v>487</v>
      </c>
      <c r="B1099" s="357"/>
      <c r="C1099" s="357"/>
      <c r="D1099" s="357"/>
      <c r="K1099" s="357" t="s">
        <v>487</v>
      </c>
      <c r="L1099" s="357"/>
      <c r="M1099" s="357"/>
      <c r="N1099" s="357"/>
      <c r="U1099" s="357" t="s">
        <v>487</v>
      </c>
      <c r="V1099" s="357"/>
      <c r="W1099" s="357"/>
      <c r="X1099" s="357"/>
      <c r="AE1099" s="357" t="s">
        <v>487</v>
      </c>
      <c r="AF1099" s="357"/>
      <c r="AG1099" s="357"/>
      <c r="AH1099" s="357"/>
    </row>
    <row r="1100" spans="1:40">
      <c r="C1100" s="1328">
        <f>SILABUS!K170</f>
        <v>0</v>
      </c>
      <c r="D1100" s="1328"/>
      <c r="E1100" s="1328"/>
      <c r="F1100" s="1328"/>
      <c r="G1100" s="1328"/>
      <c r="H1100" s="1328"/>
      <c r="I1100" s="1328"/>
      <c r="J1100" s="1328"/>
      <c r="M1100" s="1328">
        <f t="shared" ref="M1100:M1105" si="92">C1100</f>
        <v>0</v>
      </c>
      <c r="N1100" s="1328"/>
      <c r="O1100" s="1328"/>
      <c r="P1100" s="1328"/>
      <c r="Q1100" s="1328"/>
      <c r="R1100" s="1328"/>
      <c r="S1100" s="1328"/>
      <c r="T1100" s="1328"/>
      <c r="W1100" s="1328">
        <f>M1100</f>
        <v>0</v>
      </c>
      <c r="X1100" s="1328"/>
      <c r="Y1100" s="1328"/>
      <c r="Z1100" s="1328"/>
      <c r="AA1100" s="1328"/>
      <c r="AB1100" s="1328"/>
      <c r="AC1100" s="1328"/>
      <c r="AD1100" s="1328"/>
      <c r="AG1100" s="1328">
        <f>W1100</f>
        <v>0</v>
      </c>
      <c r="AH1100" s="1328"/>
      <c r="AI1100" s="1328"/>
      <c r="AJ1100" s="1328"/>
      <c r="AK1100" s="1328"/>
      <c r="AL1100" s="1328"/>
      <c r="AM1100" s="1328"/>
      <c r="AN1100" s="1328"/>
    </row>
    <row r="1101" spans="1:40">
      <c r="C1101" s="1328">
        <f>SILABUS!K171</f>
        <v>0</v>
      </c>
      <c r="D1101" s="1328"/>
      <c r="E1101" s="1328"/>
      <c r="F1101" s="1328"/>
      <c r="G1101" s="1328"/>
      <c r="H1101" s="1328"/>
      <c r="I1101" s="1328"/>
      <c r="J1101" s="1328"/>
      <c r="M1101" s="1328">
        <f t="shared" si="92"/>
        <v>0</v>
      </c>
      <c r="N1101" s="1328"/>
      <c r="O1101" s="1328"/>
      <c r="P1101" s="1328"/>
      <c r="Q1101" s="1328"/>
      <c r="R1101" s="1328"/>
      <c r="S1101" s="1328"/>
      <c r="T1101" s="1328"/>
      <c r="W1101" s="1328">
        <f>M1101</f>
        <v>0</v>
      </c>
      <c r="X1101" s="1328"/>
      <c r="Y1101" s="1328"/>
      <c r="Z1101" s="1328"/>
      <c r="AA1101" s="1328"/>
      <c r="AB1101" s="1328"/>
      <c r="AC1101" s="1328"/>
      <c r="AD1101" s="1328"/>
      <c r="AG1101" s="1328">
        <f>W1101</f>
        <v>0</v>
      </c>
      <c r="AH1101" s="1328"/>
      <c r="AI1101" s="1328"/>
      <c r="AJ1101" s="1328"/>
      <c r="AK1101" s="1328"/>
      <c r="AL1101" s="1328"/>
      <c r="AM1101" s="1328"/>
      <c r="AN1101" s="1328"/>
    </row>
    <row r="1102" spans="1:40">
      <c r="C1102" s="1328">
        <f>SILABUS!K172</f>
        <v>0</v>
      </c>
      <c r="D1102" s="1328"/>
      <c r="E1102" s="1328"/>
      <c r="F1102" s="1328"/>
      <c r="G1102" s="1328"/>
      <c r="H1102" s="1328"/>
      <c r="I1102" s="1328"/>
      <c r="J1102" s="1328"/>
      <c r="M1102" s="1328">
        <f t="shared" si="92"/>
        <v>0</v>
      </c>
      <c r="N1102" s="1328"/>
      <c r="O1102" s="1328"/>
      <c r="P1102" s="1328"/>
      <c r="Q1102" s="1328"/>
      <c r="R1102" s="1328"/>
      <c r="S1102" s="1328"/>
      <c r="T1102" s="1328"/>
      <c r="W1102" s="1328">
        <f>M1102</f>
        <v>0</v>
      </c>
      <c r="X1102" s="1328"/>
      <c r="Y1102" s="1328"/>
      <c r="Z1102" s="1328"/>
      <c r="AA1102" s="1328"/>
      <c r="AB1102" s="1328"/>
      <c r="AC1102" s="1328"/>
      <c r="AD1102" s="1328"/>
      <c r="AG1102" s="1328">
        <f>W1102</f>
        <v>0</v>
      </c>
      <c r="AH1102" s="1328"/>
      <c r="AI1102" s="1328"/>
      <c r="AJ1102" s="1328"/>
      <c r="AK1102" s="1328"/>
      <c r="AL1102" s="1328"/>
      <c r="AM1102" s="1328"/>
      <c r="AN1102" s="1328"/>
    </row>
    <row r="1103" spans="1:40">
      <c r="C1103" s="1328">
        <f>SILABUS!K173</f>
        <v>0</v>
      </c>
      <c r="D1103" s="1328"/>
      <c r="E1103" s="1328"/>
      <c r="F1103" s="1328"/>
      <c r="G1103" s="1328"/>
      <c r="H1103" s="1328"/>
      <c r="I1103" s="1328"/>
      <c r="J1103" s="1328"/>
      <c r="M1103" s="1328">
        <f t="shared" si="92"/>
        <v>0</v>
      </c>
      <c r="N1103" s="1328"/>
      <c r="O1103" s="1328"/>
      <c r="P1103" s="1328"/>
      <c r="Q1103" s="1328"/>
      <c r="R1103" s="1328"/>
      <c r="S1103" s="1328"/>
      <c r="T1103" s="1328"/>
      <c r="W1103" s="1328">
        <f>M1103</f>
        <v>0</v>
      </c>
      <c r="X1103" s="1328"/>
      <c r="Y1103" s="1328"/>
      <c r="Z1103" s="1328"/>
      <c r="AA1103" s="1328"/>
      <c r="AB1103" s="1328"/>
      <c r="AC1103" s="1328"/>
      <c r="AD1103" s="1328"/>
      <c r="AG1103" s="1328">
        <f>W1103</f>
        <v>0</v>
      </c>
      <c r="AH1103" s="1328"/>
      <c r="AI1103" s="1328"/>
      <c r="AJ1103" s="1328"/>
      <c r="AK1103" s="1328"/>
      <c r="AL1103" s="1328"/>
      <c r="AM1103" s="1328"/>
      <c r="AN1103" s="1328"/>
    </row>
    <row r="1104" spans="1:40">
      <c r="C1104" s="1328">
        <f>SILABUS!K174</f>
        <v>0</v>
      </c>
      <c r="D1104" s="1328"/>
      <c r="E1104" s="1328"/>
      <c r="F1104" s="1328"/>
      <c r="G1104" s="1328"/>
      <c r="H1104" s="1328"/>
      <c r="I1104" s="1328"/>
      <c r="J1104" s="1328"/>
      <c r="M1104" s="1328">
        <f t="shared" si="92"/>
        <v>0</v>
      </c>
      <c r="N1104" s="1328"/>
      <c r="O1104" s="1328"/>
      <c r="P1104" s="1328"/>
      <c r="Q1104" s="1328"/>
      <c r="R1104" s="1328"/>
      <c r="S1104" s="1328"/>
      <c r="T1104" s="1328"/>
      <c r="W1104" s="1328">
        <f>M1104</f>
        <v>0</v>
      </c>
      <c r="X1104" s="1328"/>
      <c r="Y1104" s="1328"/>
      <c r="Z1104" s="1328"/>
      <c r="AA1104" s="1328"/>
      <c r="AB1104" s="1328"/>
      <c r="AC1104" s="1328"/>
      <c r="AD1104" s="1328"/>
      <c r="AG1104" s="1328">
        <f>W1104</f>
        <v>0</v>
      </c>
      <c r="AH1104" s="1328"/>
      <c r="AI1104" s="1328"/>
      <c r="AJ1104" s="1328"/>
      <c r="AK1104" s="1328"/>
      <c r="AL1104" s="1328"/>
      <c r="AM1104" s="1328"/>
      <c r="AN1104" s="1328"/>
    </row>
    <row r="1105" spans="1:40">
      <c r="C1105" s="1328">
        <f>SILABUS!K175</f>
        <v>0</v>
      </c>
      <c r="D1105" s="1328"/>
      <c r="E1105" s="1328"/>
      <c r="F1105" s="1328"/>
      <c r="G1105" s="1328"/>
      <c r="H1105" s="1328"/>
      <c r="I1105" s="1328"/>
      <c r="J1105" s="1328"/>
      <c r="M1105" s="1328">
        <f t="shared" si="92"/>
        <v>0</v>
      </c>
      <c r="N1105" s="1328"/>
      <c r="O1105" s="1328"/>
      <c r="P1105" s="1328"/>
      <c r="Q1105" s="1328"/>
      <c r="R1105" s="1328"/>
      <c r="S1105" s="1328"/>
      <c r="T1105" s="1328"/>
    </row>
    <row r="1106" spans="1:40" ht="15">
      <c r="A1106" s="357" t="s">
        <v>488</v>
      </c>
      <c r="B1106" s="357"/>
      <c r="C1106" s="357"/>
      <c r="D1106" s="357"/>
      <c r="K1106" s="357" t="s">
        <v>488</v>
      </c>
      <c r="L1106" s="357"/>
      <c r="M1106" s="357"/>
      <c r="N1106" s="357"/>
      <c r="U1106" s="357" t="s">
        <v>488</v>
      </c>
      <c r="V1106" s="357"/>
      <c r="W1106" s="357"/>
      <c r="X1106" s="357"/>
      <c r="AE1106" s="357" t="s">
        <v>488</v>
      </c>
      <c r="AF1106" s="357"/>
      <c r="AG1106" s="357"/>
      <c r="AH1106" s="357"/>
    </row>
    <row r="1107" spans="1:40">
      <c r="C1107" s="353" t="s">
        <v>446</v>
      </c>
      <c r="D1107" s="354" t="s">
        <v>3</v>
      </c>
      <c r="E1107" s="826" t="s">
        <v>489</v>
      </c>
      <c r="M1107" s="353" t="s">
        <v>446</v>
      </c>
      <c r="N1107" s="354" t="s">
        <v>3</v>
      </c>
      <c r="O1107" s="826" t="s">
        <v>489</v>
      </c>
      <c r="W1107" s="353" t="s">
        <v>446</v>
      </c>
      <c r="X1107" s="354" t="s">
        <v>3</v>
      </c>
      <c r="Y1107" s="826" t="s">
        <v>489</v>
      </c>
      <c r="AG1107" s="353" t="s">
        <v>446</v>
      </c>
      <c r="AH1107" s="354" t="s">
        <v>3</v>
      </c>
      <c r="AI1107" s="826" t="s">
        <v>489</v>
      </c>
    </row>
    <row r="1108" spans="1:40">
      <c r="C1108" s="353" t="s">
        <v>447</v>
      </c>
      <c r="D1108" s="354" t="s">
        <v>3</v>
      </c>
      <c r="E1108" s="826" t="s">
        <v>490</v>
      </c>
      <c r="M1108" s="353" t="s">
        <v>447</v>
      </c>
      <c r="N1108" s="354" t="s">
        <v>3</v>
      </c>
      <c r="O1108" s="826" t="s">
        <v>490</v>
      </c>
      <c r="W1108" s="353" t="s">
        <v>447</v>
      </c>
      <c r="X1108" s="354" t="s">
        <v>3</v>
      </c>
      <c r="Y1108" s="826" t="s">
        <v>490</v>
      </c>
      <c r="AG1108" s="353" t="s">
        <v>447</v>
      </c>
      <c r="AH1108" s="354" t="s">
        <v>3</v>
      </c>
      <c r="AI1108" s="826" t="s">
        <v>490</v>
      </c>
    </row>
    <row r="1109" spans="1:40">
      <c r="C1109" s="353" t="s">
        <v>448</v>
      </c>
      <c r="M1109" s="353" t="s">
        <v>448</v>
      </c>
      <c r="W1109" s="353" t="s">
        <v>448</v>
      </c>
      <c r="AG1109" s="353" t="s">
        <v>448</v>
      </c>
    </row>
    <row r="1111" spans="1:40">
      <c r="C1111" s="353" t="s">
        <v>491</v>
      </c>
      <c r="M1111" s="353" t="s">
        <v>491</v>
      </c>
      <c r="W1111" s="353" t="s">
        <v>491</v>
      </c>
      <c r="AG1111" s="353" t="s">
        <v>491</v>
      </c>
    </row>
    <row r="1112" spans="1:40">
      <c r="C1112" s="353" t="s">
        <v>492</v>
      </c>
      <c r="M1112" s="353" t="s">
        <v>492</v>
      </c>
      <c r="W1112" s="353" t="s">
        <v>492</v>
      </c>
      <c r="AG1112" s="353" t="s">
        <v>492</v>
      </c>
    </row>
    <row r="1113" spans="1:40">
      <c r="C1113" s="353" t="s">
        <v>493</v>
      </c>
      <c r="M1113" s="353" t="s">
        <v>493</v>
      </c>
      <c r="W1113" s="353" t="s">
        <v>493</v>
      </c>
      <c r="AG1113" s="353" t="s">
        <v>493</v>
      </c>
    </row>
    <row r="1114" spans="1:40">
      <c r="C1114" s="353" t="s">
        <v>494</v>
      </c>
      <c r="M1114" s="353" t="s">
        <v>494</v>
      </c>
      <c r="W1114" s="353" t="s">
        <v>494</v>
      </c>
      <c r="AG1114" s="353" t="s">
        <v>494</v>
      </c>
    </row>
    <row r="1115" spans="1:40" ht="15">
      <c r="C1115" s="355"/>
      <c r="D1115" s="355"/>
      <c r="M1115" s="355"/>
      <c r="N1115" s="355"/>
      <c r="W1115" s="355"/>
      <c r="X1115" s="355"/>
      <c r="AG1115" s="355"/>
      <c r="AH1115" s="355"/>
    </row>
    <row r="1116" spans="1:40" ht="15">
      <c r="C1116" s="382" t="s">
        <v>530</v>
      </c>
      <c r="D1116" s="382"/>
      <c r="M1116" s="382" t="s">
        <v>530</v>
      </c>
      <c r="N1116" s="382"/>
      <c r="W1116" s="382" t="s">
        <v>530</v>
      </c>
      <c r="X1116" s="382"/>
      <c r="AG1116" s="382" t="s">
        <v>530</v>
      </c>
      <c r="AH1116" s="382"/>
    </row>
    <row r="1117" spans="1:40" ht="30.75" thickBot="1">
      <c r="C1117" s="840" t="s">
        <v>6</v>
      </c>
      <c r="D1117" s="1333" t="s">
        <v>449</v>
      </c>
      <c r="E1117" s="1333"/>
      <c r="F1117" s="1334" t="s">
        <v>450</v>
      </c>
      <c r="G1117" s="1334"/>
      <c r="H1117" s="1334" t="s">
        <v>451</v>
      </c>
      <c r="I1117" s="1334"/>
      <c r="J1117" s="383" t="s">
        <v>452</v>
      </c>
      <c r="M1117" s="840" t="s">
        <v>6</v>
      </c>
      <c r="N1117" s="1333" t="s">
        <v>449</v>
      </c>
      <c r="O1117" s="1333"/>
      <c r="P1117" s="1334" t="s">
        <v>450</v>
      </c>
      <c r="Q1117" s="1334"/>
      <c r="R1117" s="1334" t="s">
        <v>451</v>
      </c>
      <c r="S1117" s="1334"/>
      <c r="T1117" s="383" t="s">
        <v>452</v>
      </c>
      <c r="W1117" s="840" t="s">
        <v>6</v>
      </c>
      <c r="X1117" s="1333" t="s">
        <v>449</v>
      </c>
      <c r="Y1117" s="1333"/>
      <c r="Z1117" s="1334" t="s">
        <v>450</v>
      </c>
      <c r="AA1117" s="1334"/>
      <c r="AB1117" s="1334" t="s">
        <v>451</v>
      </c>
      <c r="AC1117" s="1334"/>
      <c r="AD1117" s="383" t="s">
        <v>452</v>
      </c>
      <c r="AG1117" s="840" t="s">
        <v>6</v>
      </c>
      <c r="AH1117" s="1333" t="s">
        <v>449</v>
      </c>
      <c r="AI1117" s="1333"/>
      <c r="AJ1117" s="1334" t="s">
        <v>450</v>
      </c>
      <c r="AK1117" s="1334"/>
      <c r="AL1117" s="1334" t="s">
        <v>451</v>
      </c>
      <c r="AM1117" s="1334"/>
      <c r="AN1117" s="383" t="s">
        <v>452</v>
      </c>
    </row>
    <row r="1118" spans="1:40" ht="15.75" thickTop="1">
      <c r="C1118" s="384">
        <v>1</v>
      </c>
      <c r="D1118" s="1335"/>
      <c r="E1118" s="1335"/>
      <c r="F1118" s="1336"/>
      <c r="G1118" s="1336"/>
      <c r="H1118" s="1337" t="s">
        <v>495</v>
      </c>
      <c r="I1118" s="1337"/>
      <c r="J1118" s="828"/>
      <c r="M1118" s="384">
        <v>1</v>
      </c>
      <c r="N1118" s="1335"/>
      <c r="O1118" s="1335"/>
      <c r="P1118" s="1336"/>
      <c r="Q1118" s="1336"/>
      <c r="R1118" s="1337" t="s">
        <v>495</v>
      </c>
      <c r="S1118" s="1337"/>
      <c r="T1118" s="828"/>
      <c r="W1118" s="384">
        <v>1</v>
      </c>
      <c r="X1118" s="1335"/>
      <c r="Y1118" s="1335"/>
      <c r="Z1118" s="1336"/>
      <c r="AA1118" s="1336"/>
      <c r="AB1118" s="1337" t="s">
        <v>495</v>
      </c>
      <c r="AC1118" s="1337"/>
      <c r="AD1118" s="828"/>
      <c r="AG1118" s="384">
        <v>1</v>
      </c>
      <c r="AH1118" s="1335"/>
      <c r="AI1118" s="1335"/>
      <c r="AJ1118" s="1336"/>
      <c r="AK1118" s="1336"/>
      <c r="AL1118" s="1337" t="s">
        <v>495</v>
      </c>
      <c r="AM1118" s="1337"/>
      <c r="AN1118" s="828"/>
    </row>
    <row r="1119" spans="1:40" ht="15">
      <c r="C1119" s="385">
        <v>2</v>
      </c>
      <c r="D1119" s="1329"/>
      <c r="E1119" s="1329"/>
      <c r="F1119" s="1330"/>
      <c r="G1119" s="1330"/>
      <c r="H1119" s="1331" t="s">
        <v>495</v>
      </c>
      <c r="I1119" s="1331"/>
      <c r="J1119" s="829"/>
      <c r="M1119" s="385">
        <v>2</v>
      </c>
      <c r="N1119" s="1329"/>
      <c r="O1119" s="1329"/>
      <c r="P1119" s="1330"/>
      <c r="Q1119" s="1330"/>
      <c r="R1119" s="1331" t="s">
        <v>495</v>
      </c>
      <c r="S1119" s="1331"/>
      <c r="T1119" s="829"/>
      <c r="W1119" s="385">
        <v>2</v>
      </c>
      <c r="X1119" s="1329"/>
      <c r="Y1119" s="1329"/>
      <c r="Z1119" s="1330"/>
      <c r="AA1119" s="1330"/>
      <c r="AB1119" s="1331" t="s">
        <v>495</v>
      </c>
      <c r="AC1119" s="1331"/>
      <c r="AD1119" s="829"/>
      <c r="AG1119" s="385">
        <v>2</v>
      </c>
      <c r="AH1119" s="1329"/>
      <c r="AI1119" s="1329"/>
      <c r="AJ1119" s="1330"/>
      <c r="AK1119" s="1330"/>
      <c r="AL1119" s="1331" t="s">
        <v>495</v>
      </c>
      <c r="AM1119" s="1331"/>
      <c r="AN1119" s="829"/>
    </row>
    <row r="1120" spans="1:40" ht="15">
      <c r="C1120" s="385">
        <v>3</v>
      </c>
      <c r="D1120" s="1329"/>
      <c r="E1120" s="1329"/>
      <c r="F1120" s="1330"/>
      <c r="G1120" s="1330"/>
      <c r="H1120" s="1331" t="s">
        <v>495</v>
      </c>
      <c r="I1120" s="1331"/>
      <c r="J1120" s="829"/>
      <c r="M1120" s="385">
        <v>3</v>
      </c>
      <c r="N1120" s="1329"/>
      <c r="O1120" s="1329"/>
      <c r="P1120" s="1330"/>
      <c r="Q1120" s="1330"/>
      <c r="R1120" s="1331" t="s">
        <v>495</v>
      </c>
      <c r="S1120" s="1331"/>
      <c r="T1120" s="829"/>
      <c r="W1120" s="385">
        <v>3</v>
      </c>
      <c r="X1120" s="1329"/>
      <c r="Y1120" s="1329"/>
      <c r="Z1120" s="1330"/>
      <c r="AA1120" s="1330"/>
      <c r="AB1120" s="1331" t="s">
        <v>495</v>
      </c>
      <c r="AC1120" s="1331"/>
      <c r="AD1120" s="829"/>
      <c r="AG1120" s="385">
        <v>3</v>
      </c>
      <c r="AH1120" s="1329"/>
      <c r="AI1120" s="1329"/>
      <c r="AJ1120" s="1330"/>
      <c r="AK1120" s="1330"/>
      <c r="AL1120" s="1331" t="s">
        <v>495</v>
      </c>
      <c r="AM1120" s="1331"/>
      <c r="AN1120" s="829"/>
    </row>
    <row r="1121" spans="1:40" ht="15.75" thickBot="1">
      <c r="C1121" s="386">
        <v>4</v>
      </c>
      <c r="D1121" s="1338"/>
      <c r="E1121" s="1338"/>
      <c r="F1121" s="1339"/>
      <c r="G1121" s="1339"/>
      <c r="H1121" s="1340" t="s">
        <v>495</v>
      </c>
      <c r="I1121" s="1340"/>
      <c r="J1121" s="830"/>
      <c r="M1121" s="386">
        <v>4</v>
      </c>
      <c r="N1121" s="1338"/>
      <c r="O1121" s="1338"/>
      <c r="P1121" s="1339"/>
      <c r="Q1121" s="1339"/>
      <c r="R1121" s="1340" t="s">
        <v>495</v>
      </c>
      <c r="S1121" s="1340"/>
      <c r="T1121" s="830"/>
      <c r="W1121" s="386">
        <v>4</v>
      </c>
      <c r="X1121" s="1338"/>
      <c r="Y1121" s="1338"/>
      <c r="Z1121" s="1339"/>
      <c r="AA1121" s="1339"/>
      <c r="AB1121" s="1340" t="s">
        <v>495</v>
      </c>
      <c r="AC1121" s="1340"/>
      <c r="AD1121" s="830"/>
      <c r="AG1121" s="386">
        <v>4</v>
      </c>
      <c r="AH1121" s="1338"/>
      <c r="AI1121" s="1338"/>
      <c r="AJ1121" s="1339"/>
      <c r="AK1121" s="1339"/>
      <c r="AL1121" s="1340" t="s">
        <v>495</v>
      </c>
      <c r="AM1121" s="1340"/>
      <c r="AN1121" s="830"/>
    </row>
    <row r="1122" spans="1:40" ht="15.75" thickTop="1">
      <c r="C1122" s="1341" t="s">
        <v>453</v>
      </c>
      <c r="D1122" s="1342"/>
      <c r="E1122" s="1342"/>
      <c r="F1122" s="1342"/>
      <c r="G1122" s="1343"/>
      <c r="H1122" s="1337">
        <v>100</v>
      </c>
      <c r="I1122" s="1337"/>
      <c r="J1122" s="1344"/>
      <c r="M1122" s="1341" t="s">
        <v>453</v>
      </c>
      <c r="N1122" s="1342"/>
      <c r="O1122" s="1342"/>
      <c r="P1122" s="1342"/>
      <c r="Q1122" s="1343"/>
      <c r="R1122" s="1337">
        <v>100</v>
      </c>
      <c r="S1122" s="1337"/>
      <c r="T1122" s="1344"/>
      <c r="W1122" s="1341" t="s">
        <v>453</v>
      </c>
      <c r="X1122" s="1342"/>
      <c r="Y1122" s="1342"/>
      <c r="Z1122" s="1342"/>
      <c r="AA1122" s="1343"/>
      <c r="AB1122" s="1337">
        <v>100</v>
      </c>
      <c r="AC1122" s="1337"/>
      <c r="AD1122" s="1344"/>
      <c r="AG1122" s="1341" t="s">
        <v>453</v>
      </c>
      <c r="AH1122" s="1342"/>
      <c r="AI1122" s="1342"/>
      <c r="AJ1122" s="1342"/>
      <c r="AK1122" s="1343"/>
      <c r="AL1122" s="1337">
        <v>100</v>
      </c>
      <c r="AM1122" s="1337"/>
      <c r="AN1122" s="1344"/>
    </row>
    <row r="1123" spans="1:40" ht="15">
      <c r="C1123" s="387" t="s">
        <v>454</v>
      </c>
      <c r="D1123" s="388"/>
      <c r="E1123" s="831"/>
      <c r="F1123" s="831"/>
      <c r="G1123" s="832"/>
      <c r="H1123" s="1331">
        <v>75</v>
      </c>
      <c r="I1123" s="1331"/>
      <c r="J1123" s="1345"/>
      <c r="M1123" s="387" t="s">
        <v>454</v>
      </c>
      <c r="N1123" s="388"/>
      <c r="O1123" s="831"/>
      <c r="P1123" s="831"/>
      <c r="Q1123" s="832"/>
      <c r="R1123" s="1331">
        <v>75</v>
      </c>
      <c r="S1123" s="1331"/>
      <c r="T1123" s="1345"/>
      <c r="W1123" s="387" t="s">
        <v>454</v>
      </c>
      <c r="X1123" s="388"/>
      <c r="Y1123" s="831"/>
      <c r="Z1123" s="831"/>
      <c r="AA1123" s="832"/>
      <c r="AB1123" s="1331">
        <v>75</v>
      </c>
      <c r="AC1123" s="1331"/>
      <c r="AD1123" s="1345"/>
      <c r="AG1123" s="387" t="s">
        <v>454</v>
      </c>
      <c r="AH1123" s="388"/>
      <c r="AI1123" s="831"/>
      <c r="AJ1123" s="831"/>
      <c r="AK1123" s="832"/>
      <c r="AL1123" s="1331">
        <v>75</v>
      </c>
      <c r="AM1123" s="1331"/>
      <c r="AN1123" s="1345"/>
    </row>
    <row r="1124" spans="1:40">
      <c r="C1124" s="387" t="s">
        <v>455</v>
      </c>
      <c r="D1124" s="388"/>
      <c r="E1124" s="831"/>
      <c r="F1124" s="831"/>
      <c r="G1124" s="831"/>
      <c r="H1124" s="831"/>
      <c r="I1124" s="832"/>
      <c r="J1124" s="1346"/>
      <c r="M1124" s="387" t="s">
        <v>455</v>
      </c>
      <c r="N1124" s="388"/>
      <c r="O1124" s="831"/>
      <c r="P1124" s="831"/>
      <c r="Q1124" s="831"/>
      <c r="R1124" s="831"/>
      <c r="S1124" s="832"/>
      <c r="T1124" s="1346"/>
      <c r="W1124" s="387" t="s">
        <v>455</v>
      </c>
      <c r="X1124" s="388"/>
      <c r="Y1124" s="831"/>
      <c r="Z1124" s="831"/>
      <c r="AA1124" s="831"/>
      <c r="AB1124" s="831"/>
      <c r="AC1124" s="832"/>
      <c r="AD1124" s="1346"/>
      <c r="AG1124" s="387" t="s">
        <v>455</v>
      </c>
      <c r="AH1124" s="388"/>
      <c r="AI1124" s="831"/>
      <c r="AJ1124" s="831"/>
      <c r="AK1124" s="831"/>
      <c r="AL1124" s="831"/>
      <c r="AM1124" s="832"/>
      <c r="AN1124" s="1346"/>
    </row>
    <row r="1125" spans="1:40">
      <c r="C1125" s="389" t="s">
        <v>456</v>
      </c>
      <c r="D1125" s="390"/>
      <c r="E1125" s="833"/>
      <c r="F1125" s="833"/>
      <c r="G1125" s="834"/>
      <c r="H1125" s="1347" t="s">
        <v>457</v>
      </c>
      <c r="I1125" s="1348"/>
      <c r="J1125" s="1349"/>
      <c r="M1125" s="389" t="s">
        <v>456</v>
      </c>
      <c r="N1125" s="390"/>
      <c r="O1125" s="833"/>
      <c r="P1125" s="833"/>
      <c r="Q1125" s="834"/>
      <c r="R1125" s="1347" t="s">
        <v>457</v>
      </c>
      <c r="S1125" s="1348"/>
      <c r="T1125" s="1349"/>
      <c r="W1125" s="389" t="s">
        <v>456</v>
      </c>
      <c r="X1125" s="390"/>
      <c r="Y1125" s="833"/>
      <c r="Z1125" s="833"/>
      <c r="AA1125" s="834"/>
      <c r="AB1125" s="1347" t="s">
        <v>457</v>
      </c>
      <c r="AC1125" s="1348"/>
      <c r="AD1125" s="1349"/>
      <c r="AG1125" s="389" t="s">
        <v>456</v>
      </c>
      <c r="AH1125" s="390"/>
      <c r="AI1125" s="833"/>
      <c r="AJ1125" s="833"/>
      <c r="AK1125" s="834"/>
      <c r="AL1125" s="1347" t="s">
        <v>457</v>
      </c>
      <c r="AM1125" s="1348"/>
      <c r="AN1125" s="1349"/>
    </row>
    <row r="1126" spans="1:40" ht="15">
      <c r="C1126" s="355"/>
      <c r="D1126" s="355"/>
      <c r="M1126" s="355"/>
      <c r="N1126" s="355"/>
      <c r="W1126" s="355"/>
      <c r="X1126" s="355"/>
      <c r="AG1126" s="355"/>
      <c r="AH1126" s="355"/>
    </row>
    <row r="1127" spans="1:40">
      <c r="G1127" s="1365">
        <f>G1014</f>
        <v>0</v>
      </c>
      <c r="H1127" s="1365"/>
      <c r="I1127" s="1365"/>
      <c r="J1127" s="1365"/>
      <c r="Q1127" s="1365">
        <f>Q1014</f>
        <v>0</v>
      </c>
      <c r="R1127" s="1365"/>
      <c r="S1127" s="1365"/>
      <c r="T1127" s="1365"/>
      <c r="AA1127" s="1365">
        <f>AA1014</f>
        <v>0</v>
      </c>
      <c r="AB1127" s="1365"/>
      <c r="AC1127" s="1365"/>
      <c r="AD1127" s="1365"/>
      <c r="AK1127" s="1365">
        <f>AK1014</f>
        <v>0</v>
      </c>
      <c r="AL1127" s="1365"/>
      <c r="AM1127" s="1365"/>
      <c r="AN1127" s="1365"/>
    </row>
    <row r="1128" spans="1:40">
      <c r="C1128" s="1350" t="s">
        <v>19</v>
      </c>
      <c r="D1128" s="1350"/>
      <c r="E1128" s="1350"/>
      <c r="F1128" s="358"/>
      <c r="M1128" s="1350" t="s">
        <v>19</v>
      </c>
      <c r="N1128" s="1350"/>
      <c r="O1128" s="1350"/>
      <c r="P1128" s="358"/>
      <c r="W1128" s="1350" t="s">
        <v>19</v>
      </c>
      <c r="X1128" s="1350"/>
      <c r="Y1128" s="1350"/>
      <c r="Z1128" s="358"/>
      <c r="AG1128" s="1350" t="s">
        <v>19</v>
      </c>
      <c r="AH1128" s="1350"/>
      <c r="AI1128" s="1350"/>
      <c r="AJ1128" s="358"/>
    </row>
    <row r="1129" spans="1:40">
      <c r="C1129" s="1350" t="s">
        <v>496</v>
      </c>
      <c r="D1129" s="1350"/>
      <c r="E1129" s="1350"/>
      <c r="G1129" s="1353" t="s">
        <v>458</v>
      </c>
      <c r="H1129" s="1353"/>
      <c r="I1129" s="1353"/>
      <c r="J1129" s="1353"/>
      <c r="M1129" s="1350" t="s">
        <v>496</v>
      </c>
      <c r="N1129" s="1350"/>
      <c r="O1129" s="1350"/>
      <c r="Q1129" s="1353" t="s">
        <v>458</v>
      </c>
      <c r="R1129" s="1353"/>
      <c r="S1129" s="1353"/>
      <c r="T1129" s="1353"/>
      <c r="W1129" s="1350" t="s">
        <v>496</v>
      </c>
      <c r="X1129" s="1350"/>
      <c r="Y1129" s="1350"/>
      <c r="AA1129" s="1353" t="s">
        <v>458</v>
      </c>
      <c r="AB1129" s="1353"/>
      <c r="AC1129" s="1353"/>
      <c r="AD1129" s="1353"/>
      <c r="AG1129" s="1350" t="s">
        <v>496</v>
      </c>
      <c r="AH1129" s="1350"/>
      <c r="AI1129" s="1350"/>
      <c r="AK1129" s="1353" t="s">
        <v>458</v>
      </c>
      <c r="AL1129" s="1353"/>
      <c r="AM1129" s="1353"/>
      <c r="AN1129" s="1353"/>
    </row>
    <row r="1130" spans="1:40">
      <c r="G1130" s="1353" t="str">
        <f>G1026</f>
        <v>PRAKARYA</v>
      </c>
      <c r="H1130" s="1353"/>
      <c r="I1130" s="1353"/>
      <c r="J1130" s="1353"/>
      <c r="Q1130" s="1353" t="str">
        <f>Q1026</f>
        <v>PRAKARYA</v>
      </c>
      <c r="R1130" s="1353"/>
      <c r="S1130" s="1353"/>
      <c r="T1130" s="1353"/>
      <c r="AA1130" s="1353" t="str">
        <f>AA1026</f>
        <v>PRAKARYA</v>
      </c>
      <c r="AB1130" s="1353"/>
      <c r="AC1130" s="1353"/>
      <c r="AD1130" s="1353"/>
      <c r="AK1130" s="1353" t="str">
        <f>AK1026</f>
        <v>PRAKARYA</v>
      </c>
      <c r="AL1130" s="1353"/>
      <c r="AM1130" s="1353"/>
      <c r="AN1130" s="1353"/>
    </row>
    <row r="1131" spans="1:40">
      <c r="I1131" s="358"/>
      <c r="S1131" s="358"/>
      <c r="AC1131" s="358"/>
      <c r="AM1131" s="358"/>
    </row>
    <row r="1132" spans="1:40">
      <c r="I1132" s="358"/>
      <c r="S1132" s="358"/>
      <c r="AC1132" s="358"/>
      <c r="AM1132" s="358"/>
    </row>
    <row r="1133" spans="1:40">
      <c r="I1133" s="358"/>
      <c r="S1133" s="358"/>
      <c r="AC1133" s="358"/>
      <c r="AM1133" s="358"/>
    </row>
    <row r="1134" spans="1:40" ht="15">
      <c r="C1134" s="1351" t="str">
        <f>C1021</f>
        <v>ARIS SUATRYANTO, S.Pd.</v>
      </c>
      <c r="D1134" s="1351"/>
      <c r="E1134" s="1351"/>
      <c r="G1134" s="1354" t="str">
        <f>G1021</f>
        <v>ACHMAD MUFTI, S.Kom.</v>
      </c>
      <c r="H1134" s="1354"/>
      <c r="I1134" s="1354"/>
      <c r="J1134" s="1354"/>
      <c r="M1134" s="1351" t="str">
        <f>M1021</f>
        <v>ARIS SUATRYANTO, S.Pd.</v>
      </c>
      <c r="N1134" s="1351"/>
      <c r="O1134" s="1351"/>
      <c r="Q1134" s="1354" t="str">
        <f>Q1021</f>
        <v>ACHMAD MUFTI, S.Kom.</v>
      </c>
      <c r="R1134" s="1354"/>
      <c r="S1134" s="1354"/>
      <c r="T1134" s="1354"/>
      <c r="W1134" s="1351" t="str">
        <f>W1021</f>
        <v>ARIS SUATRYANTO, S.Pd.</v>
      </c>
      <c r="X1134" s="1351"/>
      <c r="Y1134" s="1351"/>
      <c r="AA1134" s="1354" t="str">
        <f>AA1021</f>
        <v>ACHMAD MUFTI, S.Kom.</v>
      </c>
      <c r="AB1134" s="1354"/>
      <c r="AC1134" s="1354"/>
      <c r="AD1134" s="1354"/>
      <c r="AG1134" s="1351">
        <f>AG1021</f>
        <v>0</v>
      </c>
      <c r="AH1134" s="1351"/>
      <c r="AI1134" s="1351"/>
      <c r="AK1134" s="1354">
        <f>AK1021</f>
        <v>0</v>
      </c>
      <c r="AL1134" s="1354"/>
      <c r="AM1134" s="1354"/>
      <c r="AN1134" s="1354"/>
    </row>
    <row r="1135" spans="1:40">
      <c r="A1135" s="391"/>
      <c r="B1135" s="391"/>
      <c r="C1135" s="1172" t="e">
        <f>C1022</f>
        <v>#REF!</v>
      </c>
      <c r="D1135" s="1172"/>
      <c r="E1135" s="1172"/>
      <c r="F1135" s="835"/>
      <c r="G1135" s="1355" t="str">
        <f>G1022</f>
        <v>NIP. -</v>
      </c>
      <c r="H1135" s="1355"/>
      <c r="I1135" s="1355"/>
      <c r="J1135" s="1355"/>
      <c r="K1135" s="391"/>
      <c r="L1135" s="391"/>
      <c r="M1135" s="1172" t="e">
        <f>M1022</f>
        <v>#REF!</v>
      </c>
      <c r="N1135" s="1172"/>
      <c r="O1135" s="1172"/>
      <c r="P1135" s="835"/>
      <c r="Q1135" s="1355" t="str">
        <f>Q1022</f>
        <v>NIP. -</v>
      </c>
      <c r="R1135" s="1355"/>
      <c r="S1135" s="1355"/>
      <c r="T1135" s="1355"/>
      <c r="U1135" s="391"/>
      <c r="V1135" s="391"/>
      <c r="W1135" s="1172" t="e">
        <f>W1022</f>
        <v>#REF!</v>
      </c>
      <c r="X1135" s="1172"/>
      <c r="Y1135" s="1172"/>
      <c r="Z1135" s="835"/>
      <c r="AA1135" s="1355" t="str">
        <f>AA1022</f>
        <v>NIP. -</v>
      </c>
      <c r="AB1135" s="1355"/>
      <c r="AC1135" s="1355"/>
      <c r="AD1135" s="1355"/>
      <c r="AE1135" s="391"/>
      <c r="AF1135" s="391"/>
      <c r="AG1135" s="1172">
        <f>AG1022</f>
        <v>0</v>
      </c>
      <c r="AH1135" s="1172"/>
      <c r="AI1135" s="1172"/>
      <c r="AJ1135" s="835"/>
      <c r="AK1135" s="1355">
        <f>AK1022</f>
        <v>0</v>
      </c>
      <c r="AL1135" s="1355"/>
      <c r="AM1135" s="1355"/>
      <c r="AN1135" s="1355"/>
    </row>
  </sheetData>
  <mergeCells count="2846">
    <mergeCell ref="C1128:E1128"/>
    <mergeCell ref="M1128:O1128"/>
    <mergeCell ref="W1128:Y1128"/>
    <mergeCell ref="AA1134:AD1134"/>
    <mergeCell ref="AG1134:AI1134"/>
    <mergeCell ref="AK1134:AN1134"/>
    <mergeCell ref="C1135:E1135"/>
    <mergeCell ref="G1135:J1135"/>
    <mergeCell ref="M1135:O1135"/>
    <mergeCell ref="Q1135:T1135"/>
    <mergeCell ref="W1135:Y1135"/>
    <mergeCell ref="AA1135:AD1135"/>
    <mergeCell ref="AG1135:AI1135"/>
    <mergeCell ref="AK1135:AN1135"/>
    <mergeCell ref="C1134:E1134"/>
    <mergeCell ref="G1134:J1134"/>
    <mergeCell ref="M1134:O1134"/>
    <mergeCell ref="Q1134:T1134"/>
    <mergeCell ref="W1134:Y1134"/>
    <mergeCell ref="AK1129:AN1129"/>
    <mergeCell ref="G1130:J1130"/>
    <mergeCell ref="Q1130:T1130"/>
    <mergeCell ref="AA1130:AD1130"/>
    <mergeCell ref="AK1130:AN1130"/>
    <mergeCell ref="AG1128:AI1128"/>
    <mergeCell ref="C1129:E1129"/>
    <mergeCell ref="G1129:J1129"/>
    <mergeCell ref="M1129:O1129"/>
    <mergeCell ref="Q1129:T1129"/>
    <mergeCell ref="W1129:Y1129"/>
    <mergeCell ref="AA1129:AD1129"/>
    <mergeCell ref="AG1129:AI1129"/>
    <mergeCell ref="H1125:J1125"/>
    <mergeCell ref="R1125:T1125"/>
    <mergeCell ref="AB1125:AD1125"/>
    <mergeCell ref="AL1125:AN1125"/>
    <mergeCell ref="G1127:J1127"/>
    <mergeCell ref="Q1127:T1127"/>
    <mergeCell ref="AA1127:AD1127"/>
    <mergeCell ref="AK1127:AN1127"/>
    <mergeCell ref="AL1122:AM1122"/>
    <mergeCell ref="AN1122:AN1124"/>
    <mergeCell ref="H1123:I1123"/>
    <mergeCell ref="R1123:S1123"/>
    <mergeCell ref="AB1123:AC1123"/>
    <mergeCell ref="AL1123:AM1123"/>
    <mergeCell ref="T1122:T1124"/>
    <mergeCell ref="W1122:AA1122"/>
    <mergeCell ref="AB1122:AC1122"/>
    <mergeCell ref="AD1122:AD1124"/>
    <mergeCell ref="AG1122:AK1122"/>
    <mergeCell ref="C1122:G1122"/>
    <mergeCell ref="H1122:I1122"/>
    <mergeCell ref="J1122:J1124"/>
    <mergeCell ref="M1122:Q1122"/>
    <mergeCell ref="R1122:S1122"/>
    <mergeCell ref="AJ1120:AK1120"/>
    <mergeCell ref="AL1120:AM1120"/>
    <mergeCell ref="D1121:E1121"/>
    <mergeCell ref="F1121:G1121"/>
    <mergeCell ref="H1121:I1121"/>
    <mergeCell ref="N1121:O1121"/>
    <mergeCell ref="P1121:Q1121"/>
    <mergeCell ref="R1121:S1121"/>
    <mergeCell ref="X1121:Y1121"/>
    <mergeCell ref="Z1121:AA1121"/>
    <mergeCell ref="AB1121:AC1121"/>
    <mergeCell ref="AH1121:AI1121"/>
    <mergeCell ref="AJ1121:AK1121"/>
    <mergeCell ref="AL1121:AM1121"/>
    <mergeCell ref="R1120:S1120"/>
    <mergeCell ref="X1120:Y1120"/>
    <mergeCell ref="Z1120:AA1120"/>
    <mergeCell ref="AB1120:AC1120"/>
    <mergeCell ref="AH1120:AI1120"/>
    <mergeCell ref="D1120:E1120"/>
    <mergeCell ref="F1120:G1120"/>
    <mergeCell ref="H1120:I1120"/>
    <mergeCell ref="N1120:O1120"/>
    <mergeCell ref="P1120:Q1120"/>
    <mergeCell ref="AJ1118:AK1118"/>
    <mergeCell ref="AL1118:AM1118"/>
    <mergeCell ref="D1119:E1119"/>
    <mergeCell ref="F1119:G1119"/>
    <mergeCell ref="H1119:I1119"/>
    <mergeCell ref="N1119:O1119"/>
    <mergeCell ref="P1119:Q1119"/>
    <mergeCell ref="R1119:S1119"/>
    <mergeCell ref="X1119:Y1119"/>
    <mergeCell ref="Z1119:AA1119"/>
    <mergeCell ref="AB1119:AC1119"/>
    <mergeCell ref="AH1119:AI1119"/>
    <mergeCell ref="AJ1119:AK1119"/>
    <mergeCell ref="AL1119:AM1119"/>
    <mergeCell ref="R1118:S1118"/>
    <mergeCell ref="X1118:Y1118"/>
    <mergeCell ref="Z1118:AA1118"/>
    <mergeCell ref="AB1118:AC1118"/>
    <mergeCell ref="AH1118:AI1118"/>
    <mergeCell ref="D1118:E1118"/>
    <mergeCell ref="F1118:G1118"/>
    <mergeCell ref="H1118:I1118"/>
    <mergeCell ref="N1118:O1118"/>
    <mergeCell ref="P1118:Q1118"/>
    <mergeCell ref="C1104:J1104"/>
    <mergeCell ref="M1104:T1104"/>
    <mergeCell ref="W1104:AD1104"/>
    <mergeCell ref="AG1104:AN1104"/>
    <mergeCell ref="D1117:E1117"/>
    <mergeCell ref="F1117:G1117"/>
    <mergeCell ref="H1117:I1117"/>
    <mergeCell ref="N1117:O1117"/>
    <mergeCell ref="P1117:Q1117"/>
    <mergeCell ref="R1117:S1117"/>
    <mergeCell ref="X1117:Y1117"/>
    <mergeCell ref="Z1117:AA1117"/>
    <mergeCell ref="AB1117:AC1117"/>
    <mergeCell ref="AH1117:AI1117"/>
    <mergeCell ref="AJ1117:AK1117"/>
    <mergeCell ref="AL1117:AM1117"/>
    <mergeCell ref="C1102:J1102"/>
    <mergeCell ref="M1102:T1102"/>
    <mergeCell ref="W1102:AD1102"/>
    <mergeCell ref="AG1102:AN1102"/>
    <mergeCell ref="C1103:J1103"/>
    <mergeCell ref="M1103:T1103"/>
    <mergeCell ref="W1103:AD1103"/>
    <mergeCell ref="AG1103:AN1103"/>
    <mergeCell ref="C1105:J1105"/>
    <mergeCell ref="M1105:T1105"/>
    <mergeCell ref="C1100:J1100"/>
    <mergeCell ref="M1100:T1100"/>
    <mergeCell ref="W1100:AD1100"/>
    <mergeCell ref="AG1100:AN1100"/>
    <mergeCell ref="C1101:J1101"/>
    <mergeCell ref="M1101:T1101"/>
    <mergeCell ref="W1101:AD1101"/>
    <mergeCell ref="AG1101:AN1101"/>
    <mergeCell ref="AH1081:AI1081"/>
    <mergeCell ref="C1092:C1096"/>
    <mergeCell ref="M1092:M1096"/>
    <mergeCell ref="W1092:W1096"/>
    <mergeCell ref="AG1092:AG1096"/>
    <mergeCell ref="AH1079:AI1079"/>
    <mergeCell ref="D1080:E1080"/>
    <mergeCell ref="N1080:O1080"/>
    <mergeCell ref="X1080:Y1080"/>
    <mergeCell ref="AH1080:AI1080"/>
    <mergeCell ref="C1073:C1078"/>
    <mergeCell ref="M1073:M1078"/>
    <mergeCell ref="W1073:W1078"/>
    <mergeCell ref="AG1073:AG1078"/>
    <mergeCell ref="C1079:C1091"/>
    <mergeCell ref="D1079:E1079"/>
    <mergeCell ref="M1079:M1091"/>
    <mergeCell ref="N1079:O1079"/>
    <mergeCell ref="W1079:W1091"/>
    <mergeCell ref="X1079:Y1079"/>
    <mergeCell ref="AG1079:AG1091"/>
    <mergeCell ref="D1081:E1081"/>
    <mergeCell ref="N1081:O1081"/>
    <mergeCell ref="X1081:Y1081"/>
    <mergeCell ref="AN1071:AN1072"/>
    <mergeCell ref="D1072:E1072"/>
    <mergeCell ref="F1072:G1072"/>
    <mergeCell ref="N1072:O1072"/>
    <mergeCell ref="P1072:Q1072"/>
    <mergeCell ref="X1072:Y1072"/>
    <mergeCell ref="Z1072:AA1072"/>
    <mergeCell ref="AH1072:AI1072"/>
    <mergeCell ref="AJ1072:AK1072"/>
    <mergeCell ref="AB1071:AC1072"/>
    <mergeCell ref="AD1071:AD1072"/>
    <mergeCell ref="AG1071:AG1072"/>
    <mergeCell ref="AH1071:AK1071"/>
    <mergeCell ref="AL1071:AM1072"/>
    <mergeCell ref="N1071:Q1071"/>
    <mergeCell ref="R1071:S1072"/>
    <mergeCell ref="T1071:T1072"/>
    <mergeCell ref="W1071:W1072"/>
    <mergeCell ref="X1071:AA1071"/>
    <mergeCell ref="C1071:C1072"/>
    <mergeCell ref="D1071:G1071"/>
    <mergeCell ref="H1071:I1072"/>
    <mergeCell ref="J1071:J1072"/>
    <mergeCell ref="M1071:M1072"/>
    <mergeCell ref="C1059:J1059"/>
    <mergeCell ref="M1059:T1059"/>
    <mergeCell ref="W1059:AD1059"/>
    <mergeCell ref="AG1059:AN1059"/>
    <mergeCell ref="C1060:J1060"/>
    <mergeCell ref="M1060:T1060"/>
    <mergeCell ref="W1060:AD1060"/>
    <mergeCell ref="AG1060:AN1060"/>
    <mergeCell ref="C1057:J1057"/>
    <mergeCell ref="M1057:T1057"/>
    <mergeCell ref="W1057:AD1057"/>
    <mergeCell ref="AG1057:AN1057"/>
    <mergeCell ref="C1058:J1058"/>
    <mergeCell ref="M1058:T1058"/>
    <mergeCell ref="W1058:AD1058"/>
    <mergeCell ref="AG1058:AN1058"/>
    <mergeCell ref="C1061:J1061"/>
    <mergeCell ref="C1053:J1053"/>
    <mergeCell ref="M1053:T1053"/>
    <mergeCell ref="W1053:AD1053"/>
    <mergeCell ref="AG1053:AN1053"/>
    <mergeCell ref="C1056:J1056"/>
    <mergeCell ref="M1056:T1056"/>
    <mergeCell ref="W1056:AD1056"/>
    <mergeCell ref="AG1056:AN1056"/>
    <mergeCell ref="C1051:J1051"/>
    <mergeCell ref="M1051:T1051"/>
    <mergeCell ref="W1051:AD1051"/>
    <mergeCell ref="AG1051:AN1051"/>
    <mergeCell ref="C1052:J1052"/>
    <mergeCell ref="M1052:T1052"/>
    <mergeCell ref="W1052:AD1052"/>
    <mergeCell ref="AG1052:AN1052"/>
    <mergeCell ref="C1049:J1049"/>
    <mergeCell ref="M1049:T1049"/>
    <mergeCell ref="W1049:AD1049"/>
    <mergeCell ref="AG1049:AN1049"/>
    <mergeCell ref="C1050:J1050"/>
    <mergeCell ref="M1050:T1050"/>
    <mergeCell ref="W1050:AD1050"/>
    <mergeCell ref="AG1050:AN1050"/>
    <mergeCell ref="C1054:J1054"/>
    <mergeCell ref="C1047:J1047"/>
    <mergeCell ref="M1047:T1047"/>
    <mergeCell ref="W1047:AD1047"/>
    <mergeCell ref="AG1047:AN1047"/>
    <mergeCell ref="C1048:J1048"/>
    <mergeCell ref="M1048:T1048"/>
    <mergeCell ref="W1048:AD1048"/>
    <mergeCell ref="AG1048:AN1048"/>
    <mergeCell ref="C1042:J1042"/>
    <mergeCell ref="M1042:T1042"/>
    <mergeCell ref="W1042:AD1042"/>
    <mergeCell ref="AG1042:AN1042"/>
    <mergeCell ref="C1043:J1043"/>
    <mergeCell ref="M1043:T1043"/>
    <mergeCell ref="W1043:AD1043"/>
    <mergeCell ref="AG1043:AN1043"/>
    <mergeCell ref="C1040:J1040"/>
    <mergeCell ref="M1040:T1040"/>
    <mergeCell ref="W1040:AD1040"/>
    <mergeCell ref="AG1040:AN1040"/>
    <mergeCell ref="C1041:J1041"/>
    <mergeCell ref="M1041:T1041"/>
    <mergeCell ref="W1041:AD1041"/>
    <mergeCell ref="AG1041:AN1041"/>
    <mergeCell ref="C1038:J1038"/>
    <mergeCell ref="M1038:T1038"/>
    <mergeCell ref="W1038:AD1038"/>
    <mergeCell ref="AG1038:AN1038"/>
    <mergeCell ref="C1039:J1039"/>
    <mergeCell ref="M1039:T1039"/>
    <mergeCell ref="W1039:AD1039"/>
    <mergeCell ref="AG1039:AN1039"/>
    <mergeCell ref="C1034:J1034"/>
    <mergeCell ref="M1034:T1034"/>
    <mergeCell ref="W1034:AD1034"/>
    <mergeCell ref="AG1034:AN1034"/>
    <mergeCell ref="C1037:J1037"/>
    <mergeCell ref="M1037:T1037"/>
    <mergeCell ref="W1037:AD1037"/>
    <mergeCell ref="AG1037:AN1037"/>
    <mergeCell ref="G1029:J1029"/>
    <mergeCell ref="Q1029:T1029"/>
    <mergeCell ref="AA1029:AD1029"/>
    <mergeCell ref="AK1029:AN1029"/>
    <mergeCell ref="G1030:J1030"/>
    <mergeCell ref="Q1030:T1030"/>
    <mergeCell ref="AA1030:AD1030"/>
    <mergeCell ref="AK1030:AN1030"/>
    <mergeCell ref="G1027:J1027"/>
    <mergeCell ref="Q1027:T1027"/>
    <mergeCell ref="AA1027:AD1027"/>
    <mergeCell ref="AK1027:AN1027"/>
    <mergeCell ref="G1028:J1028"/>
    <mergeCell ref="Q1028:T1028"/>
    <mergeCell ref="AA1028:AD1028"/>
    <mergeCell ref="AK1028:AN1028"/>
    <mergeCell ref="A1024:J1024"/>
    <mergeCell ref="K1024:T1024"/>
    <mergeCell ref="U1024:AD1024"/>
    <mergeCell ref="AE1024:AN1024"/>
    <mergeCell ref="G1026:J1026"/>
    <mergeCell ref="Q1026:T1026"/>
    <mergeCell ref="AA1026:AD1026"/>
    <mergeCell ref="AK1026:AN1026"/>
    <mergeCell ref="AA1021:AD1021"/>
    <mergeCell ref="AG1021:AI1021"/>
    <mergeCell ref="AK1021:AN1021"/>
    <mergeCell ref="C1022:E1022"/>
    <mergeCell ref="G1022:J1022"/>
    <mergeCell ref="M1022:O1022"/>
    <mergeCell ref="Q1022:T1022"/>
    <mergeCell ref="W1022:Y1022"/>
    <mergeCell ref="AA1022:AD1022"/>
    <mergeCell ref="AG1022:AI1022"/>
    <mergeCell ref="AK1022:AN1022"/>
    <mergeCell ref="C1021:E1021"/>
    <mergeCell ref="G1021:J1021"/>
    <mergeCell ref="M1021:O1021"/>
    <mergeCell ref="Q1021:T1021"/>
    <mergeCell ref="W1021:Y1021"/>
    <mergeCell ref="AK1016:AN1016"/>
    <mergeCell ref="G1017:J1017"/>
    <mergeCell ref="Q1017:T1017"/>
    <mergeCell ref="AA1017:AD1017"/>
    <mergeCell ref="AK1017:AN1017"/>
    <mergeCell ref="C1015:E1015"/>
    <mergeCell ref="M1015:O1015"/>
    <mergeCell ref="W1015:Y1015"/>
    <mergeCell ref="AG1015:AI1015"/>
    <mergeCell ref="C1016:E1016"/>
    <mergeCell ref="G1016:J1016"/>
    <mergeCell ref="M1016:O1016"/>
    <mergeCell ref="Q1016:T1016"/>
    <mergeCell ref="W1016:Y1016"/>
    <mergeCell ref="AA1016:AD1016"/>
    <mergeCell ref="AG1016:AI1016"/>
    <mergeCell ref="H1012:J1012"/>
    <mergeCell ref="R1012:T1012"/>
    <mergeCell ref="AB1012:AD1012"/>
    <mergeCell ref="AL1012:AN1012"/>
    <mergeCell ref="G1014:J1014"/>
    <mergeCell ref="Q1014:T1014"/>
    <mergeCell ref="AA1014:AD1014"/>
    <mergeCell ref="AK1014:AN1014"/>
    <mergeCell ref="AL1009:AM1009"/>
    <mergeCell ref="AN1009:AN1011"/>
    <mergeCell ref="H1010:I1010"/>
    <mergeCell ref="R1010:S1010"/>
    <mergeCell ref="AB1010:AC1010"/>
    <mergeCell ref="AL1010:AM1010"/>
    <mergeCell ref="T1009:T1011"/>
    <mergeCell ref="W1009:AA1009"/>
    <mergeCell ref="AB1009:AC1009"/>
    <mergeCell ref="AD1009:AD1011"/>
    <mergeCell ref="AG1009:AK1009"/>
    <mergeCell ref="C1009:G1009"/>
    <mergeCell ref="H1009:I1009"/>
    <mergeCell ref="J1009:J1011"/>
    <mergeCell ref="M1009:Q1009"/>
    <mergeCell ref="R1009:S1009"/>
    <mergeCell ref="AJ1007:AK1007"/>
    <mergeCell ref="AL1007:AM1007"/>
    <mergeCell ref="D1008:E1008"/>
    <mergeCell ref="F1008:G1008"/>
    <mergeCell ref="H1008:I1008"/>
    <mergeCell ref="N1008:O1008"/>
    <mergeCell ref="P1008:Q1008"/>
    <mergeCell ref="R1008:S1008"/>
    <mergeCell ref="X1008:Y1008"/>
    <mergeCell ref="Z1008:AA1008"/>
    <mergeCell ref="AB1008:AC1008"/>
    <mergeCell ref="AH1008:AI1008"/>
    <mergeCell ref="AJ1008:AK1008"/>
    <mergeCell ref="AL1008:AM1008"/>
    <mergeCell ref="R1007:S1007"/>
    <mergeCell ref="X1007:Y1007"/>
    <mergeCell ref="Z1007:AA1007"/>
    <mergeCell ref="AB1007:AC1007"/>
    <mergeCell ref="AH1007:AI1007"/>
    <mergeCell ref="D1007:E1007"/>
    <mergeCell ref="F1007:G1007"/>
    <mergeCell ref="H1007:I1007"/>
    <mergeCell ref="N1007:O1007"/>
    <mergeCell ref="P1007:Q1007"/>
    <mergeCell ref="AJ1005:AK1005"/>
    <mergeCell ref="AL1005:AM1005"/>
    <mergeCell ref="D1006:E1006"/>
    <mergeCell ref="F1006:G1006"/>
    <mergeCell ref="H1006:I1006"/>
    <mergeCell ref="N1006:O1006"/>
    <mergeCell ref="P1006:Q1006"/>
    <mergeCell ref="R1006:S1006"/>
    <mergeCell ref="X1006:Y1006"/>
    <mergeCell ref="Z1006:AA1006"/>
    <mergeCell ref="AB1006:AC1006"/>
    <mergeCell ref="AH1006:AI1006"/>
    <mergeCell ref="AJ1006:AK1006"/>
    <mergeCell ref="AL1006:AM1006"/>
    <mergeCell ref="R1005:S1005"/>
    <mergeCell ref="X1005:Y1005"/>
    <mergeCell ref="Z1005:AA1005"/>
    <mergeCell ref="AB1005:AC1005"/>
    <mergeCell ref="AH1005:AI1005"/>
    <mergeCell ref="D1005:E1005"/>
    <mergeCell ref="F1005:G1005"/>
    <mergeCell ref="H1005:I1005"/>
    <mergeCell ref="N1005:O1005"/>
    <mergeCell ref="P1005:Q1005"/>
    <mergeCell ref="C991:J991"/>
    <mergeCell ref="M991:T991"/>
    <mergeCell ref="W991:AD991"/>
    <mergeCell ref="AG991:AN991"/>
    <mergeCell ref="D1004:E1004"/>
    <mergeCell ref="F1004:G1004"/>
    <mergeCell ref="H1004:I1004"/>
    <mergeCell ref="N1004:O1004"/>
    <mergeCell ref="P1004:Q1004"/>
    <mergeCell ref="R1004:S1004"/>
    <mergeCell ref="X1004:Y1004"/>
    <mergeCell ref="Z1004:AA1004"/>
    <mergeCell ref="AB1004:AC1004"/>
    <mergeCell ref="AH1004:AI1004"/>
    <mergeCell ref="AJ1004:AK1004"/>
    <mergeCell ref="AL1004:AM1004"/>
    <mergeCell ref="C989:J989"/>
    <mergeCell ref="M989:T989"/>
    <mergeCell ref="W989:AD989"/>
    <mergeCell ref="AG989:AN989"/>
    <mergeCell ref="C990:J990"/>
    <mergeCell ref="M990:T990"/>
    <mergeCell ref="W990:AD990"/>
    <mergeCell ref="AG990:AN990"/>
    <mergeCell ref="C992:J992"/>
    <mergeCell ref="M992:T992"/>
    <mergeCell ref="C987:J987"/>
    <mergeCell ref="M987:T987"/>
    <mergeCell ref="W987:AD987"/>
    <mergeCell ref="AG987:AN987"/>
    <mergeCell ref="C988:J988"/>
    <mergeCell ref="M988:T988"/>
    <mergeCell ref="W988:AD988"/>
    <mergeCell ref="AG988:AN988"/>
    <mergeCell ref="AH968:AI968"/>
    <mergeCell ref="C979:C983"/>
    <mergeCell ref="M979:M983"/>
    <mergeCell ref="W979:W983"/>
    <mergeCell ref="AG979:AG983"/>
    <mergeCell ref="AH966:AI966"/>
    <mergeCell ref="D967:E967"/>
    <mergeCell ref="N967:O967"/>
    <mergeCell ref="X967:Y967"/>
    <mergeCell ref="AH967:AI967"/>
    <mergeCell ref="C960:C965"/>
    <mergeCell ref="M960:M965"/>
    <mergeCell ref="W960:W965"/>
    <mergeCell ref="AG960:AG965"/>
    <mergeCell ref="C966:C978"/>
    <mergeCell ref="D966:E966"/>
    <mergeCell ref="M966:M978"/>
    <mergeCell ref="N966:O966"/>
    <mergeCell ref="W966:W978"/>
    <mergeCell ref="X966:Y966"/>
    <mergeCell ref="AG966:AG978"/>
    <mergeCell ref="D968:E968"/>
    <mergeCell ref="N968:O968"/>
    <mergeCell ref="X968:Y968"/>
    <mergeCell ref="AG958:AG959"/>
    <mergeCell ref="AH958:AK958"/>
    <mergeCell ref="AL958:AM959"/>
    <mergeCell ref="AN958:AN959"/>
    <mergeCell ref="D959:E959"/>
    <mergeCell ref="F959:G959"/>
    <mergeCell ref="N959:O959"/>
    <mergeCell ref="P959:Q959"/>
    <mergeCell ref="X959:Y959"/>
    <mergeCell ref="Z959:AA959"/>
    <mergeCell ref="AH959:AI959"/>
    <mergeCell ref="AJ959:AK959"/>
    <mergeCell ref="C947:J947"/>
    <mergeCell ref="M947:T947"/>
    <mergeCell ref="W947:AD947"/>
    <mergeCell ref="AG947:AN947"/>
    <mergeCell ref="C958:C959"/>
    <mergeCell ref="D958:G958"/>
    <mergeCell ref="H958:I959"/>
    <mergeCell ref="J958:J959"/>
    <mergeCell ref="M958:M959"/>
    <mergeCell ref="N958:Q958"/>
    <mergeCell ref="R958:S959"/>
    <mergeCell ref="T958:T959"/>
    <mergeCell ref="W958:W959"/>
    <mergeCell ref="X958:AA958"/>
    <mergeCell ref="AB958:AC959"/>
    <mergeCell ref="AD958:AD959"/>
    <mergeCell ref="C948:J948"/>
    <mergeCell ref="C945:J945"/>
    <mergeCell ref="M945:T945"/>
    <mergeCell ref="W945:AD945"/>
    <mergeCell ref="AG945:AN945"/>
    <mergeCell ref="C946:J946"/>
    <mergeCell ref="M946:T946"/>
    <mergeCell ref="W946:AD946"/>
    <mergeCell ref="AG946:AN946"/>
    <mergeCell ref="C943:J943"/>
    <mergeCell ref="M943:T943"/>
    <mergeCell ref="W943:AD943"/>
    <mergeCell ref="AG943:AN943"/>
    <mergeCell ref="C944:J944"/>
    <mergeCell ref="M944:T944"/>
    <mergeCell ref="W944:AD944"/>
    <mergeCell ref="AG944:AN944"/>
    <mergeCell ref="C939:J939"/>
    <mergeCell ref="M939:T939"/>
    <mergeCell ref="W939:AD939"/>
    <mergeCell ref="AG939:AN939"/>
    <mergeCell ref="C940:J940"/>
    <mergeCell ref="M940:T940"/>
    <mergeCell ref="W940:AD940"/>
    <mergeCell ref="AG940:AN940"/>
    <mergeCell ref="C941:J941"/>
    <mergeCell ref="C937:J937"/>
    <mergeCell ref="M937:T937"/>
    <mergeCell ref="W937:AD937"/>
    <mergeCell ref="AG937:AN937"/>
    <mergeCell ref="C938:J938"/>
    <mergeCell ref="M938:T938"/>
    <mergeCell ref="W938:AD938"/>
    <mergeCell ref="AG938:AN938"/>
    <mergeCell ref="C935:J935"/>
    <mergeCell ref="M935:T935"/>
    <mergeCell ref="W935:AD935"/>
    <mergeCell ref="AG935:AN935"/>
    <mergeCell ref="C936:J936"/>
    <mergeCell ref="M936:T936"/>
    <mergeCell ref="W936:AD936"/>
    <mergeCell ref="AG936:AN936"/>
    <mergeCell ref="C930:J930"/>
    <mergeCell ref="M930:T930"/>
    <mergeCell ref="W930:AD930"/>
    <mergeCell ref="AG930:AN930"/>
    <mergeCell ref="C934:J934"/>
    <mergeCell ref="M934:T934"/>
    <mergeCell ref="W934:AD934"/>
    <mergeCell ref="AG934:AN934"/>
    <mergeCell ref="C931:J931"/>
    <mergeCell ref="C928:J928"/>
    <mergeCell ref="M928:T928"/>
    <mergeCell ref="W928:AD928"/>
    <mergeCell ref="AG928:AN928"/>
    <mergeCell ref="C929:J929"/>
    <mergeCell ref="M929:T929"/>
    <mergeCell ref="W929:AD929"/>
    <mergeCell ref="AG929:AN929"/>
    <mergeCell ref="C926:J926"/>
    <mergeCell ref="M926:T926"/>
    <mergeCell ref="W926:AD926"/>
    <mergeCell ref="AG926:AN926"/>
    <mergeCell ref="C927:J927"/>
    <mergeCell ref="M927:T927"/>
    <mergeCell ref="W927:AD927"/>
    <mergeCell ref="AG927:AN927"/>
    <mergeCell ref="C924:J924"/>
    <mergeCell ref="M924:T924"/>
    <mergeCell ref="W924:AD924"/>
    <mergeCell ref="AG924:AN924"/>
    <mergeCell ref="C925:J925"/>
    <mergeCell ref="M925:T925"/>
    <mergeCell ref="W925:AD925"/>
    <mergeCell ref="AG925:AN925"/>
    <mergeCell ref="G917:J917"/>
    <mergeCell ref="Q917:T917"/>
    <mergeCell ref="AA917:AD917"/>
    <mergeCell ref="AK917:AN917"/>
    <mergeCell ref="C921:J921"/>
    <mergeCell ref="M921:T921"/>
    <mergeCell ref="W921:AD921"/>
    <mergeCell ref="AG921:AN921"/>
    <mergeCell ref="G915:J915"/>
    <mergeCell ref="Q915:T915"/>
    <mergeCell ref="AA915:AD915"/>
    <mergeCell ref="AK915:AN915"/>
    <mergeCell ref="G916:J916"/>
    <mergeCell ref="Q916:T916"/>
    <mergeCell ref="AA916:AD916"/>
    <mergeCell ref="AK916:AN916"/>
    <mergeCell ref="G913:J913"/>
    <mergeCell ref="Q913:T913"/>
    <mergeCell ref="AA913:AD913"/>
    <mergeCell ref="AK913:AN913"/>
    <mergeCell ref="G914:J914"/>
    <mergeCell ref="Q914:T914"/>
    <mergeCell ref="AA914:AD914"/>
    <mergeCell ref="AK914:AN914"/>
    <mergeCell ref="C19:J19"/>
    <mergeCell ref="AG19:AN19"/>
    <mergeCell ref="AG27:AN27"/>
    <mergeCell ref="A911:J911"/>
    <mergeCell ref="K911:T911"/>
    <mergeCell ref="U911:AD911"/>
    <mergeCell ref="AE911:AN911"/>
    <mergeCell ref="AG891:AI891"/>
    <mergeCell ref="AK891:AN891"/>
    <mergeCell ref="W19:AD19"/>
    <mergeCell ref="M19:T19"/>
    <mergeCell ref="M27:T27"/>
    <mergeCell ref="W27:AD27"/>
    <mergeCell ref="AG885:AI885"/>
    <mergeCell ref="AK885:AN885"/>
    <mergeCell ref="AK886:AN886"/>
    <mergeCell ref="AG890:AI890"/>
    <mergeCell ref="AK890:AN890"/>
    <mergeCell ref="AN878:AN880"/>
    <mergeCell ref="AL879:AM879"/>
    <mergeCell ref="AL881:AN881"/>
    <mergeCell ref="AK883:AN883"/>
    <mergeCell ref="AG884:AI884"/>
    <mergeCell ref="AH877:AI877"/>
    <mergeCell ref="AJ877:AK877"/>
    <mergeCell ref="AL877:AM877"/>
    <mergeCell ref="AG878:AK878"/>
    <mergeCell ref="AL878:AM878"/>
    <mergeCell ref="AH875:AI875"/>
    <mergeCell ref="AJ875:AK875"/>
    <mergeCell ref="AL875:AM875"/>
    <mergeCell ref="AH876:AI876"/>
    <mergeCell ref="AJ876:AK876"/>
    <mergeCell ref="AL876:AM876"/>
    <mergeCell ref="AG860:AN860"/>
    <mergeCell ref="AH873:AI873"/>
    <mergeCell ref="AJ873:AK873"/>
    <mergeCell ref="AL873:AM873"/>
    <mergeCell ref="AH874:AI874"/>
    <mergeCell ref="AJ874:AK874"/>
    <mergeCell ref="AL874:AM874"/>
    <mergeCell ref="AG848:AG852"/>
    <mergeCell ref="AG856:AN856"/>
    <mergeCell ref="AG857:AN857"/>
    <mergeCell ref="AG858:AN858"/>
    <mergeCell ref="AG859:AN859"/>
    <mergeCell ref="AG829:AG834"/>
    <mergeCell ref="AG835:AG847"/>
    <mergeCell ref="AH835:AI835"/>
    <mergeCell ref="AH836:AI836"/>
    <mergeCell ref="AH837:AI837"/>
    <mergeCell ref="AG827:AG828"/>
    <mergeCell ref="AH827:AK827"/>
    <mergeCell ref="AL827:AM828"/>
    <mergeCell ref="AN827:AN828"/>
    <mergeCell ref="AH828:AI828"/>
    <mergeCell ref="AJ828:AK828"/>
    <mergeCell ref="AG812:AN812"/>
    <mergeCell ref="AG813:AN813"/>
    <mergeCell ref="AG814:AN814"/>
    <mergeCell ref="AG815:AN815"/>
    <mergeCell ref="AG816:AN816"/>
    <mergeCell ref="AG805:AN805"/>
    <mergeCell ref="AG806:AN806"/>
    <mergeCell ref="AG807:AN807"/>
    <mergeCell ref="AG808:AN808"/>
    <mergeCell ref="AG809:AN809"/>
    <mergeCell ref="AG797:AN797"/>
    <mergeCell ref="AG798:AN798"/>
    <mergeCell ref="AG799:AN799"/>
    <mergeCell ref="AG803:AN803"/>
    <mergeCell ref="AG804:AN804"/>
    <mergeCell ref="AG790:AN790"/>
    <mergeCell ref="AG793:AN793"/>
    <mergeCell ref="AG794:AN794"/>
    <mergeCell ref="AG795:AN795"/>
    <mergeCell ref="AG796:AN796"/>
    <mergeCell ref="AK782:AN782"/>
    <mergeCell ref="AK783:AN783"/>
    <mergeCell ref="AK784:AN784"/>
    <mergeCell ref="AK785:AN785"/>
    <mergeCell ref="AK786:AN786"/>
    <mergeCell ref="AG777:AI777"/>
    <mergeCell ref="AK777:AN777"/>
    <mergeCell ref="AG778:AI778"/>
    <mergeCell ref="AK778:AN778"/>
    <mergeCell ref="AE780:AN780"/>
    <mergeCell ref="AK770:AN770"/>
    <mergeCell ref="AG771:AI771"/>
    <mergeCell ref="AG772:AI772"/>
    <mergeCell ref="AK772:AN772"/>
    <mergeCell ref="AK773:AN773"/>
    <mergeCell ref="AG765:AK765"/>
    <mergeCell ref="AL765:AM765"/>
    <mergeCell ref="AN765:AN767"/>
    <mergeCell ref="AL766:AM766"/>
    <mergeCell ref="AL768:AN768"/>
    <mergeCell ref="AH763:AI763"/>
    <mergeCell ref="AJ763:AK763"/>
    <mergeCell ref="AL763:AM763"/>
    <mergeCell ref="AH764:AI764"/>
    <mergeCell ref="AJ764:AK764"/>
    <mergeCell ref="AL764:AM764"/>
    <mergeCell ref="AH761:AI761"/>
    <mergeCell ref="AJ761:AK761"/>
    <mergeCell ref="AL761:AM761"/>
    <mergeCell ref="AH762:AI762"/>
    <mergeCell ref="AJ762:AK762"/>
    <mergeCell ref="AL762:AM762"/>
    <mergeCell ref="AG745:AN745"/>
    <mergeCell ref="AG746:AN746"/>
    <mergeCell ref="AG747:AN747"/>
    <mergeCell ref="AG748:AN748"/>
    <mergeCell ref="AH760:AI760"/>
    <mergeCell ref="AJ760:AK760"/>
    <mergeCell ref="AL760:AM760"/>
    <mergeCell ref="AG733:AG737"/>
    <mergeCell ref="AG741:AN741"/>
    <mergeCell ref="AG742:AN742"/>
    <mergeCell ref="AG743:AN743"/>
    <mergeCell ref="AG744:AN744"/>
    <mergeCell ref="AG714:AG719"/>
    <mergeCell ref="AG720:AG732"/>
    <mergeCell ref="AH720:AI720"/>
    <mergeCell ref="AH721:AI721"/>
    <mergeCell ref="AH722:AI722"/>
    <mergeCell ref="AG712:AG713"/>
    <mergeCell ref="AH712:AK712"/>
    <mergeCell ref="AL712:AM713"/>
    <mergeCell ref="AN712:AN713"/>
    <mergeCell ref="AH713:AI713"/>
    <mergeCell ref="AJ713:AK713"/>
    <mergeCell ref="AG697:AN697"/>
    <mergeCell ref="AG698:AN698"/>
    <mergeCell ref="AG699:AN699"/>
    <mergeCell ref="AG700:AN700"/>
    <mergeCell ref="AG701:AN701"/>
    <mergeCell ref="AG690:AN690"/>
    <mergeCell ref="AG691:AN691"/>
    <mergeCell ref="AG692:AN692"/>
    <mergeCell ref="AG693:AN693"/>
    <mergeCell ref="AG694:AN694"/>
    <mergeCell ref="AG682:AN682"/>
    <mergeCell ref="AG683:AN683"/>
    <mergeCell ref="AG684:AN684"/>
    <mergeCell ref="AG688:AN688"/>
    <mergeCell ref="AG689:AN689"/>
    <mergeCell ref="AG675:AN675"/>
    <mergeCell ref="AG678:AN678"/>
    <mergeCell ref="AG679:AN679"/>
    <mergeCell ref="AG680:AN680"/>
    <mergeCell ref="AG681:AN681"/>
    <mergeCell ref="AK667:AN667"/>
    <mergeCell ref="AK668:AN668"/>
    <mergeCell ref="AK669:AN669"/>
    <mergeCell ref="AK670:AN670"/>
    <mergeCell ref="AK671:AN671"/>
    <mergeCell ref="AG662:AI662"/>
    <mergeCell ref="AK662:AN662"/>
    <mergeCell ref="AG663:AI663"/>
    <mergeCell ref="AK663:AN663"/>
    <mergeCell ref="AE665:AN665"/>
    <mergeCell ref="AK655:AN655"/>
    <mergeCell ref="AG656:AI656"/>
    <mergeCell ref="AG657:AI657"/>
    <mergeCell ref="AK657:AN657"/>
    <mergeCell ref="AK658:AN658"/>
    <mergeCell ref="AG650:AK650"/>
    <mergeCell ref="AL650:AM650"/>
    <mergeCell ref="AN650:AN652"/>
    <mergeCell ref="AL651:AM651"/>
    <mergeCell ref="AL653:AN653"/>
    <mergeCell ref="AH648:AI648"/>
    <mergeCell ref="AJ648:AK648"/>
    <mergeCell ref="AL648:AM648"/>
    <mergeCell ref="AH649:AI649"/>
    <mergeCell ref="AJ649:AK649"/>
    <mergeCell ref="AL649:AM649"/>
    <mergeCell ref="AH646:AI646"/>
    <mergeCell ref="AJ646:AK646"/>
    <mergeCell ref="AL646:AM646"/>
    <mergeCell ref="AH647:AI647"/>
    <mergeCell ref="AJ647:AK647"/>
    <mergeCell ref="AL647:AM647"/>
    <mergeCell ref="AG630:AN630"/>
    <mergeCell ref="AG631:AN631"/>
    <mergeCell ref="AG632:AN632"/>
    <mergeCell ref="AH645:AI645"/>
    <mergeCell ref="AJ645:AK645"/>
    <mergeCell ref="AL645:AM645"/>
    <mergeCell ref="AG618:AG622"/>
    <mergeCell ref="AG626:AN626"/>
    <mergeCell ref="AG627:AN627"/>
    <mergeCell ref="AG628:AN628"/>
    <mergeCell ref="AG629:AN629"/>
    <mergeCell ref="AG599:AG604"/>
    <mergeCell ref="AG605:AG617"/>
    <mergeCell ref="AH605:AI605"/>
    <mergeCell ref="AH606:AI606"/>
    <mergeCell ref="AH607:AI607"/>
    <mergeCell ref="AG597:AG598"/>
    <mergeCell ref="AH597:AK597"/>
    <mergeCell ref="AL597:AM598"/>
    <mergeCell ref="AN597:AN598"/>
    <mergeCell ref="AH598:AI598"/>
    <mergeCell ref="AJ598:AK598"/>
    <mergeCell ref="AG582:AN582"/>
    <mergeCell ref="AG583:AN583"/>
    <mergeCell ref="AG584:AN584"/>
    <mergeCell ref="AG585:AN585"/>
    <mergeCell ref="AG586:AN586"/>
    <mergeCell ref="AG575:AN575"/>
    <mergeCell ref="AG576:AN576"/>
    <mergeCell ref="AG577:AN577"/>
    <mergeCell ref="AG580:AN580"/>
    <mergeCell ref="AG581:AN581"/>
    <mergeCell ref="AG567:AN567"/>
    <mergeCell ref="AG571:AN571"/>
    <mergeCell ref="AG572:AN572"/>
    <mergeCell ref="AG573:AN573"/>
    <mergeCell ref="AG574:AN574"/>
    <mergeCell ref="AG560:AN560"/>
    <mergeCell ref="AG563:AN563"/>
    <mergeCell ref="AG564:AN564"/>
    <mergeCell ref="AG565:AN565"/>
    <mergeCell ref="AG566:AN566"/>
    <mergeCell ref="AK552:AN552"/>
    <mergeCell ref="AK553:AN553"/>
    <mergeCell ref="AK554:AN554"/>
    <mergeCell ref="AK555:AN555"/>
    <mergeCell ref="AK556:AN556"/>
    <mergeCell ref="AG547:AI547"/>
    <mergeCell ref="AK547:AN547"/>
    <mergeCell ref="AG548:AI548"/>
    <mergeCell ref="AK548:AN548"/>
    <mergeCell ref="AE550:AN550"/>
    <mergeCell ref="AK540:AN540"/>
    <mergeCell ref="AG541:AI541"/>
    <mergeCell ref="AG542:AI542"/>
    <mergeCell ref="AK542:AN542"/>
    <mergeCell ref="AK543:AN543"/>
    <mergeCell ref="AG535:AK535"/>
    <mergeCell ref="AL535:AM535"/>
    <mergeCell ref="AN535:AN537"/>
    <mergeCell ref="AL536:AM536"/>
    <mergeCell ref="AL538:AN538"/>
    <mergeCell ref="AH533:AI533"/>
    <mergeCell ref="AJ533:AK533"/>
    <mergeCell ref="AL533:AM533"/>
    <mergeCell ref="AH534:AI534"/>
    <mergeCell ref="AJ534:AK534"/>
    <mergeCell ref="AL534:AM534"/>
    <mergeCell ref="AH531:AI531"/>
    <mergeCell ref="AJ531:AK531"/>
    <mergeCell ref="AL531:AM531"/>
    <mergeCell ref="AH532:AI532"/>
    <mergeCell ref="AJ532:AK532"/>
    <mergeCell ref="AL532:AM532"/>
    <mergeCell ref="AG517:AN517"/>
    <mergeCell ref="AG518:AN518"/>
    <mergeCell ref="AH530:AI530"/>
    <mergeCell ref="AJ530:AK530"/>
    <mergeCell ref="AL530:AM530"/>
    <mergeCell ref="AG505:AG509"/>
    <mergeCell ref="AG513:AN513"/>
    <mergeCell ref="AG514:AN514"/>
    <mergeCell ref="AG515:AN515"/>
    <mergeCell ref="AG516:AN516"/>
    <mergeCell ref="AG486:AG491"/>
    <mergeCell ref="AG492:AG504"/>
    <mergeCell ref="AH492:AI492"/>
    <mergeCell ref="AH493:AI493"/>
    <mergeCell ref="AH494:AI494"/>
    <mergeCell ref="AG473:AN473"/>
    <mergeCell ref="AG484:AG485"/>
    <mergeCell ref="AH484:AK484"/>
    <mergeCell ref="AL484:AM485"/>
    <mergeCell ref="AN484:AN485"/>
    <mergeCell ref="AH485:AI485"/>
    <mergeCell ref="AJ485:AK485"/>
    <mergeCell ref="AG468:AN468"/>
    <mergeCell ref="AG469:AN469"/>
    <mergeCell ref="AG470:AN470"/>
    <mergeCell ref="AG471:AN471"/>
    <mergeCell ref="AG472:AN472"/>
    <mergeCell ref="AG461:AN461"/>
    <mergeCell ref="AG462:AN462"/>
    <mergeCell ref="AG463:AN463"/>
    <mergeCell ref="AG464:AN464"/>
    <mergeCell ref="AG465:AN465"/>
    <mergeCell ref="AG454:AN454"/>
    <mergeCell ref="AG455:AN455"/>
    <mergeCell ref="AG458:AN458"/>
    <mergeCell ref="AG459:AN459"/>
    <mergeCell ref="AG460:AN460"/>
    <mergeCell ref="AG449:AN449"/>
    <mergeCell ref="AG450:AN450"/>
    <mergeCell ref="AG451:AN451"/>
    <mergeCell ref="AG452:AN452"/>
    <mergeCell ref="AG453:AN453"/>
    <mergeCell ref="AK439:AN439"/>
    <mergeCell ref="AK440:AN440"/>
    <mergeCell ref="AK441:AN441"/>
    <mergeCell ref="AG445:AN445"/>
    <mergeCell ref="AG448:AN448"/>
    <mergeCell ref="AG433:AI433"/>
    <mergeCell ref="AK433:AN433"/>
    <mergeCell ref="AE435:AN435"/>
    <mergeCell ref="AK437:AN437"/>
    <mergeCell ref="AK438:AN438"/>
    <mergeCell ref="AG427:AI427"/>
    <mergeCell ref="AK427:AN427"/>
    <mergeCell ref="AK428:AN428"/>
    <mergeCell ref="AG432:AI432"/>
    <mergeCell ref="AK432:AN432"/>
    <mergeCell ref="AN420:AN422"/>
    <mergeCell ref="AL421:AM421"/>
    <mergeCell ref="AL423:AN423"/>
    <mergeCell ref="AK425:AN425"/>
    <mergeCell ref="AG426:AI426"/>
    <mergeCell ref="AH419:AI419"/>
    <mergeCell ref="AJ419:AK419"/>
    <mergeCell ref="AL419:AM419"/>
    <mergeCell ref="AG420:AK420"/>
    <mergeCell ref="AL420:AM420"/>
    <mergeCell ref="AH417:AI417"/>
    <mergeCell ref="AJ417:AK417"/>
    <mergeCell ref="AL417:AM417"/>
    <mergeCell ref="AH418:AI418"/>
    <mergeCell ref="AJ418:AK418"/>
    <mergeCell ref="AL418:AM418"/>
    <mergeCell ref="AG402:AN402"/>
    <mergeCell ref="AH415:AI415"/>
    <mergeCell ref="AJ415:AK415"/>
    <mergeCell ref="AL415:AM415"/>
    <mergeCell ref="AH416:AI416"/>
    <mergeCell ref="AJ416:AK416"/>
    <mergeCell ref="AL416:AM416"/>
    <mergeCell ref="AG390:AG394"/>
    <mergeCell ref="AG398:AN398"/>
    <mergeCell ref="AG399:AN399"/>
    <mergeCell ref="AG400:AN400"/>
    <mergeCell ref="AG401:AN401"/>
    <mergeCell ref="AG371:AG376"/>
    <mergeCell ref="AG377:AG389"/>
    <mergeCell ref="AH377:AI377"/>
    <mergeCell ref="AH378:AI378"/>
    <mergeCell ref="AH379:AI379"/>
    <mergeCell ref="AG369:AG370"/>
    <mergeCell ref="AH369:AK369"/>
    <mergeCell ref="AL369:AM370"/>
    <mergeCell ref="AN369:AN370"/>
    <mergeCell ref="AH370:AI370"/>
    <mergeCell ref="AJ370:AK370"/>
    <mergeCell ref="AG349:AN349"/>
    <mergeCell ref="AG350:AN350"/>
    <mergeCell ref="AG355:AN355"/>
    <mergeCell ref="AG356:AN356"/>
    <mergeCell ref="AG357:AN357"/>
    <mergeCell ref="AG337:AN337"/>
    <mergeCell ref="AG340:AN340"/>
    <mergeCell ref="AG341:AN341"/>
    <mergeCell ref="AG342:AN342"/>
    <mergeCell ref="AG348:AN348"/>
    <mergeCell ref="AK329:AN329"/>
    <mergeCell ref="AK330:AN330"/>
    <mergeCell ref="AK331:AN331"/>
    <mergeCell ref="AK332:AN332"/>
    <mergeCell ref="AK333:AN333"/>
    <mergeCell ref="AG324:AI324"/>
    <mergeCell ref="AK324:AN324"/>
    <mergeCell ref="AG325:AI325"/>
    <mergeCell ref="AK325:AN325"/>
    <mergeCell ref="AE327:AN327"/>
    <mergeCell ref="AK317:AN317"/>
    <mergeCell ref="AG318:AI318"/>
    <mergeCell ref="AG319:AI319"/>
    <mergeCell ref="AK319:AN319"/>
    <mergeCell ref="AK320:AN320"/>
    <mergeCell ref="AG312:AK312"/>
    <mergeCell ref="AL312:AM312"/>
    <mergeCell ref="AN312:AN314"/>
    <mergeCell ref="AL313:AM313"/>
    <mergeCell ref="AL315:AN315"/>
    <mergeCell ref="AH310:AI310"/>
    <mergeCell ref="AJ310:AK310"/>
    <mergeCell ref="AL310:AM310"/>
    <mergeCell ref="AH311:AI311"/>
    <mergeCell ref="AJ311:AK311"/>
    <mergeCell ref="AL311:AM311"/>
    <mergeCell ref="AH308:AI308"/>
    <mergeCell ref="AJ308:AK308"/>
    <mergeCell ref="AL308:AM308"/>
    <mergeCell ref="AH309:AI309"/>
    <mergeCell ref="AJ309:AK309"/>
    <mergeCell ref="AL309:AM309"/>
    <mergeCell ref="AG294:AN294"/>
    <mergeCell ref="AG295:AN295"/>
    <mergeCell ref="AH307:AI307"/>
    <mergeCell ref="AJ307:AK307"/>
    <mergeCell ref="AL307:AM307"/>
    <mergeCell ref="AG282:AG286"/>
    <mergeCell ref="AG290:AN290"/>
    <mergeCell ref="AG291:AN291"/>
    <mergeCell ref="AG292:AN292"/>
    <mergeCell ref="AG293:AN293"/>
    <mergeCell ref="AG263:AG268"/>
    <mergeCell ref="AG269:AG281"/>
    <mergeCell ref="AH269:AI269"/>
    <mergeCell ref="AH270:AI270"/>
    <mergeCell ref="AH271:AI271"/>
    <mergeCell ref="AG248:AN248"/>
    <mergeCell ref="AG249:AN249"/>
    <mergeCell ref="AG250:AN250"/>
    <mergeCell ref="AG251:AN251"/>
    <mergeCell ref="AG261:AG262"/>
    <mergeCell ref="AH261:AK261"/>
    <mergeCell ref="AL261:AM262"/>
    <mergeCell ref="AN261:AN262"/>
    <mergeCell ref="AH262:AI262"/>
    <mergeCell ref="AJ262:AK262"/>
    <mergeCell ref="AG241:AN241"/>
    <mergeCell ref="AG242:AN242"/>
    <mergeCell ref="AG243:AN243"/>
    <mergeCell ref="AG244:AN244"/>
    <mergeCell ref="AG247:AN247"/>
    <mergeCell ref="AG233:AN233"/>
    <mergeCell ref="AG234:AN234"/>
    <mergeCell ref="AG235:AN235"/>
    <mergeCell ref="AG236:AN236"/>
    <mergeCell ref="AG240:AN240"/>
    <mergeCell ref="AK223:AN223"/>
    <mergeCell ref="AK224:AN224"/>
    <mergeCell ref="AK225:AN225"/>
    <mergeCell ref="AF229:AN229"/>
    <mergeCell ref="AG232:AN232"/>
    <mergeCell ref="AG217:AI217"/>
    <mergeCell ref="AK217:AN217"/>
    <mergeCell ref="AE219:AN219"/>
    <mergeCell ref="AK221:AN221"/>
    <mergeCell ref="AK222:AN222"/>
    <mergeCell ref="AG211:AI211"/>
    <mergeCell ref="AK211:AN211"/>
    <mergeCell ref="AK212:AN212"/>
    <mergeCell ref="AG216:AI216"/>
    <mergeCell ref="AK216:AN216"/>
    <mergeCell ref="AN204:AN206"/>
    <mergeCell ref="AL205:AM205"/>
    <mergeCell ref="AL207:AN207"/>
    <mergeCell ref="AK209:AN209"/>
    <mergeCell ref="AG210:AI210"/>
    <mergeCell ref="AH203:AI203"/>
    <mergeCell ref="AJ203:AK203"/>
    <mergeCell ref="AL203:AM203"/>
    <mergeCell ref="AG204:AK204"/>
    <mergeCell ref="AL204:AM204"/>
    <mergeCell ref="AH201:AI201"/>
    <mergeCell ref="AJ201:AK201"/>
    <mergeCell ref="AL201:AM201"/>
    <mergeCell ref="AH202:AI202"/>
    <mergeCell ref="AJ202:AK202"/>
    <mergeCell ref="AL202:AM202"/>
    <mergeCell ref="AG186:AN186"/>
    <mergeCell ref="AH199:AI199"/>
    <mergeCell ref="AJ199:AK199"/>
    <mergeCell ref="AL199:AM199"/>
    <mergeCell ref="AH200:AI200"/>
    <mergeCell ref="AJ200:AK200"/>
    <mergeCell ref="AL200:AM200"/>
    <mergeCell ref="AG174:AG178"/>
    <mergeCell ref="AG182:AN182"/>
    <mergeCell ref="AG183:AN183"/>
    <mergeCell ref="AG184:AN184"/>
    <mergeCell ref="AG185:AN185"/>
    <mergeCell ref="AG155:AG160"/>
    <mergeCell ref="AG161:AG173"/>
    <mergeCell ref="AH161:AI161"/>
    <mergeCell ref="AH162:AI162"/>
    <mergeCell ref="AH163:AI163"/>
    <mergeCell ref="AG143:AN143"/>
    <mergeCell ref="AG153:AG154"/>
    <mergeCell ref="AH153:AK153"/>
    <mergeCell ref="AL153:AM154"/>
    <mergeCell ref="AN153:AN154"/>
    <mergeCell ref="AH154:AI154"/>
    <mergeCell ref="AJ154:AK154"/>
    <mergeCell ref="AG136:AN136"/>
    <mergeCell ref="AG139:AN139"/>
    <mergeCell ref="AG140:AN140"/>
    <mergeCell ref="AG141:AN141"/>
    <mergeCell ref="AG142:AN142"/>
    <mergeCell ref="AG129:AN129"/>
    <mergeCell ref="AG132:AN132"/>
    <mergeCell ref="AG133:AN133"/>
    <mergeCell ref="AG134:AN134"/>
    <mergeCell ref="AG135:AN135"/>
    <mergeCell ref="AG124:AN124"/>
    <mergeCell ref="AG125:AN125"/>
    <mergeCell ref="AG126:AN126"/>
    <mergeCell ref="AG127:AN127"/>
    <mergeCell ref="AG128:AN128"/>
    <mergeCell ref="AK115:AN115"/>
    <mergeCell ref="AK116:AN116"/>
    <mergeCell ref="AK117:AN117"/>
    <mergeCell ref="AF121:AN121"/>
    <mergeCell ref="AF122:AN122"/>
    <mergeCell ref="AG109:AI109"/>
    <mergeCell ref="AK109:AN109"/>
    <mergeCell ref="AE111:AN111"/>
    <mergeCell ref="AK113:AN113"/>
    <mergeCell ref="AK114:AN114"/>
    <mergeCell ref="AG103:AI103"/>
    <mergeCell ref="AK103:AN103"/>
    <mergeCell ref="AK104:AN104"/>
    <mergeCell ref="AG108:AI108"/>
    <mergeCell ref="AK108:AN108"/>
    <mergeCell ref="AN96:AN98"/>
    <mergeCell ref="AL97:AM97"/>
    <mergeCell ref="AL99:AN99"/>
    <mergeCell ref="AK101:AN101"/>
    <mergeCell ref="AG102:AI102"/>
    <mergeCell ref="AH95:AI95"/>
    <mergeCell ref="AJ95:AK95"/>
    <mergeCell ref="AL95:AM95"/>
    <mergeCell ref="AG96:AK96"/>
    <mergeCell ref="AL96:AM96"/>
    <mergeCell ref="AH93:AI93"/>
    <mergeCell ref="AJ93:AK93"/>
    <mergeCell ref="AL93:AM93"/>
    <mergeCell ref="AH94:AI94"/>
    <mergeCell ref="AJ94:AK94"/>
    <mergeCell ref="AL94:AM94"/>
    <mergeCell ref="AG78:AN78"/>
    <mergeCell ref="AH91:AI91"/>
    <mergeCell ref="AJ91:AK91"/>
    <mergeCell ref="AL91:AM91"/>
    <mergeCell ref="AH92:AI92"/>
    <mergeCell ref="AJ92:AK92"/>
    <mergeCell ref="AL92:AM92"/>
    <mergeCell ref="AG66:AG70"/>
    <mergeCell ref="AG74:AN74"/>
    <mergeCell ref="AG75:AN75"/>
    <mergeCell ref="AG76:AN76"/>
    <mergeCell ref="AG77:AN77"/>
    <mergeCell ref="AG45:AG50"/>
    <mergeCell ref="AG51:AG65"/>
    <mergeCell ref="AH51:AI51"/>
    <mergeCell ref="AH52:AI52"/>
    <mergeCell ref="AH53:AI53"/>
    <mergeCell ref="AG32:AN32"/>
    <mergeCell ref="AG33:AN33"/>
    <mergeCell ref="AG43:AG44"/>
    <mergeCell ref="AH43:AK43"/>
    <mergeCell ref="AL43:AM44"/>
    <mergeCell ref="AN43:AN44"/>
    <mergeCell ref="AH44:AI44"/>
    <mergeCell ref="AJ44:AK44"/>
    <mergeCell ref="AG25:AN25"/>
    <mergeCell ref="AG26:AN26"/>
    <mergeCell ref="AG29:AN29"/>
    <mergeCell ref="AG30:AN30"/>
    <mergeCell ref="AG31:AN31"/>
    <mergeCell ref="AG17:AN17"/>
    <mergeCell ref="AG18:AN18"/>
    <mergeCell ref="AG22:AN22"/>
    <mergeCell ref="AG23:AN23"/>
    <mergeCell ref="AG24:AN24"/>
    <mergeCell ref="AK7:AN7"/>
    <mergeCell ref="AF11:AN11"/>
    <mergeCell ref="AG14:AN14"/>
    <mergeCell ref="AG15:AN15"/>
    <mergeCell ref="AG16:AN16"/>
    <mergeCell ref="AE1:AN1"/>
    <mergeCell ref="AK3:AN3"/>
    <mergeCell ref="AK4:AN4"/>
    <mergeCell ref="AK5:AN5"/>
    <mergeCell ref="AK6:AN6"/>
    <mergeCell ref="AA886:AD886"/>
    <mergeCell ref="W891:Y891"/>
    <mergeCell ref="AA891:AD891"/>
    <mergeCell ref="W632:AD632"/>
    <mergeCell ref="X649:Y649"/>
    <mergeCell ref="Z649:AA649"/>
    <mergeCell ref="W650:AA650"/>
    <mergeCell ref="AD650:AD652"/>
    <mergeCell ref="AB651:AC651"/>
    <mergeCell ref="W586:AD586"/>
    <mergeCell ref="W597:W598"/>
    <mergeCell ref="X597:AA597"/>
    <mergeCell ref="AB597:AC598"/>
    <mergeCell ref="AD597:AD598"/>
    <mergeCell ref="X598:Y598"/>
    <mergeCell ref="Z598:AA598"/>
    <mergeCell ref="W890:Y890"/>
    <mergeCell ref="AA890:AD890"/>
    <mergeCell ref="W857:AD857"/>
    <mergeCell ref="W858:AD858"/>
    <mergeCell ref="W859:AD859"/>
    <mergeCell ref="W860:AD860"/>
    <mergeCell ref="X835:Y835"/>
    <mergeCell ref="X836:Y836"/>
    <mergeCell ref="W856:AD856"/>
    <mergeCell ref="W829:W834"/>
    <mergeCell ref="W835:W847"/>
    <mergeCell ref="X837:Y837"/>
    <mergeCell ref="W848:W852"/>
    <mergeCell ref="W884:Y884"/>
    <mergeCell ref="AA885:AD885"/>
    <mergeCell ref="AB877:AC877"/>
    <mergeCell ref="U550:AD550"/>
    <mergeCell ref="AA556:AD556"/>
    <mergeCell ref="W560:AD560"/>
    <mergeCell ref="W567:AD567"/>
    <mergeCell ref="W577:AD577"/>
    <mergeCell ref="AB538:AD538"/>
    <mergeCell ref="AA540:AD540"/>
    <mergeCell ref="W542:Y542"/>
    <mergeCell ref="AA543:AD543"/>
    <mergeCell ref="W548:Y548"/>
    <mergeCell ref="AA548:AD548"/>
    <mergeCell ref="U435:AD435"/>
    <mergeCell ref="AA441:AD441"/>
    <mergeCell ref="W445:AD445"/>
    <mergeCell ref="W455:AD455"/>
    <mergeCell ref="W465:AD465"/>
    <mergeCell ref="AB423:AD423"/>
    <mergeCell ref="AA425:AD425"/>
    <mergeCell ref="W427:Y427"/>
    <mergeCell ref="AA428:AD428"/>
    <mergeCell ref="W433:Y433"/>
    <mergeCell ref="AA433:AD433"/>
    <mergeCell ref="W563:AD563"/>
    <mergeCell ref="W564:AD564"/>
    <mergeCell ref="W565:AD565"/>
    <mergeCell ref="AA552:AD552"/>
    <mergeCell ref="AA553:AD553"/>
    <mergeCell ref="AA554:AD554"/>
    <mergeCell ref="AA555:AD555"/>
    <mergeCell ref="W547:Y547"/>
    <mergeCell ref="AA547:AD547"/>
    <mergeCell ref="W541:Y541"/>
    <mergeCell ref="W357:AD357"/>
    <mergeCell ref="W369:W370"/>
    <mergeCell ref="X369:AA369"/>
    <mergeCell ref="AB369:AC370"/>
    <mergeCell ref="AD369:AD370"/>
    <mergeCell ref="X370:Y370"/>
    <mergeCell ref="Z370:AA370"/>
    <mergeCell ref="U327:AD327"/>
    <mergeCell ref="AA333:AD333"/>
    <mergeCell ref="W337:AD337"/>
    <mergeCell ref="W342:AD342"/>
    <mergeCell ref="W350:AD350"/>
    <mergeCell ref="AB315:AD315"/>
    <mergeCell ref="AA317:AD317"/>
    <mergeCell ref="W319:Y319"/>
    <mergeCell ref="AA320:AD320"/>
    <mergeCell ref="W325:Y325"/>
    <mergeCell ref="AA325:AD325"/>
    <mergeCell ref="W348:AD348"/>
    <mergeCell ref="W349:AD349"/>
    <mergeCell ref="W355:AD355"/>
    <mergeCell ref="W356:AD356"/>
    <mergeCell ref="W340:AD340"/>
    <mergeCell ref="W341:AD341"/>
    <mergeCell ref="AA329:AD329"/>
    <mergeCell ref="AA330:AD330"/>
    <mergeCell ref="AA331:AD331"/>
    <mergeCell ref="AA332:AD332"/>
    <mergeCell ref="W324:Y324"/>
    <mergeCell ref="AA324:AD324"/>
    <mergeCell ref="W318:Y318"/>
    <mergeCell ref="AA319:AD319"/>
    <mergeCell ref="C269:C281"/>
    <mergeCell ref="C282:C286"/>
    <mergeCell ref="M269:M281"/>
    <mergeCell ref="M282:M286"/>
    <mergeCell ref="M32:T32"/>
    <mergeCell ref="M33:T33"/>
    <mergeCell ref="C45:C50"/>
    <mergeCell ref="C51:C65"/>
    <mergeCell ref="C66:C70"/>
    <mergeCell ref="M45:M50"/>
    <mergeCell ref="M51:M65"/>
    <mergeCell ref="M66:M70"/>
    <mergeCell ref="L122:T122"/>
    <mergeCell ref="W242:AD242"/>
    <mergeCell ref="W243:AD243"/>
    <mergeCell ref="W244:AD244"/>
    <mergeCell ref="W249:AD249"/>
    <mergeCell ref="W250:AD250"/>
    <mergeCell ref="W134:AD134"/>
    <mergeCell ref="W135:AD135"/>
    <mergeCell ref="W136:AD136"/>
    <mergeCell ref="W142:AD142"/>
    <mergeCell ref="W143:AD143"/>
    <mergeCell ref="U111:AD111"/>
    <mergeCell ref="AA117:AD117"/>
    <mergeCell ref="V121:AD121"/>
    <mergeCell ref="V122:AD122"/>
    <mergeCell ref="W129:AD129"/>
    <mergeCell ref="AB99:AD99"/>
    <mergeCell ref="AA101:AD101"/>
    <mergeCell ref="W103:Y103"/>
    <mergeCell ref="AA104:AD104"/>
    <mergeCell ref="M794:T794"/>
    <mergeCell ref="M795:T795"/>
    <mergeCell ref="M796:T796"/>
    <mergeCell ref="M797:T797"/>
    <mergeCell ref="M798:T798"/>
    <mergeCell ref="Q784:T784"/>
    <mergeCell ref="W17:AD17"/>
    <mergeCell ref="W18:AD18"/>
    <mergeCell ref="W26:AD26"/>
    <mergeCell ref="W31:AD31"/>
    <mergeCell ref="W32:AD32"/>
    <mergeCell ref="AA7:AD7"/>
    <mergeCell ref="V11:AD11"/>
    <mergeCell ref="W14:AD14"/>
    <mergeCell ref="W15:AD15"/>
    <mergeCell ref="W16:AD16"/>
    <mergeCell ref="U1:AD1"/>
    <mergeCell ref="AA3:AD3"/>
    <mergeCell ref="AA4:AD4"/>
    <mergeCell ref="AA5:AD5"/>
    <mergeCell ref="AA6:AD6"/>
    <mergeCell ref="M263:M268"/>
    <mergeCell ref="W109:Y109"/>
    <mergeCell ref="AA109:AD109"/>
    <mergeCell ref="W232:AD232"/>
    <mergeCell ref="W233:AD233"/>
    <mergeCell ref="W240:AD240"/>
    <mergeCell ref="W241:AD241"/>
    <mergeCell ref="W234:AD234"/>
    <mergeCell ref="W235:AD235"/>
    <mergeCell ref="W236:AD236"/>
    <mergeCell ref="AA222:AD222"/>
    <mergeCell ref="M814:T814"/>
    <mergeCell ref="M815:T815"/>
    <mergeCell ref="M816:T816"/>
    <mergeCell ref="M827:M828"/>
    <mergeCell ref="N827:Q827"/>
    <mergeCell ref="R827:S828"/>
    <mergeCell ref="T827:T828"/>
    <mergeCell ref="N828:O828"/>
    <mergeCell ref="P828:Q828"/>
    <mergeCell ref="M807:T807"/>
    <mergeCell ref="M808:T808"/>
    <mergeCell ref="M809:T809"/>
    <mergeCell ref="M812:T812"/>
    <mergeCell ref="M813:T813"/>
    <mergeCell ref="M799:T799"/>
    <mergeCell ref="M803:T803"/>
    <mergeCell ref="M804:T804"/>
    <mergeCell ref="M805:T805"/>
    <mergeCell ref="M806:T806"/>
    <mergeCell ref="AB873:AC873"/>
    <mergeCell ref="X874:Y874"/>
    <mergeCell ref="Z874:AA874"/>
    <mergeCell ref="AB874:AC874"/>
    <mergeCell ref="M829:M834"/>
    <mergeCell ref="M835:M847"/>
    <mergeCell ref="M848:M852"/>
    <mergeCell ref="C714:C719"/>
    <mergeCell ref="C720:C732"/>
    <mergeCell ref="C733:C737"/>
    <mergeCell ref="M714:M719"/>
    <mergeCell ref="M720:M732"/>
    <mergeCell ref="M733:M737"/>
    <mergeCell ref="C599:C604"/>
    <mergeCell ref="C605:C617"/>
    <mergeCell ref="C618:C622"/>
    <mergeCell ref="M599:M604"/>
    <mergeCell ref="M605:M617"/>
    <mergeCell ref="M618:M622"/>
    <mergeCell ref="W798:AD798"/>
    <mergeCell ref="W803:AD803"/>
    <mergeCell ref="W804:AD804"/>
    <mergeCell ref="W805:AD805"/>
    <mergeCell ref="W799:AD799"/>
    <mergeCell ref="W793:AD793"/>
    <mergeCell ref="W794:AD794"/>
    <mergeCell ref="W795:AD795"/>
    <mergeCell ref="W796:AD796"/>
    <mergeCell ref="W797:AD797"/>
    <mergeCell ref="AA783:AD783"/>
    <mergeCell ref="AA784:AD784"/>
    <mergeCell ref="AA785:AD785"/>
    <mergeCell ref="AB881:AD881"/>
    <mergeCell ref="AA883:AD883"/>
    <mergeCell ref="W885:Y885"/>
    <mergeCell ref="W813:AD813"/>
    <mergeCell ref="W814:AD814"/>
    <mergeCell ref="W815:AD815"/>
    <mergeCell ref="W816:AD816"/>
    <mergeCell ref="W827:W828"/>
    <mergeCell ref="X827:AA827"/>
    <mergeCell ref="AB827:AC828"/>
    <mergeCell ref="AD827:AD828"/>
    <mergeCell ref="X828:Y828"/>
    <mergeCell ref="Z828:AA828"/>
    <mergeCell ref="W806:AD806"/>
    <mergeCell ref="W807:AD807"/>
    <mergeCell ref="W808:AD808"/>
    <mergeCell ref="W812:AD812"/>
    <mergeCell ref="W809:AD809"/>
    <mergeCell ref="AB878:AC878"/>
    <mergeCell ref="X877:Y877"/>
    <mergeCell ref="Z877:AA877"/>
    <mergeCell ref="W878:AA878"/>
    <mergeCell ref="AD878:AD880"/>
    <mergeCell ref="AB879:AC879"/>
    <mergeCell ref="X875:Y875"/>
    <mergeCell ref="Z875:AA875"/>
    <mergeCell ref="AB875:AC875"/>
    <mergeCell ref="X876:Y876"/>
    <mergeCell ref="Z876:AA876"/>
    <mergeCell ref="AB876:AC876"/>
    <mergeCell ref="X873:Y873"/>
    <mergeCell ref="Z873:AA873"/>
    <mergeCell ref="AA786:AD786"/>
    <mergeCell ref="W790:AD790"/>
    <mergeCell ref="W777:Y777"/>
    <mergeCell ref="AA777:AD777"/>
    <mergeCell ref="AA782:AD782"/>
    <mergeCell ref="W778:Y778"/>
    <mergeCell ref="AA778:AD778"/>
    <mergeCell ref="U780:AD780"/>
    <mergeCell ref="W771:Y771"/>
    <mergeCell ref="AA772:AD772"/>
    <mergeCell ref="W772:Y772"/>
    <mergeCell ref="AA773:AD773"/>
    <mergeCell ref="AB765:AC765"/>
    <mergeCell ref="X764:Y764"/>
    <mergeCell ref="Z764:AA764"/>
    <mergeCell ref="W765:AA765"/>
    <mergeCell ref="AD765:AD767"/>
    <mergeCell ref="AB766:AC766"/>
    <mergeCell ref="AB768:AD768"/>
    <mergeCell ref="AA770:AD770"/>
    <mergeCell ref="X763:Y763"/>
    <mergeCell ref="Z763:AA763"/>
    <mergeCell ref="AB763:AC763"/>
    <mergeCell ref="AB764:AC764"/>
    <mergeCell ref="X761:Y761"/>
    <mergeCell ref="Z761:AA761"/>
    <mergeCell ref="AB761:AC761"/>
    <mergeCell ref="X762:Y762"/>
    <mergeCell ref="Z762:AA762"/>
    <mergeCell ref="AB762:AC762"/>
    <mergeCell ref="W747:AD747"/>
    <mergeCell ref="X760:Y760"/>
    <mergeCell ref="Z760:AA760"/>
    <mergeCell ref="AB760:AC760"/>
    <mergeCell ref="W748:AD748"/>
    <mergeCell ref="W742:AD742"/>
    <mergeCell ref="W743:AD743"/>
    <mergeCell ref="W744:AD744"/>
    <mergeCell ref="W745:AD745"/>
    <mergeCell ref="W746:AD746"/>
    <mergeCell ref="X720:Y720"/>
    <mergeCell ref="X721:Y721"/>
    <mergeCell ref="W741:AD741"/>
    <mergeCell ref="W714:W719"/>
    <mergeCell ref="W720:W732"/>
    <mergeCell ref="X722:Y722"/>
    <mergeCell ref="W733:W737"/>
    <mergeCell ref="W698:AD698"/>
    <mergeCell ref="W699:AD699"/>
    <mergeCell ref="W700:AD700"/>
    <mergeCell ref="W701:AD701"/>
    <mergeCell ref="W712:W713"/>
    <mergeCell ref="X712:AA712"/>
    <mergeCell ref="AB712:AC713"/>
    <mergeCell ref="AD712:AD713"/>
    <mergeCell ref="X713:Y713"/>
    <mergeCell ref="Z713:AA713"/>
    <mergeCell ref="W691:AD691"/>
    <mergeCell ref="W692:AD692"/>
    <mergeCell ref="W693:AD693"/>
    <mergeCell ref="W697:AD697"/>
    <mergeCell ref="W694:AD694"/>
    <mergeCell ref="W683:AD683"/>
    <mergeCell ref="W688:AD688"/>
    <mergeCell ref="W689:AD689"/>
    <mergeCell ref="W690:AD690"/>
    <mergeCell ref="W684:AD684"/>
    <mergeCell ref="W678:AD678"/>
    <mergeCell ref="W679:AD679"/>
    <mergeCell ref="W680:AD680"/>
    <mergeCell ref="W681:AD681"/>
    <mergeCell ref="W682:AD682"/>
    <mergeCell ref="AA668:AD668"/>
    <mergeCell ref="AA669:AD669"/>
    <mergeCell ref="AA670:AD670"/>
    <mergeCell ref="AA671:AD671"/>
    <mergeCell ref="W675:AD675"/>
    <mergeCell ref="W662:Y662"/>
    <mergeCell ref="AA662:AD662"/>
    <mergeCell ref="AA667:AD667"/>
    <mergeCell ref="W663:Y663"/>
    <mergeCell ref="AA663:AD663"/>
    <mergeCell ref="U665:AD665"/>
    <mergeCell ref="W656:Y656"/>
    <mergeCell ref="AA657:AD657"/>
    <mergeCell ref="W657:Y657"/>
    <mergeCell ref="AA658:AD658"/>
    <mergeCell ref="AB650:AC650"/>
    <mergeCell ref="AB653:AD653"/>
    <mergeCell ref="AA655:AD655"/>
    <mergeCell ref="X648:Y648"/>
    <mergeCell ref="Z648:AA648"/>
    <mergeCell ref="AB648:AC648"/>
    <mergeCell ref="AB649:AC649"/>
    <mergeCell ref="X646:Y646"/>
    <mergeCell ref="Z646:AA646"/>
    <mergeCell ref="AB646:AC646"/>
    <mergeCell ref="X647:Y647"/>
    <mergeCell ref="Z647:AA647"/>
    <mergeCell ref="AB647:AC647"/>
    <mergeCell ref="X645:Y645"/>
    <mergeCell ref="Z645:AA645"/>
    <mergeCell ref="AB645:AC645"/>
    <mergeCell ref="W627:AD627"/>
    <mergeCell ref="W628:AD628"/>
    <mergeCell ref="W629:AD629"/>
    <mergeCell ref="W630:AD630"/>
    <mergeCell ref="W631:AD631"/>
    <mergeCell ref="X605:Y605"/>
    <mergeCell ref="X606:Y606"/>
    <mergeCell ref="W626:AD626"/>
    <mergeCell ref="W599:W604"/>
    <mergeCell ref="W605:W617"/>
    <mergeCell ref="X607:Y607"/>
    <mergeCell ref="W618:W622"/>
    <mergeCell ref="W581:AD581"/>
    <mergeCell ref="W582:AD582"/>
    <mergeCell ref="W583:AD583"/>
    <mergeCell ref="W584:AD584"/>
    <mergeCell ref="W585:AD585"/>
    <mergeCell ref="W574:AD574"/>
    <mergeCell ref="W575:AD575"/>
    <mergeCell ref="W576:AD576"/>
    <mergeCell ref="W580:AD580"/>
    <mergeCell ref="W566:AD566"/>
    <mergeCell ref="W571:AD571"/>
    <mergeCell ref="W572:AD572"/>
    <mergeCell ref="W573:AD573"/>
    <mergeCell ref="AA542:AD542"/>
    <mergeCell ref="AB534:AC534"/>
    <mergeCell ref="AB535:AC535"/>
    <mergeCell ref="X534:Y534"/>
    <mergeCell ref="Z534:AA534"/>
    <mergeCell ref="W535:AA535"/>
    <mergeCell ref="AD535:AD537"/>
    <mergeCell ref="AB536:AC536"/>
    <mergeCell ref="X532:Y532"/>
    <mergeCell ref="Z532:AA532"/>
    <mergeCell ref="AB532:AC532"/>
    <mergeCell ref="X533:Y533"/>
    <mergeCell ref="Z533:AA533"/>
    <mergeCell ref="AB533:AC533"/>
    <mergeCell ref="X530:Y530"/>
    <mergeCell ref="Z530:AA530"/>
    <mergeCell ref="AB530:AC530"/>
    <mergeCell ref="X531:Y531"/>
    <mergeCell ref="Z531:AA531"/>
    <mergeCell ref="AB531:AC531"/>
    <mergeCell ref="W514:AD514"/>
    <mergeCell ref="W515:AD515"/>
    <mergeCell ref="W516:AD516"/>
    <mergeCell ref="W517:AD517"/>
    <mergeCell ref="W518:AD518"/>
    <mergeCell ref="X492:Y492"/>
    <mergeCell ref="X493:Y493"/>
    <mergeCell ref="W513:AD513"/>
    <mergeCell ref="W486:W491"/>
    <mergeCell ref="W492:W504"/>
    <mergeCell ref="X494:Y494"/>
    <mergeCell ref="W505:W509"/>
    <mergeCell ref="W470:AD470"/>
    <mergeCell ref="W471:AD471"/>
    <mergeCell ref="W472:AD472"/>
    <mergeCell ref="W473:AD473"/>
    <mergeCell ref="W484:W485"/>
    <mergeCell ref="X484:AA484"/>
    <mergeCell ref="AB484:AC485"/>
    <mergeCell ref="AD484:AD485"/>
    <mergeCell ref="X485:Y485"/>
    <mergeCell ref="Z485:AA485"/>
    <mergeCell ref="W463:AD463"/>
    <mergeCell ref="W464:AD464"/>
    <mergeCell ref="W468:AD468"/>
    <mergeCell ref="W469:AD469"/>
    <mergeCell ref="W458:AD458"/>
    <mergeCell ref="W459:AD459"/>
    <mergeCell ref="W460:AD460"/>
    <mergeCell ref="W461:AD461"/>
    <mergeCell ref="W462:AD462"/>
    <mergeCell ref="W451:AD451"/>
    <mergeCell ref="W452:AD452"/>
    <mergeCell ref="W453:AD453"/>
    <mergeCell ref="W454:AD454"/>
    <mergeCell ref="W448:AD448"/>
    <mergeCell ref="W449:AD449"/>
    <mergeCell ref="W450:AD450"/>
    <mergeCell ref="AA437:AD437"/>
    <mergeCell ref="AA438:AD438"/>
    <mergeCell ref="AA439:AD439"/>
    <mergeCell ref="AA440:AD440"/>
    <mergeCell ref="W432:Y432"/>
    <mergeCell ref="AA432:AD432"/>
    <mergeCell ref="W426:Y426"/>
    <mergeCell ref="AA427:AD427"/>
    <mergeCell ref="AB419:AC419"/>
    <mergeCell ref="AB420:AC420"/>
    <mergeCell ref="X419:Y419"/>
    <mergeCell ref="Z419:AA419"/>
    <mergeCell ref="W420:AA420"/>
    <mergeCell ref="AD420:AD422"/>
    <mergeCell ref="AB421:AC421"/>
    <mergeCell ref="X417:Y417"/>
    <mergeCell ref="Z417:AA417"/>
    <mergeCell ref="AB417:AC417"/>
    <mergeCell ref="X418:Y418"/>
    <mergeCell ref="Z418:AA418"/>
    <mergeCell ref="AB418:AC418"/>
    <mergeCell ref="X415:Y415"/>
    <mergeCell ref="Z415:AA415"/>
    <mergeCell ref="AB415:AC415"/>
    <mergeCell ref="X416:Y416"/>
    <mergeCell ref="Z416:AA416"/>
    <mergeCell ref="AB416:AC416"/>
    <mergeCell ref="W399:AD399"/>
    <mergeCell ref="W400:AD400"/>
    <mergeCell ref="W401:AD401"/>
    <mergeCell ref="W402:AD402"/>
    <mergeCell ref="X377:Y377"/>
    <mergeCell ref="X378:Y378"/>
    <mergeCell ref="W398:AD398"/>
    <mergeCell ref="W371:W376"/>
    <mergeCell ref="W377:W389"/>
    <mergeCell ref="X379:Y379"/>
    <mergeCell ref="W390:W394"/>
    <mergeCell ref="AB311:AC311"/>
    <mergeCell ref="AB312:AC312"/>
    <mergeCell ref="X311:Y311"/>
    <mergeCell ref="Z311:AA311"/>
    <mergeCell ref="W312:AA312"/>
    <mergeCell ref="AD312:AD314"/>
    <mergeCell ref="AB313:AC313"/>
    <mergeCell ref="X309:Y309"/>
    <mergeCell ref="Z309:AA309"/>
    <mergeCell ref="AB309:AC309"/>
    <mergeCell ref="X310:Y310"/>
    <mergeCell ref="Z310:AA310"/>
    <mergeCell ref="AB310:AC310"/>
    <mergeCell ref="X307:Y307"/>
    <mergeCell ref="Z307:AA307"/>
    <mergeCell ref="AB307:AC307"/>
    <mergeCell ref="X308:Y308"/>
    <mergeCell ref="Z308:AA308"/>
    <mergeCell ref="AB308:AC308"/>
    <mergeCell ref="W291:AD291"/>
    <mergeCell ref="W292:AD292"/>
    <mergeCell ref="W293:AD293"/>
    <mergeCell ref="W294:AD294"/>
    <mergeCell ref="W295:AD295"/>
    <mergeCell ref="X269:Y269"/>
    <mergeCell ref="X270:Y270"/>
    <mergeCell ref="W290:AD290"/>
    <mergeCell ref="W263:W268"/>
    <mergeCell ref="W269:W281"/>
    <mergeCell ref="X271:Y271"/>
    <mergeCell ref="W282:W286"/>
    <mergeCell ref="W247:AD247"/>
    <mergeCell ref="W248:AD248"/>
    <mergeCell ref="W251:AD251"/>
    <mergeCell ref="W261:W262"/>
    <mergeCell ref="X261:AA261"/>
    <mergeCell ref="AB261:AC262"/>
    <mergeCell ref="AD261:AD262"/>
    <mergeCell ref="X262:Y262"/>
    <mergeCell ref="Z262:AA262"/>
    <mergeCell ref="V229:AD229"/>
    <mergeCell ref="W216:Y216"/>
    <mergeCell ref="AA216:AD216"/>
    <mergeCell ref="AA221:AD221"/>
    <mergeCell ref="W217:Y217"/>
    <mergeCell ref="AA217:AD217"/>
    <mergeCell ref="U219:AD219"/>
    <mergeCell ref="W210:Y210"/>
    <mergeCell ref="AA211:AD211"/>
    <mergeCell ref="W211:Y211"/>
    <mergeCell ref="AA212:AD212"/>
    <mergeCell ref="AB204:AC204"/>
    <mergeCell ref="X203:Y203"/>
    <mergeCell ref="Z203:AA203"/>
    <mergeCell ref="W204:AA204"/>
    <mergeCell ref="AD204:AD206"/>
    <mergeCell ref="AB205:AC205"/>
    <mergeCell ref="AB207:AD207"/>
    <mergeCell ref="AA209:AD209"/>
    <mergeCell ref="AA223:AD223"/>
    <mergeCell ref="AA224:AD224"/>
    <mergeCell ref="AA225:AD225"/>
    <mergeCell ref="X202:Y202"/>
    <mergeCell ref="Z202:AA202"/>
    <mergeCell ref="AB202:AC202"/>
    <mergeCell ref="AB203:AC203"/>
    <mergeCell ref="X200:Y200"/>
    <mergeCell ref="Z200:AA200"/>
    <mergeCell ref="AB200:AC200"/>
    <mergeCell ref="X201:Y201"/>
    <mergeCell ref="Z201:AA201"/>
    <mergeCell ref="AB201:AC201"/>
    <mergeCell ref="W185:AD185"/>
    <mergeCell ref="X199:Y199"/>
    <mergeCell ref="Z199:AA199"/>
    <mergeCell ref="AB199:AC199"/>
    <mergeCell ref="W186:AD186"/>
    <mergeCell ref="W182:AD182"/>
    <mergeCell ref="W183:AD183"/>
    <mergeCell ref="W184:AD184"/>
    <mergeCell ref="W161:W173"/>
    <mergeCell ref="X163:Y163"/>
    <mergeCell ref="W174:W178"/>
    <mergeCell ref="X161:Y161"/>
    <mergeCell ref="X162:Y162"/>
    <mergeCell ref="W153:W154"/>
    <mergeCell ref="X153:AA153"/>
    <mergeCell ref="X154:Y154"/>
    <mergeCell ref="Z154:AA154"/>
    <mergeCell ref="W155:W160"/>
    <mergeCell ref="W139:AD139"/>
    <mergeCell ref="W140:AD140"/>
    <mergeCell ref="W141:AD141"/>
    <mergeCell ref="AB153:AC154"/>
    <mergeCell ref="AD153:AD154"/>
    <mergeCell ref="W127:AD127"/>
    <mergeCell ref="W128:AD128"/>
    <mergeCell ref="W132:AD132"/>
    <mergeCell ref="W133:AD133"/>
    <mergeCell ref="W124:AD124"/>
    <mergeCell ref="W125:AD125"/>
    <mergeCell ref="W126:AD126"/>
    <mergeCell ref="AA113:AD113"/>
    <mergeCell ref="AA114:AD114"/>
    <mergeCell ref="AA115:AD115"/>
    <mergeCell ref="AA116:AD116"/>
    <mergeCell ref="W108:Y108"/>
    <mergeCell ref="AA108:AD108"/>
    <mergeCell ref="W102:Y102"/>
    <mergeCell ref="AA103:AD103"/>
    <mergeCell ref="AB95:AC95"/>
    <mergeCell ref="AB96:AC96"/>
    <mergeCell ref="X95:Y95"/>
    <mergeCell ref="Z95:AA95"/>
    <mergeCell ref="W96:AA96"/>
    <mergeCell ref="AD96:AD98"/>
    <mergeCell ref="AB97:AC97"/>
    <mergeCell ref="X93:Y93"/>
    <mergeCell ref="Z93:AA93"/>
    <mergeCell ref="AB93:AC93"/>
    <mergeCell ref="X94:Y94"/>
    <mergeCell ref="Z94:AA94"/>
    <mergeCell ref="AB94:AC94"/>
    <mergeCell ref="X91:Y91"/>
    <mergeCell ref="Z91:AA91"/>
    <mergeCell ref="AB91:AC91"/>
    <mergeCell ref="X92:Y92"/>
    <mergeCell ref="Z92:AA92"/>
    <mergeCell ref="AB92:AC92"/>
    <mergeCell ref="W74:AD74"/>
    <mergeCell ref="W75:AD75"/>
    <mergeCell ref="W76:AD76"/>
    <mergeCell ref="W77:AD77"/>
    <mergeCell ref="W78:AD78"/>
    <mergeCell ref="X51:Y51"/>
    <mergeCell ref="X52:Y52"/>
    <mergeCell ref="W45:W50"/>
    <mergeCell ref="W51:W65"/>
    <mergeCell ref="X53:Y53"/>
    <mergeCell ref="W66:W70"/>
    <mergeCell ref="W29:AD29"/>
    <mergeCell ref="W30:AD30"/>
    <mergeCell ref="W33:AD33"/>
    <mergeCell ref="W43:W44"/>
    <mergeCell ref="X43:AA43"/>
    <mergeCell ref="AB43:AC44"/>
    <mergeCell ref="AD43:AD44"/>
    <mergeCell ref="X44:Y44"/>
    <mergeCell ref="Z44:AA44"/>
    <mergeCell ref="W22:AD22"/>
    <mergeCell ref="W23:AD23"/>
    <mergeCell ref="W24:AD24"/>
    <mergeCell ref="W25:AD25"/>
    <mergeCell ref="M890:O890"/>
    <mergeCell ref="Q890:T890"/>
    <mergeCell ref="M891:O891"/>
    <mergeCell ref="Q891:T891"/>
    <mergeCell ref="Q883:T883"/>
    <mergeCell ref="M884:O884"/>
    <mergeCell ref="M885:O885"/>
    <mergeCell ref="Q885:T885"/>
    <mergeCell ref="Q886:T886"/>
    <mergeCell ref="M878:Q878"/>
    <mergeCell ref="R878:S878"/>
    <mergeCell ref="T878:T880"/>
    <mergeCell ref="R879:S879"/>
    <mergeCell ref="R881:T881"/>
    <mergeCell ref="N876:O876"/>
    <mergeCell ref="P876:Q876"/>
    <mergeCell ref="R876:S876"/>
    <mergeCell ref="N877:O877"/>
    <mergeCell ref="P877:Q877"/>
    <mergeCell ref="R877:S877"/>
    <mergeCell ref="N874:O874"/>
    <mergeCell ref="P874:Q874"/>
    <mergeCell ref="R874:S874"/>
    <mergeCell ref="N875:O875"/>
    <mergeCell ref="P875:Q875"/>
    <mergeCell ref="R875:S875"/>
    <mergeCell ref="M858:T858"/>
    <mergeCell ref="M859:T859"/>
    <mergeCell ref="M860:T860"/>
    <mergeCell ref="N873:O873"/>
    <mergeCell ref="P873:Q873"/>
    <mergeCell ref="R873:S873"/>
    <mergeCell ref="N835:O835"/>
    <mergeCell ref="N836:O836"/>
    <mergeCell ref="N837:O837"/>
    <mergeCell ref="M856:T856"/>
    <mergeCell ref="M857:T857"/>
    <mergeCell ref="Q785:T785"/>
    <mergeCell ref="Q786:T786"/>
    <mergeCell ref="M790:T790"/>
    <mergeCell ref="M793:T793"/>
    <mergeCell ref="M778:O778"/>
    <mergeCell ref="Q778:T778"/>
    <mergeCell ref="K780:T780"/>
    <mergeCell ref="Q782:T782"/>
    <mergeCell ref="Q783:T783"/>
    <mergeCell ref="M772:O772"/>
    <mergeCell ref="Q772:T772"/>
    <mergeCell ref="Q773:T773"/>
    <mergeCell ref="M777:O777"/>
    <mergeCell ref="Q777:T777"/>
    <mergeCell ref="T765:T767"/>
    <mergeCell ref="R766:S766"/>
    <mergeCell ref="R768:T768"/>
    <mergeCell ref="Q770:T770"/>
    <mergeCell ref="M771:O771"/>
    <mergeCell ref="N764:O764"/>
    <mergeCell ref="P764:Q764"/>
    <mergeCell ref="R764:S764"/>
    <mergeCell ref="M765:Q765"/>
    <mergeCell ref="R765:S765"/>
    <mergeCell ref="N762:O762"/>
    <mergeCell ref="P762:Q762"/>
    <mergeCell ref="R762:S762"/>
    <mergeCell ref="N763:O763"/>
    <mergeCell ref="P763:Q763"/>
    <mergeCell ref="R763:S763"/>
    <mergeCell ref="M748:T748"/>
    <mergeCell ref="N760:O760"/>
    <mergeCell ref="P760:Q760"/>
    <mergeCell ref="R760:S760"/>
    <mergeCell ref="N761:O761"/>
    <mergeCell ref="P761:Q761"/>
    <mergeCell ref="R761:S761"/>
    <mergeCell ref="M743:T743"/>
    <mergeCell ref="M744:T744"/>
    <mergeCell ref="M745:T745"/>
    <mergeCell ref="M746:T746"/>
    <mergeCell ref="M747:T747"/>
    <mergeCell ref="N720:O720"/>
    <mergeCell ref="N721:O721"/>
    <mergeCell ref="N722:O722"/>
    <mergeCell ref="M741:T741"/>
    <mergeCell ref="M742:T742"/>
    <mergeCell ref="M699:T699"/>
    <mergeCell ref="M700:T700"/>
    <mergeCell ref="M701:T701"/>
    <mergeCell ref="M712:M713"/>
    <mergeCell ref="N712:Q712"/>
    <mergeCell ref="R712:S713"/>
    <mergeCell ref="T712:T713"/>
    <mergeCell ref="N713:O713"/>
    <mergeCell ref="P713:Q713"/>
    <mergeCell ref="M692:T692"/>
    <mergeCell ref="M693:T693"/>
    <mergeCell ref="M694:T694"/>
    <mergeCell ref="M697:T697"/>
    <mergeCell ref="M698:T698"/>
    <mergeCell ref="M684:T684"/>
    <mergeCell ref="M688:T688"/>
    <mergeCell ref="M689:T689"/>
    <mergeCell ref="M690:T690"/>
    <mergeCell ref="M691:T691"/>
    <mergeCell ref="M679:T679"/>
    <mergeCell ref="M680:T680"/>
    <mergeCell ref="M681:T681"/>
    <mergeCell ref="M682:T682"/>
    <mergeCell ref="M683:T683"/>
    <mergeCell ref="Q669:T669"/>
    <mergeCell ref="Q670:T670"/>
    <mergeCell ref="Q671:T671"/>
    <mergeCell ref="M675:T675"/>
    <mergeCell ref="M678:T678"/>
    <mergeCell ref="M663:O663"/>
    <mergeCell ref="Q663:T663"/>
    <mergeCell ref="K665:T665"/>
    <mergeCell ref="Q667:T667"/>
    <mergeCell ref="Q668:T668"/>
    <mergeCell ref="M657:O657"/>
    <mergeCell ref="Q657:T657"/>
    <mergeCell ref="Q658:T658"/>
    <mergeCell ref="M662:O662"/>
    <mergeCell ref="Q662:T662"/>
    <mergeCell ref="T650:T652"/>
    <mergeCell ref="R651:S651"/>
    <mergeCell ref="R653:T653"/>
    <mergeCell ref="Q655:T655"/>
    <mergeCell ref="M656:O656"/>
    <mergeCell ref="N649:O649"/>
    <mergeCell ref="P649:Q649"/>
    <mergeCell ref="R649:S649"/>
    <mergeCell ref="M650:Q650"/>
    <mergeCell ref="R650:S650"/>
    <mergeCell ref="N647:O647"/>
    <mergeCell ref="P647:Q647"/>
    <mergeCell ref="R647:S647"/>
    <mergeCell ref="N648:O648"/>
    <mergeCell ref="P648:Q648"/>
    <mergeCell ref="R648:S648"/>
    <mergeCell ref="N645:O645"/>
    <mergeCell ref="P645:Q645"/>
    <mergeCell ref="R645:S645"/>
    <mergeCell ref="N646:O646"/>
    <mergeCell ref="P646:Q646"/>
    <mergeCell ref="R646:S646"/>
    <mergeCell ref="M628:T628"/>
    <mergeCell ref="M629:T629"/>
    <mergeCell ref="M630:T630"/>
    <mergeCell ref="M631:T631"/>
    <mergeCell ref="M632:T632"/>
    <mergeCell ref="N605:O605"/>
    <mergeCell ref="N606:O606"/>
    <mergeCell ref="N607:O607"/>
    <mergeCell ref="M626:T626"/>
    <mergeCell ref="M627:T627"/>
    <mergeCell ref="M597:M598"/>
    <mergeCell ref="N597:Q597"/>
    <mergeCell ref="R597:S598"/>
    <mergeCell ref="T597:T598"/>
    <mergeCell ref="N598:O598"/>
    <mergeCell ref="P598:Q598"/>
    <mergeCell ref="M582:T582"/>
    <mergeCell ref="M583:T583"/>
    <mergeCell ref="M584:T584"/>
    <mergeCell ref="M585:T585"/>
    <mergeCell ref="M586:T586"/>
    <mergeCell ref="M575:T575"/>
    <mergeCell ref="M576:T576"/>
    <mergeCell ref="M577:T577"/>
    <mergeCell ref="M580:T580"/>
    <mergeCell ref="M581:T581"/>
    <mergeCell ref="M567:T567"/>
    <mergeCell ref="M571:T571"/>
    <mergeCell ref="M572:T572"/>
    <mergeCell ref="M573:T573"/>
    <mergeCell ref="M574:T574"/>
    <mergeCell ref="M560:T560"/>
    <mergeCell ref="M563:T563"/>
    <mergeCell ref="M564:T564"/>
    <mergeCell ref="M565:T565"/>
    <mergeCell ref="M566:T566"/>
    <mergeCell ref="Q552:T552"/>
    <mergeCell ref="Q553:T553"/>
    <mergeCell ref="Q554:T554"/>
    <mergeCell ref="Q555:T555"/>
    <mergeCell ref="Q556:T556"/>
    <mergeCell ref="M547:O547"/>
    <mergeCell ref="Q547:T547"/>
    <mergeCell ref="M548:O548"/>
    <mergeCell ref="Q548:T548"/>
    <mergeCell ref="K550:T550"/>
    <mergeCell ref="Q540:T540"/>
    <mergeCell ref="M541:O541"/>
    <mergeCell ref="M542:O542"/>
    <mergeCell ref="Q542:T542"/>
    <mergeCell ref="Q543:T543"/>
    <mergeCell ref="M535:Q535"/>
    <mergeCell ref="R535:S535"/>
    <mergeCell ref="T535:T537"/>
    <mergeCell ref="R536:S536"/>
    <mergeCell ref="R538:T538"/>
    <mergeCell ref="N533:O533"/>
    <mergeCell ref="P533:Q533"/>
    <mergeCell ref="R533:S533"/>
    <mergeCell ref="N534:O534"/>
    <mergeCell ref="P534:Q534"/>
    <mergeCell ref="R534:S534"/>
    <mergeCell ref="N531:O531"/>
    <mergeCell ref="P531:Q531"/>
    <mergeCell ref="R531:S531"/>
    <mergeCell ref="N532:O532"/>
    <mergeCell ref="P532:Q532"/>
    <mergeCell ref="R532:S532"/>
    <mergeCell ref="M515:T515"/>
    <mergeCell ref="M516:T516"/>
    <mergeCell ref="M517:T517"/>
    <mergeCell ref="N530:O530"/>
    <mergeCell ref="P530:Q530"/>
    <mergeCell ref="R530:S530"/>
    <mergeCell ref="M518:T518"/>
    <mergeCell ref="N492:O492"/>
    <mergeCell ref="N493:O493"/>
    <mergeCell ref="N494:O494"/>
    <mergeCell ref="M513:T513"/>
    <mergeCell ref="M514:T514"/>
    <mergeCell ref="M505:M509"/>
    <mergeCell ref="M471:T471"/>
    <mergeCell ref="M472:T472"/>
    <mergeCell ref="M473:T473"/>
    <mergeCell ref="M484:M485"/>
    <mergeCell ref="N484:Q484"/>
    <mergeCell ref="R484:S485"/>
    <mergeCell ref="T484:T485"/>
    <mergeCell ref="N485:O485"/>
    <mergeCell ref="P485:Q485"/>
    <mergeCell ref="M486:M491"/>
    <mergeCell ref="M492:M504"/>
    <mergeCell ref="M464:T464"/>
    <mergeCell ref="M465:T465"/>
    <mergeCell ref="M468:T468"/>
    <mergeCell ref="M469:T469"/>
    <mergeCell ref="M470:T470"/>
    <mergeCell ref="M459:T459"/>
    <mergeCell ref="M460:T460"/>
    <mergeCell ref="M461:T461"/>
    <mergeCell ref="M462:T462"/>
    <mergeCell ref="M463:T463"/>
    <mergeCell ref="M452:T452"/>
    <mergeCell ref="M453:T453"/>
    <mergeCell ref="M454:T454"/>
    <mergeCell ref="M455:T455"/>
    <mergeCell ref="M458:T458"/>
    <mergeCell ref="M445:T445"/>
    <mergeCell ref="M448:T448"/>
    <mergeCell ref="M449:T449"/>
    <mergeCell ref="M450:T450"/>
    <mergeCell ref="M451:T451"/>
    <mergeCell ref="Q437:T437"/>
    <mergeCell ref="Q438:T438"/>
    <mergeCell ref="Q439:T439"/>
    <mergeCell ref="Q440:T440"/>
    <mergeCell ref="Q441:T441"/>
    <mergeCell ref="M432:O432"/>
    <mergeCell ref="Q432:T432"/>
    <mergeCell ref="M433:O433"/>
    <mergeCell ref="Q433:T433"/>
    <mergeCell ref="K435:T435"/>
    <mergeCell ref="Q425:T425"/>
    <mergeCell ref="M426:O426"/>
    <mergeCell ref="M427:O427"/>
    <mergeCell ref="Q427:T427"/>
    <mergeCell ref="Q428:T428"/>
    <mergeCell ref="M420:Q420"/>
    <mergeCell ref="R420:S420"/>
    <mergeCell ref="T420:T422"/>
    <mergeCell ref="R421:S421"/>
    <mergeCell ref="R423:T423"/>
    <mergeCell ref="N418:O418"/>
    <mergeCell ref="P418:Q418"/>
    <mergeCell ref="R418:S418"/>
    <mergeCell ref="N419:O419"/>
    <mergeCell ref="P419:Q419"/>
    <mergeCell ref="R419:S419"/>
    <mergeCell ref="N416:O416"/>
    <mergeCell ref="P416:Q416"/>
    <mergeCell ref="R416:S416"/>
    <mergeCell ref="N417:O417"/>
    <mergeCell ref="P417:Q417"/>
    <mergeCell ref="R417:S417"/>
    <mergeCell ref="M400:T400"/>
    <mergeCell ref="M401:T401"/>
    <mergeCell ref="M402:T402"/>
    <mergeCell ref="N415:O415"/>
    <mergeCell ref="P415:Q415"/>
    <mergeCell ref="R415:S415"/>
    <mergeCell ref="N377:O377"/>
    <mergeCell ref="N378:O378"/>
    <mergeCell ref="N379:O379"/>
    <mergeCell ref="M398:T398"/>
    <mergeCell ref="M399:T399"/>
    <mergeCell ref="M369:M370"/>
    <mergeCell ref="N369:Q369"/>
    <mergeCell ref="R369:S370"/>
    <mergeCell ref="T369:T370"/>
    <mergeCell ref="N370:O370"/>
    <mergeCell ref="P370:Q370"/>
    <mergeCell ref="M349:T349"/>
    <mergeCell ref="M350:T350"/>
    <mergeCell ref="M355:T355"/>
    <mergeCell ref="M356:T356"/>
    <mergeCell ref="M357:T357"/>
    <mergeCell ref="M337:T337"/>
    <mergeCell ref="M340:T340"/>
    <mergeCell ref="M341:T341"/>
    <mergeCell ref="M342:T342"/>
    <mergeCell ref="M348:T348"/>
    <mergeCell ref="M371:M376"/>
    <mergeCell ref="M377:M389"/>
    <mergeCell ref="M390:M394"/>
    <mergeCell ref="Q329:T329"/>
    <mergeCell ref="Q330:T330"/>
    <mergeCell ref="Q331:T331"/>
    <mergeCell ref="Q332:T332"/>
    <mergeCell ref="Q333:T333"/>
    <mergeCell ref="M324:O324"/>
    <mergeCell ref="Q324:T324"/>
    <mergeCell ref="M325:O325"/>
    <mergeCell ref="Q325:T325"/>
    <mergeCell ref="K327:T327"/>
    <mergeCell ref="Q317:T317"/>
    <mergeCell ref="M318:O318"/>
    <mergeCell ref="M319:O319"/>
    <mergeCell ref="Q319:T319"/>
    <mergeCell ref="Q320:T320"/>
    <mergeCell ref="M312:Q312"/>
    <mergeCell ref="R312:S312"/>
    <mergeCell ref="T312:T314"/>
    <mergeCell ref="R313:S313"/>
    <mergeCell ref="R315:T315"/>
    <mergeCell ref="N310:O310"/>
    <mergeCell ref="P310:Q310"/>
    <mergeCell ref="R310:S310"/>
    <mergeCell ref="N311:O311"/>
    <mergeCell ref="P311:Q311"/>
    <mergeCell ref="R311:S311"/>
    <mergeCell ref="N308:O308"/>
    <mergeCell ref="P308:Q308"/>
    <mergeCell ref="R308:S308"/>
    <mergeCell ref="N309:O309"/>
    <mergeCell ref="P309:Q309"/>
    <mergeCell ref="R309:S309"/>
    <mergeCell ref="M292:T292"/>
    <mergeCell ref="M293:T293"/>
    <mergeCell ref="M294:T294"/>
    <mergeCell ref="N307:O307"/>
    <mergeCell ref="P307:Q307"/>
    <mergeCell ref="R307:S307"/>
    <mergeCell ref="N269:O269"/>
    <mergeCell ref="N270:O270"/>
    <mergeCell ref="N271:O271"/>
    <mergeCell ref="M290:T290"/>
    <mergeCell ref="M291:T291"/>
    <mergeCell ref="M295:T295"/>
    <mergeCell ref="M247:T247"/>
    <mergeCell ref="M248:T248"/>
    <mergeCell ref="M249:T249"/>
    <mergeCell ref="M261:M262"/>
    <mergeCell ref="N261:Q261"/>
    <mergeCell ref="R261:S262"/>
    <mergeCell ref="T261:T262"/>
    <mergeCell ref="N262:O262"/>
    <mergeCell ref="P262:Q262"/>
    <mergeCell ref="M233:T233"/>
    <mergeCell ref="M234:T234"/>
    <mergeCell ref="M240:T240"/>
    <mergeCell ref="M241:T241"/>
    <mergeCell ref="M242:T242"/>
    <mergeCell ref="Q223:T223"/>
    <mergeCell ref="Q224:T224"/>
    <mergeCell ref="Q225:T225"/>
    <mergeCell ref="L229:T229"/>
    <mergeCell ref="M232:T232"/>
    <mergeCell ref="M235:T235"/>
    <mergeCell ref="M236:T236"/>
    <mergeCell ref="M243:T243"/>
    <mergeCell ref="M244:T244"/>
    <mergeCell ref="M250:T250"/>
    <mergeCell ref="M251:T251"/>
    <mergeCell ref="M217:O217"/>
    <mergeCell ref="Q217:T217"/>
    <mergeCell ref="K219:T219"/>
    <mergeCell ref="Q221:T221"/>
    <mergeCell ref="Q222:T222"/>
    <mergeCell ref="M211:O211"/>
    <mergeCell ref="Q211:T211"/>
    <mergeCell ref="Q212:T212"/>
    <mergeCell ref="M216:O216"/>
    <mergeCell ref="Q216:T216"/>
    <mergeCell ref="T204:T206"/>
    <mergeCell ref="R205:S205"/>
    <mergeCell ref="R207:T207"/>
    <mergeCell ref="Q209:T209"/>
    <mergeCell ref="M210:O210"/>
    <mergeCell ref="N203:O203"/>
    <mergeCell ref="P203:Q203"/>
    <mergeCell ref="R203:S203"/>
    <mergeCell ref="M204:Q204"/>
    <mergeCell ref="R204:S204"/>
    <mergeCell ref="N201:O201"/>
    <mergeCell ref="P201:Q201"/>
    <mergeCell ref="R201:S201"/>
    <mergeCell ref="N202:O202"/>
    <mergeCell ref="P202:Q202"/>
    <mergeCell ref="R202:S202"/>
    <mergeCell ref="M186:T186"/>
    <mergeCell ref="N199:O199"/>
    <mergeCell ref="P199:Q199"/>
    <mergeCell ref="R199:S199"/>
    <mergeCell ref="N200:O200"/>
    <mergeCell ref="P200:Q200"/>
    <mergeCell ref="R200:S200"/>
    <mergeCell ref="M174:M178"/>
    <mergeCell ref="M182:T182"/>
    <mergeCell ref="M183:T183"/>
    <mergeCell ref="M184:T184"/>
    <mergeCell ref="M185:T185"/>
    <mergeCell ref="M155:M160"/>
    <mergeCell ref="M161:M173"/>
    <mergeCell ref="N161:O161"/>
    <mergeCell ref="N162:O162"/>
    <mergeCell ref="N163:O163"/>
    <mergeCell ref="M139:T139"/>
    <mergeCell ref="M140:T140"/>
    <mergeCell ref="M141:T141"/>
    <mergeCell ref="M142:T142"/>
    <mergeCell ref="M153:M154"/>
    <mergeCell ref="N153:Q153"/>
    <mergeCell ref="R153:S154"/>
    <mergeCell ref="T153:T154"/>
    <mergeCell ref="N154:O154"/>
    <mergeCell ref="P154:Q154"/>
    <mergeCell ref="M128:T128"/>
    <mergeCell ref="M129:T129"/>
    <mergeCell ref="M132:T132"/>
    <mergeCell ref="M133:T133"/>
    <mergeCell ref="M134:T134"/>
    <mergeCell ref="M135:T135"/>
    <mergeCell ref="M136:T136"/>
    <mergeCell ref="M143:T143"/>
    <mergeCell ref="N95:O95"/>
    <mergeCell ref="P95:Q95"/>
    <mergeCell ref="R95:S95"/>
    <mergeCell ref="N92:O92"/>
    <mergeCell ref="P92:Q92"/>
    <mergeCell ref="R92:S92"/>
    <mergeCell ref="N93:O93"/>
    <mergeCell ref="P93:Q93"/>
    <mergeCell ref="R93:S93"/>
    <mergeCell ref="L121:T121"/>
    <mergeCell ref="M124:T124"/>
    <mergeCell ref="M125:T125"/>
    <mergeCell ref="M126:T126"/>
    <mergeCell ref="M127:T127"/>
    <mergeCell ref="Q113:T113"/>
    <mergeCell ref="Q114:T114"/>
    <mergeCell ref="Q115:T115"/>
    <mergeCell ref="Q116:T116"/>
    <mergeCell ref="Q117:T117"/>
    <mergeCell ref="M108:O108"/>
    <mergeCell ref="Q108:T108"/>
    <mergeCell ref="M109:O109"/>
    <mergeCell ref="Q109:T109"/>
    <mergeCell ref="K111:T111"/>
    <mergeCell ref="Q101:T101"/>
    <mergeCell ref="M102:O102"/>
    <mergeCell ref="M103:O103"/>
    <mergeCell ref="Q103:T103"/>
    <mergeCell ref="Q104:T104"/>
    <mergeCell ref="M17:T17"/>
    <mergeCell ref="M18:T18"/>
    <mergeCell ref="M22:T22"/>
    <mergeCell ref="M23:T23"/>
    <mergeCell ref="M24:T24"/>
    <mergeCell ref="Q7:T7"/>
    <mergeCell ref="L11:T11"/>
    <mergeCell ref="M14:T14"/>
    <mergeCell ref="M15:T15"/>
    <mergeCell ref="M16:T16"/>
    <mergeCell ref="K1:T1"/>
    <mergeCell ref="Q3:T3"/>
    <mergeCell ref="Q4:T4"/>
    <mergeCell ref="Q5:T5"/>
    <mergeCell ref="Q6:T6"/>
    <mergeCell ref="M75:T75"/>
    <mergeCell ref="M76:T76"/>
    <mergeCell ref="N51:O51"/>
    <mergeCell ref="N52:O52"/>
    <mergeCell ref="N53:O53"/>
    <mergeCell ref="M74:T74"/>
    <mergeCell ref="M43:M44"/>
    <mergeCell ref="N43:Q43"/>
    <mergeCell ref="R43:S44"/>
    <mergeCell ref="T43:T44"/>
    <mergeCell ref="N44:O44"/>
    <mergeCell ref="P44:Q44"/>
    <mergeCell ref="C741:J741"/>
    <mergeCell ref="C742:J742"/>
    <mergeCell ref="C743:J743"/>
    <mergeCell ref="C744:J744"/>
    <mergeCell ref="C697:J697"/>
    <mergeCell ref="C698:J698"/>
    <mergeCell ref="C699:J699"/>
    <mergeCell ref="C712:C713"/>
    <mergeCell ref="D712:G712"/>
    <mergeCell ref="H712:I713"/>
    <mergeCell ref="J712:J713"/>
    <mergeCell ref="D713:E713"/>
    <mergeCell ref="F713:G713"/>
    <mergeCell ref="C701:J701"/>
    <mergeCell ref="M25:T25"/>
    <mergeCell ref="M26:T26"/>
    <mergeCell ref="M29:T29"/>
    <mergeCell ref="M30:T30"/>
    <mergeCell ref="M31:T31"/>
    <mergeCell ref="M77:T77"/>
    <mergeCell ref="M78:T78"/>
    <mergeCell ref="N91:O91"/>
    <mergeCell ref="P91:Q91"/>
    <mergeCell ref="R91:S91"/>
    <mergeCell ref="M96:Q96"/>
    <mergeCell ref="R96:S96"/>
    <mergeCell ref="T96:T98"/>
    <mergeCell ref="R97:S97"/>
    <mergeCell ref="R99:T99"/>
    <mergeCell ref="N94:O94"/>
    <mergeCell ref="P94:Q94"/>
    <mergeCell ref="R94:S94"/>
    <mergeCell ref="C806:J806"/>
    <mergeCell ref="C807:J807"/>
    <mergeCell ref="C808:J808"/>
    <mergeCell ref="C809:J809"/>
    <mergeCell ref="C815:J815"/>
    <mergeCell ref="C691:J691"/>
    <mergeCell ref="C692:J692"/>
    <mergeCell ref="C693:J693"/>
    <mergeCell ref="C694:J694"/>
    <mergeCell ref="C700:J700"/>
    <mergeCell ref="C574:J574"/>
    <mergeCell ref="C577:J577"/>
    <mergeCell ref="C583:J583"/>
    <mergeCell ref="C575:J575"/>
    <mergeCell ref="C576:J576"/>
    <mergeCell ref="C794:J794"/>
    <mergeCell ref="C795:J795"/>
    <mergeCell ref="C803:J803"/>
    <mergeCell ref="C804:J804"/>
    <mergeCell ref="C805:J805"/>
    <mergeCell ref="C796:J796"/>
    <mergeCell ref="C797:J797"/>
    <mergeCell ref="C798:J798"/>
    <mergeCell ref="C799:J799"/>
    <mergeCell ref="G784:J784"/>
    <mergeCell ref="D607:E607"/>
    <mergeCell ref="D720:E720"/>
    <mergeCell ref="D721:E721"/>
    <mergeCell ref="D722:E722"/>
    <mergeCell ref="D605:E605"/>
    <mergeCell ref="D606:E606"/>
    <mergeCell ref="D764:E764"/>
    <mergeCell ref="C891:E891"/>
    <mergeCell ref="G891:J891"/>
    <mergeCell ref="C451:J451"/>
    <mergeCell ref="C452:J452"/>
    <mergeCell ref="C453:J453"/>
    <mergeCell ref="C454:J454"/>
    <mergeCell ref="C455:J455"/>
    <mergeCell ref="C461:J461"/>
    <mergeCell ref="C462:J462"/>
    <mergeCell ref="C463:J463"/>
    <mergeCell ref="C464:J464"/>
    <mergeCell ref="C465:J465"/>
    <mergeCell ref="C471:J471"/>
    <mergeCell ref="C472:J472"/>
    <mergeCell ref="C473:J473"/>
    <mergeCell ref="C566:J566"/>
    <mergeCell ref="C885:E885"/>
    <mergeCell ref="G885:J885"/>
    <mergeCell ref="G886:J886"/>
    <mergeCell ref="C890:E890"/>
    <mergeCell ref="G890:J890"/>
    <mergeCell ref="J878:J880"/>
    <mergeCell ref="H879:I879"/>
    <mergeCell ref="H881:J881"/>
    <mergeCell ref="G883:J883"/>
    <mergeCell ref="C884:E884"/>
    <mergeCell ref="D877:E877"/>
    <mergeCell ref="F877:G877"/>
    <mergeCell ref="H877:I877"/>
    <mergeCell ref="C878:G878"/>
    <mergeCell ref="H878:I878"/>
    <mergeCell ref="D875:E875"/>
    <mergeCell ref="F875:G875"/>
    <mergeCell ref="H875:I875"/>
    <mergeCell ref="D876:E876"/>
    <mergeCell ref="F876:G876"/>
    <mergeCell ref="H876:I876"/>
    <mergeCell ref="C860:J860"/>
    <mergeCell ref="D873:E873"/>
    <mergeCell ref="F873:G873"/>
    <mergeCell ref="H873:I873"/>
    <mergeCell ref="D874:E874"/>
    <mergeCell ref="F874:G874"/>
    <mergeCell ref="H874:I874"/>
    <mergeCell ref="C856:J856"/>
    <mergeCell ref="C857:J857"/>
    <mergeCell ref="C858:J858"/>
    <mergeCell ref="C859:J859"/>
    <mergeCell ref="C812:J812"/>
    <mergeCell ref="C813:J813"/>
    <mergeCell ref="C814:J814"/>
    <mergeCell ref="C827:C828"/>
    <mergeCell ref="D827:G827"/>
    <mergeCell ref="H827:I828"/>
    <mergeCell ref="J827:J828"/>
    <mergeCell ref="D828:E828"/>
    <mergeCell ref="F828:G828"/>
    <mergeCell ref="C816:J816"/>
    <mergeCell ref="D836:E836"/>
    <mergeCell ref="D837:E837"/>
    <mergeCell ref="D835:E835"/>
    <mergeCell ref="C848:C852"/>
    <mergeCell ref="C829:C834"/>
    <mergeCell ref="C835:C847"/>
    <mergeCell ref="G785:J785"/>
    <mergeCell ref="G786:J786"/>
    <mergeCell ref="C790:J790"/>
    <mergeCell ref="C793:J793"/>
    <mergeCell ref="C778:E778"/>
    <mergeCell ref="G778:J778"/>
    <mergeCell ref="A780:J780"/>
    <mergeCell ref="G782:J782"/>
    <mergeCell ref="G783:J783"/>
    <mergeCell ref="C772:E772"/>
    <mergeCell ref="G772:J772"/>
    <mergeCell ref="G773:J773"/>
    <mergeCell ref="C777:E777"/>
    <mergeCell ref="G777:J777"/>
    <mergeCell ref="J765:J767"/>
    <mergeCell ref="H766:I766"/>
    <mergeCell ref="H768:J768"/>
    <mergeCell ref="G770:J770"/>
    <mergeCell ref="C771:E771"/>
    <mergeCell ref="F764:G764"/>
    <mergeCell ref="H764:I764"/>
    <mergeCell ref="C765:G765"/>
    <mergeCell ref="H765:I765"/>
    <mergeCell ref="D762:E762"/>
    <mergeCell ref="F762:G762"/>
    <mergeCell ref="H762:I762"/>
    <mergeCell ref="D763:E763"/>
    <mergeCell ref="F763:G763"/>
    <mergeCell ref="H763:I763"/>
    <mergeCell ref="C745:J745"/>
    <mergeCell ref="D760:E760"/>
    <mergeCell ref="F760:G760"/>
    <mergeCell ref="H760:I760"/>
    <mergeCell ref="D761:E761"/>
    <mergeCell ref="F761:G761"/>
    <mergeCell ref="H761:I761"/>
    <mergeCell ref="C746:J746"/>
    <mergeCell ref="C747:J747"/>
    <mergeCell ref="C748:J748"/>
    <mergeCell ref="C679:J679"/>
    <mergeCell ref="C680:J680"/>
    <mergeCell ref="C688:J688"/>
    <mergeCell ref="C689:J689"/>
    <mergeCell ref="C690:J690"/>
    <mergeCell ref="C681:J681"/>
    <mergeCell ref="C682:J682"/>
    <mergeCell ref="C683:J683"/>
    <mergeCell ref="C684:J684"/>
    <mergeCell ref="G669:J669"/>
    <mergeCell ref="G670:J670"/>
    <mergeCell ref="G671:J671"/>
    <mergeCell ref="C675:J675"/>
    <mergeCell ref="C678:J678"/>
    <mergeCell ref="C663:E663"/>
    <mergeCell ref="G663:J663"/>
    <mergeCell ref="A665:J665"/>
    <mergeCell ref="G667:J667"/>
    <mergeCell ref="G668:J668"/>
    <mergeCell ref="C657:E657"/>
    <mergeCell ref="G657:J657"/>
    <mergeCell ref="G658:J658"/>
    <mergeCell ref="C662:E662"/>
    <mergeCell ref="G662:J662"/>
    <mergeCell ref="J650:J652"/>
    <mergeCell ref="H651:I651"/>
    <mergeCell ref="H653:J653"/>
    <mergeCell ref="G655:J655"/>
    <mergeCell ref="C656:E656"/>
    <mergeCell ref="D649:E649"/>
    <mergeCell ref="F649:G649"/>
    <mergeCell ref="H649:I649"/>
    <mergeCell ref="C650:G650"/>
    <mergeCell ref="H650:I650"/>
    <mergeCell ref="D647:E647"/>
    <mergeCell ref="F647:G647"/>
    <mergeCell ref="H647:I647"/>
    <mergeCell ref="D648:E648"/>
    <mergeCell ref="F648:G648"/>
    <mergeCell ref="H648:I648"/>
    <mergeCell ref="C630:J630"/>
    <mergeCell ref="D645:E645"/>
    <mergeCell ref="F645:G645"/>
    <mergeCell ref="H645:I645"/>
    <mergeCell ref="D646:E646"/>
    <mergeCell ref="F646:G646"/>
    <mergeCell ref="H646:I646"/>
    <mergeCell ref="C631:J631"/>
    <mergeCell ref="C632:J632"/>
    <mergeCell ref="C626:J626"/>
    <mergeCell ref="C627:J627"/>
    <mergeCell ref="C628:J628"/>
    <mergeCell ref="C629:J629"/>
    <mergeCell ref="C580:J580"/>
    <mergeCell ref="C581:J581"/>
    <mergeCell ref="C582:J582"/>
    <mergeCell ref="C597:C598"/>
    <mergeCell ref="D597:G597"/>
    <mergeCell ref="H597:I598"/>
    <mergeCell ref="J597:J598"/>
    <mergeCell ref="D598:E598"/>
    <mergeCell ref="F598:G598"/>
    <mergeCell ref="C584:J584"/>
    <mergeCell ref="C585:J585"/>
    <mergeCell ref="C586:J586"/>
    <mergeCell ref="C564:J564"/>
    <mergeCell ref="C565:J565"/>
    <mergeCell ref="C571:J571"/>
    <mergeCell ref="C572:J572"/>
    <mergeCell ref="C573:J573"/>
    <mergeCell ref="C567:J567"/>
    <mergeCell ref="G554:J554"/>
    <mergeCell ref="G555:J555"/>
    <mergeCell ref="G556:J556"/>
    <mergeCell ref="C560:J560"/>
    <mergeCell ref="C563:J563"/>
    <mergeCell ref="C548:E548"/>
    <mergeCell ref="G548:J548"/>
    <mergeCell ref="A550:J550"/>
    <mergeCell ref="G552:J552"/>
    <mergeCell ref="G553:J553"/>
    <mergeCell ref="C542:E542"/>
    <mergeCell ref="G542:J542"/>
    <mergeCell ref="G543:J543"/>
    <mergeCell ref="C547:E547"/>
    <mergeCell ref="G547:J547"/>
    <mergeCell ref="J535:J537"/>
    <mergeCell ref="H536:I536"/>
    <mergeCell ref="H538:J538"/>
    <mergeCell ref="G540:J540"/>
    <mergeCell ref="C541:E541"/>
    <mergeCell ref="D534:E534"/>
    <mergeCell ref="F534:G534"/>
    <mergeCell ref="H534:I534"/>
    <mergeCell ref="C535:G535"/>
    <mergeCell ref="H535:I535"/>
    <mergeCell ref="D532:E532"/>
    <mergeCell ref="F532:G532"/>
    <mergeCell ref="H532:I532"/>
    <mergeCell ref="D533:E533"/>
    <mergeCell ref="F533:G533"/>
    <mergeCell ref="H533:I533"/>
    <mergeCell ref="C517:J517"/>
    <mergeCell ref="D530:E530"/>
    <mergeCell ref="F530:G530"/>
    <mergeCell ref="H530:I530"/>
    <mergeCell ref="D531:E531"/>
    <mergeCell ref="F531:G531"/>
    <mergeCell ref="H531:I531"/>
    <mergeCell ref="C513:J513"/>
    <mergeCell ref="C514:J514"/>
    <mergeCell ref="C515:J515"/>
    <mergeCell ref="C516:J516"/>
    <mergeCell ref="C505:C509"/>
    <mergeCell ref="C469:J469"/>
    <mergeCell ref="C470:J470"/>
    <mergeCell ref="C484:C485"/>
    <mergeCell ref="D484:G484"/>
    <mergeCell ref="H484:I485"/>
    <mergeCell ref="J484:J485"/>
    <mergeCell ref="D485:E485"/>
    <mergeCell ref="F485:G485"/>
    <mergeCell ref="C450:J450"/>
    <mergeCell ref="C458:J458"/>
    <mergeCell ref="C459:J459"/>
    <mergeCell ref="C460:J460"/>
    <mergeCell ref="C468:J468"/>
    <mergeCell ref="D492:E492"/>
    <mergeCell ref="D493:E493"/>
    <mergeCell ref="D494:E494"/>
    <mergeCell ref="C486:C491"/>
    <mergeCell ref="C492:C504"/>
    <mergeCell ref="G440:J440"/>
    <mergeCell ref="G441:J441"/>
    <mergeCell ref="C445:J445"/>
    <mergeCell ref="C448:J448"/>
    <mergeCell ref="C449:J449"/>
    <mergeCell ref="B229:J229"/>
    <mergeCell ref="A435:J435"/>
    <mergeCell ref="G437:J437"/>
    <mergeCell ref="G438:J438"/>
    <mergeCell ref="G439:J439"/>
    <mergeCell ref="D270:E270"/>
    <mergeCell ref="D271:E271"/>
    <mergeCell ref="D377:E377"/>
    <mergeCell ref="D378:E378"/>
    <mergeCell ref="D379:E379"/>
    <mergeCell ref="C371:C376"/>
    <mergeCell ref="C377:C389"/>
    <mergeCell ref="C390:C394"/>
    <mergeCell ref="D419:E419"/>
    <mergeCell ref="F419:G419"/>
    <mergeCell ref="H419:I419"/>
    <mergeCell ref="C420:G420"/>
    <mergeCell ref="H420:I420"/>
    <mergeCell ref="D417:E417"/>
    <mergeCell ref="F417:G417"/>
    <mergeCell ref="H417:I417"/>
    <mergeCell ref="D418:E418"/>
    <mergeCell ref="F418:G418"/>
    <mergeCell ref="H418:I418"/>
    <mergeCell ref="D415:E415"/>
    <mergeCell ref="F415:G415"/>
    <mergeCell ref="H415:I415"/>
    <mergeCell ref="C433:E433"/>
    <mergeCell ref="G433:J433"/>
    <mergeCell ref="G3:J3"/>
    <mergeCell ref="G4:J4"/>
    <mergeCell ref="G5:J5"/>
    <mergeCell ref="G6:J6"/>
    <mergeCell ref="G7:J7"/>
    <mergeCell ref="G113:J113"/>
    <mergeCell ref="G114:J114"/>
    <mergeCell ref="G115:J115"/>
    <mergeCell ref="G116:J116"/>
    <mergeCell ref="G117:J117"/>
    <mergeCell ref="G221:J221"/>
    <mergeCell ref="G222:J222"/>
    <mergeCell ref="G223:J223"/>
    <mergeCell ref="G224:J224"/>
    <mergeCell ref="C427:E427"/>
    <mergeCell ref="G427:J427"/>
    <mergeCell ref="G428:J428"/>
    <mergeCell ref="C432:E432"/>
    <mergeCell ref="G432:J432"/>
    <mergeCell ref="J420:J422"/>
    <mergeCell ref="H421:I421"/>
    <mergeCell ref="H423:J423"/>
    <mergeCell ref="G425:J425"/>
    <mergeCell ref="C426:E426"/>
    <mergeCell ref="D51:E51"/>
    <mergeCell ref="D52:E52"/>
    <mergeCell ref="D53:E53"/>
    <mergeCell ref="D161:E161"/>
    <mergeCell ref="D162:E162"/>
    <mergeCell ref="C135:J135"/>
    <mergeCell ref="D416:E416"/>
    <mergeCell ref="F416:G416"/>
    <mergeCell ref="H416:I416"/>
    <mergeCell ref="C398:J398"/>
    <mergeCell ref="C399:J399"/>
    <mergeCell ref="C400:J400"/>
    <mergeCell ref="C401:J401"/>
    <mergeCell ref="C402:J402"/>
    <mergeCell ref="H369:I370"/>
    <mergeCell ref="J369:J370"/>
    <mergeCell ref="D370:E370"/>
    <mergeCell ref="F370:G370"/>
    <mergeCell ref="C325:E325"/>
    <mergeCell ref="G325:J325"/>
    <mergeCell ref="A327:J327"/>
    <mergeCell ref="C337:J337"/>
    <mergeCell ref="C340:J340"/>
    <mergeCell ref="C341:J341"/>
    <mergeCell ref="C342:J342"/>
    <mergeCell ref="C348:J348"/>
    <mergeCell ref="C349:J349"/>
    <mergeCell ref="C350:J350"/>
    <mergeCell ref="C355:J355"/>
    <mergeCell ref="C356:J356"/>
    <mergeCell ref="C357:J357"/>
    <mergeCell ref="C369:C370"/>
    <mergeCell ref="D369:G369"/>
    <mergeCell ref="G329:J329"/>
    <mergeCell ref="G330:J330"/>
    <mergeCell ref="G331:J331"/>
    <mergeCell ref="G332:J332"/>
    <mergeCell ref="G333:J333"/>
    <mergeCell ref="C319:E319"/>
    <mergeCell ref="G319:J319"/>
    <mergeCell ref="G320:J320"/>
    <mergeCell ref="C324:E324"/>
    <mergeCell ref="G324:J324"/>
    <mergeCell ref="J312:J314"/>
    <mergeCell ref="H313:I313"/>
    <mergeCell ref="H315:J315"/>
    <mergeCell ref="G317:J317"/>
    <mergeCell ref="C318:E318"/>
    <mergeCell ref="D311:E311"/>
    <mergeCell ref="F311:G311"/>
    <mergeCell ref="H311:I311"/>
    <mergeCell ref="C312:G312"/>
    <mergeCell ref="H312:I312"/>
    <mergeCell ref="D309:E309"/>
    <mergeCell ref="F309:G309"/>
    <mergeCell ref="H309:I309"/>
    <mergeCell ref="D310:E310"/>
    <mergeCell ref="F310:G310"/>
    <mergeCell ref="H310:I310"/>
    <mergeCell ref="D307:E307"/>
    <mergeCell ref="F307:G307"/>
    <mergeCell ref="H307:I307"/>
    <mergeCell ref="D308:E308"/>
    <mergeCell ref="F308:G308"/>
    <mergeCell ref="H308:I308"/>
    <mergeCell ref="C290:J290"/>
    <mergeCell ref="C291:J291"/>
    <mergeCell ref="C292:J292"/>
    <mergeCell ref="C293:J293"/>
    <mergeCell ref="C294:J294"/>
    <mergeCell ref="H261:I262"/>
    <mergeCell ref="J261:J262"/>
    <mergeCell ref="D262:E262"/>
    <mergeCell ref="F262:G262"/>
    <mergeCell ref="C217:E217"/>
    <mergeCell ref="G217:J217"/>
    <mergeCell ref="A219:J219"/>
    <mergeCell ref="C232:J232"/>
    <mergeCell ref="C233:J233"/>
    <mergeCell ref="C234:J234"/>
    <mergeCell ref="C240:J240"/>
    <mergeCell ref="C241:J241"/>
    <mergeCell ref="C242:J242"/>
    <mergeCell ref="C247:J247"/>
    <mergeCell ref="C248:J248"/>
    <mergeCell ref="C249:J249"/>
    <mergeCell ref="C261:C262"/>
    <mergeCell ref="D261:G261"/>
    <mergeCell ref="G225:J225"/>
    <mergeCell ref="D269:E269"/>
    <mergeCell ref="C263:C268"/>
    <mergeCell ref="C211:E211"/>
    <mergeCell ref="G211:J211"/>
    <mergeCell ref="G212:J212"/>
    <mergeCell ref="C216:E216"/>
    <mergeCell ref="G216:J216"/>
    <mergeCell ref="J204:J206"/>
    <mergeCell ref="H205:I205"/>
    <mergeCell ref="H207:J207"/>
    <mergeCell ref="G209:J209"/>
    <mergeCell ref="C210:E210"/>
    <mergeCell ref="D203:E203"/>
    <mergeCell ref="F203:G203"/>
    <mergeCell ref="H203:I203"/>
    <mergeCell ref="C204:G204"/>
    <mergeCell ref="H204:I204"/>
    <mergeCell ref="D201:E201"/>
    <mergeCell ref="F201:G201"/>
    <mergeCell ref="H201:I201"/>
    <mergeCell ref="D202:E202"/>
    <mergeCell ref="F202:G202"/>
    <mergeCell ref="H202:I202"/>
    <mergeCell ref="C186:J186"/>
    <mergeCell ref="D199:E199"/>
    <mergeCell ref="F199:G199"/>
    <mergeCell ref="H199:I199"/>
    <mergeCell ref="D200:E200"/>
    <mergeCell ref="F200:G200"/>
    <mergeCell ref="H200:I200"/>
    <mergeCell ref="C182:J182"/>
    <mergeCell ref="C183:J183"/>
    <mergeCell ref="C184:J184"/>
    <mergeCell ref="C185:J185"/>
    <mergeCell ref="C140:J140"/>
    <mergeCell ref="C141:J141"/>
    <mergeCell ref="C153:C154"/>
    <mergeCell ref="D153:G153"/>
    <mergeCell ref="H153:I154"/>
    <mergeCell ref="J153:J154"/>
    <mergeCell ref="D154:E154"/>
    <mergeCell ref="F154:G154"/>
    <mergeCell ref="C142:J142"/>
    <mergeCell ref="D163:E163"/>
    <mergeCell ref="C155:C160"/>
    <mergeCell ref="C161:C173"/>
    <mergeCell ref="C174:C178"/>
    <mergeCell ref="C132:J132"/>
    <mergeCell ref="C133:J133"/>
    <mergeCell ref="C134:J134"/>
    <mergeCell ref="C139:J139"/>
    <mergeCell ref="C127:J127"/>
    <mergeCell ref="C128:J128"/>
    <mergeCell ref="C129:J129"/>
    <mergeCell ref="A111:J111"/>
    <mergeCell ref="C124:J124"/>
    <mergeCell ref="C125:J125"/>
    <mergeCell ref="B121:J121"/>
    <mergeCell ref="C102:E102"/>
    <mergeCell ref="C103:E103"/>
    <mergeCell ref="C108:E108"/>
    <mergeCell ref="C109:E109"/>
    <mergeCell ref="G101:J101"/>
    <mergeCell ref="G103:J103"/>
    <mergeCell ref="G104:J104"/>
    <mergeCell ref="G108:J108"/>
    <mergeCell ref="G109:J109"/>
    <mergeCell ref="C136:J136"/>
    <mergeCell ref="C78:J78"/>
    <mergeCell ref="E63:E64"/>
    <mergeCell ref="D91:E91"/>
    <mergeCell ref="F91:G91"/>
    <mergeCell ref="H91:I91"/>
    <mergeCell ref="D92:E92"/>
    <mergeCell ref="F92:G92"/>
    <mergeCell ref="H92:I92"/>
    <mergeCell ref="C126:J126"/>
    <mergeCell ref="D95:E95"/>
    <mergeCell ref="F95:G95"/>
    <mergeCell ref="H95:I95"/>
    <mergeCell ref="C96:G96"/>
    <mergeCell ref="H96:I96"/>
    <mergeCell ref="J96:J98"/>
    <mergeCell ref="H97:I97"/>
    <mergeCell ref="H99:J99"/>
    <mergeCell ref="A1:J1"/>
    <mergeCell ref="C43:C44"/>
    <mergeCell ref="D43:G43"/>
    <mergeCell ref="H43:I44"/>
    <mergeCell ref="J43:J44"/>
    <mergeCell ref="D44:E44"/>
    <mergeCell ref="F44:G44"/>
    <mergeCell ref="C14:J14"/>
    <mergeCell ref="B11:J11"/>
    <mergeCell ref="C25:J25"/>
    <mergeCell ref="C26:J26"/>
    <mergeCell ref="C17:J17"/>
    <mergeCell ref="C18:J18"/>
    <mergeCell ref="C27:J27"/>
    <mergeCell ref="D94:E94"/>
    <mergeCell ref="F94:G94"/>
    <mergeCell ref="H94:I94"/>
    <mergeCell ref="D93:E93"/>
    <mergeCell ref="F93:G93"/>
    <mergeCell ref="H93:I93"/>
    <mergeCell ref="C15:J15"/>
    <mergeCell ref="C16:J16"/>
    <mergeCell ref="C22:J22"/>
    <mergeCell ref="C23:J23"/>
    <mergeCell ref="C24:J24"/>
    <mergeCell ref="C30:J30"/>
    <mergeCell ref="C31:J31"/>
    <mergeCell ref="C29:J29"/>
    <mergeCell ref="C74:J74"/>
    <mergeCell ref="C75:J75"/>
    <mergeCell ref="C76:J76"/>
    <mergeCell ref="C77:J77"/>
  </mergeCells>
  <conditionalFormatting sqref="D428:E431 D320:E323 D212:E215 D104:E107 F230:F325 F137:F217 F327:F433 B1:C10 A1:A110 D110:E110 C179:C217 A219:B325 D272:E317 D380:E425 A52:B53 D164:E209 A111:B217 C161 C174 L12:M110 D230:E268 D326:E376 D434:E491 F550:XFD663 D495:E604 F665:XFD778 D608:E719 F780:XFD891 D723:E834 C111:G120 N428:O431 N320:O323 N212:O215 N54:O101 H111:AN112 H114:AN114 H116:AN120 N104:O107 P230:P325 P137:P217 P327:P433 L1:M10 P1:P110 K1:K110 G110:AN110 A218:AN218 M179:M217 K219:L325 N272:O317 N380:O425 N1:O50 F52:XFD53 N164:O209 K111:L217 M230:M325 K326:M1048576 M111:Q120 Q1:Q100 D122:E160 C122:C155 O8:P8 B12:B110 C12:C45 C51 C66 C71:C110 C230:C263 C269 C282 C287:C325 V12:W110 X428:Y431 X320:Y323 X212:Y215 X54:Y101 X104:Y107 Z230:Z325 Z137:Z217 Z327:Z433 V1:W10 Z1:Z110 U1:U110 W179:W217 U219:V325 X272:Y317 X380:Y425 X1:Y50 X164:Y209 U111:V217 W230:W325 U326:W1048576 W111:AA120 AA1:AA100 Y8:Z8 AF12:AG110 AH428:AI431 A426:AN426 A429:AN431 AH320:AI323 AH212:AI215 AH54:AI101 U114:AN120 AH104:AI107 G102:AN102 A318:AN318 A210:AN210 G105:AN107 A321:AN323 A213:AN215 AJ230:AJ325 AJ137:AJ217 AJ327:AJ433 H1:AN2 AF1:AG10 AJ1:AJ110 AE1:AE110 U110:AN112 AG179:AG217 AE219:AF325 AH272:AI317 AH380:AI425 AH1:AI50 AH164:AI209 AE111:AF217 AG230:AG325 AE326:AG1048576 AG111:AK120 U218:AN228 AK1:AK100 F122:AN208 AI8:AJ8 F230:AN316 C27:J27 C19:J19 D1:E50 F1:F110 D54:E101 H9:AN100 C929:J931 C941:J941 C948:J948 A326:C1048576 D838:E1048576 C992:J992 F911:XFD1022 G1:G100 C219:AN228 F326:AN424 F434:AN1048576 AO1:XFD1048576 G115:AN118 A118:G118 A226:XFD226 A334:XFD334 A442:XFD442 A557:XFD557 A672:XFD672 A787:XFD787 A918:XFD918 A1024:XFD1135">
    <cfRule type="cellIs" dxfId="32" priority="1" operator="equal">
      <formula>0</formula>
    </cfRule>
  </conditionalFormatting>
  <dataValidations count="1">
    <dataValidation type="list" allowBlank="1" showInputMessage="1" showErrorMessage="1" sqref="G5:J5 G1028:J1028 G915:J915 G669:J669 G554:J554 G439:J439 G331:J331 G223:J223 G115:J115 G784:J784">
      <formula1>$C$893:$C$897</formula1>
    </dataValidation>
  </dataValidations>
  <pageMargins left="0.25" right="0.25" top="0.75" bottom="0.75" header="0.3" footer="0.3"/>
  <pageSetup paperSize="134" scale="90" orientation="portrait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theme="5" tint="-0.249977111117893"/>
  </sheetPr>
  <dimension ref="B1:AA93"/>
  <sheetViews>
    <sheetView showGridLines="0" zoomScale="96" zoomScaleNormal="96" zoomScaleSheetLayoutView="100" workbookViewId="0">
      <selection activeCell="C12" sqref="C12"/>
    </sheetView>
  </sheetViews>
  <sheetFormatPr defaultRowHeight="14.25"/>
  <cols>
    <col min="1" max="1" width="2.5703125" style="1" customWidth="1"/>
    <col min="2" max="2" width="4.28515625" style="1" customWidth="1"/>
    <col min="3" max="3" width="9.85546875" style="354" customWidth="1"/>
    <col min="4" max="4" width="1.140625" style="1" customWidth="1"/>
    <col min="5" max="5" width="27.28515625" style="1" customWidth="1"/>
    <col min="6" max="13" width="3.140625" style="1" customWidth="1"/>
    <col min="14" max="25" width="3" style="1" customWidth="1"/>
    <col min="26" max="26" width="9.140625" style="1" customWidth="1"/>
    <col min="27" max="16384" width="9.140625" style="1"/>
  </cols>
  <sheetData>
    <row r="1" spans="2:25" ht="18">
      <c r="B1" s="1375" t="str">
        <f>CONCATENATE("DAFTAR KEHADIRAN SISWA ",JADWAL!B5)</f>
        <v>DAFTAR KEHADIRAN SISWA SEMESTER 2</v>
      </c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  <c r="P1" s="1375"/>
      <c r="Q1" s="1375"/>
      <c r="R1" s="1375"/>
      <c r="S1" s="1375"/>
      <c r="T1" s="1375"/>
      <c r="U1" s="1375"/>
      <c r="V1" s="1375"/>
      <c r="W1" s="1375"/>
      <c r="X1" s="1375"/>
      <c r="Y1" s="1375"/>
    </row>
    <row r="2" spans="2:25">
      <c r="B2" s="530"/>
      <c r="C2" s="531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</row>
    <row r="3" spans="2:25" s="2" customFormat="1" ht="12">
      <c r="B3" s="532" t="s">
        <v>2</v>
      </c>
      <c r="C3" s="533"/>
      <c r="D3" s="534" t="s">
        <v>3</v>
      </c>
      <c r="E3" s="535" t="str">
        <f>PROTA!E3</f>
        <v>PRAKARYA</v>
      </c>
      <c r="F3" s="536"/>
      <c r="G3" s="536"/>
      <c r="H3" s="536"/>
      <c r="I3" s="536"/>
      <c r="J3" s="536"/>
      <c r="K3" s="536"/>
      <c r="L3" s="536"/>
      <c r="M3" s="536"/>
      <c r="N3" s="532" t="s">
        <v>25</v>
      </c>
      <c r="O3" s="536"/>
      <c r="P3" s="536"/>
      <c r="Q3" s="536"/>
      <c r="R3" s="536"/>
      <c r="S3" s="536"/>
      <c r="T3" s="533" t="s">
        <v>3</v>
      </c>
      <c r="U3" s="536" t="str">
        <f>PROSEM!E5</f>
        <v>2017/2018</v>
      </c>
      <c r="V3" s="536"/>
      <c r="W3" s="536"/>
      <c r="X3" s="536"/>
      <c r="Y3" s="536"/>
    </row>
    <row r="4" spans="2:25" s="2" customFormat="1" ht="12">
      <c r="B4" s="532" t="s">
        <v>4</v>
      </c>
      <c r="C4" s="533"/>
      <c r="D4" s="534" t="s">
        <v>3</v>
      </c>
      <c r="E4" s="537" t="str">
        <f>PROSEM!AB5</f>
        <v>ACHMAD MUFTI, S.Kom.</v>
      </c>
      <c r="F4" s="536"/>
      <c r="G4" s="536"/>
      <c r="H4" s="536"/>
      <c r="I4" s="536"/>
      <c r="J4" s="536"/>
      <c r="K4" s="536"/>
      <c r="L4" s="536"/>
      <c r="M4" s="536"/>
      <c r="N4" s="532" t="s">
        <v>5</v>
      </c>
      <c r="O4" s="536"/>
      <c r="P4" s="536"/>
      <c r="Q4" s="536"/>
      <c r="R4" s="536"/>
      <c r="S4" s="536"/>
      <c r="T4" s="533" t="s">
        <v>3</v>
      </c>
      <c r="U4" s="536" t="str">
        <f>PROSEM!AB3</f>
        <v>VIII 6</v>
      </c>
      <c r="V4" s="536"/>
      <c r="W4" s="536"/>
      <c r="X4" s="536"/>
      <c r="Y4" s="536"/>
    </row>
    <row r="5" spans="2:25" ht="9.75" customHeight="1">
      <c r="B5" s="538"/>
      <c r="C5" s="539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</row>
    <row r="6" spans="2:25" s="540" customFormat="1" ht="16.5" customHeight="1">
      <c r="B6" s="1376" t="s">
        <v>6</v>
      </c>
      <c r="C6" s="1373" t="s">
        <v>7</v>
      </c>
      <c r="D6" s="1373" t="s">
        <v>8</v>
      </c>
      <c r="E6" s="1373"/>
      <c r="F6" s="1373" t="s">
        <v>53</v>
      </c>
      <c r="G6" s="1373"/>
      <c r="H6" s="1373"/>
      <c r="I6" s="1373"/>
      <c r="J6" s="1373"/>
      <c r="K6" s="1373"/>
      <c r="L6" s="1373"/>
      <c r="M6" s="1373"/>
      <c r="N6" s="1373"/>
      <c r="O6" s="1373"/>
      <c r="P6" s="1373"/>
      <c r="Q6" s="1373"/>
      <c r="R6" s="1373"/>
      <c r="S6" s="1373"/>
      <c r="T6" s="1373"/>
      <c r="U6" s="1373"/>
      <c r="V6" s="1373"/>
      <c r="W6" s="1373"/>
      <c r="X6" s="1373"/>
      <c r="Y6" s="1374"/>
    </row>
    <row r="7" spans="2:25" s="540" customFormat="1" ht="11.25" customHeight="1">
      <c r="B7" s="1377"/>
      <c r="C7" s="1379"/>
      <c r="D7" s="1379"/>
      <c r="E7" s="1379"/>
      <c r="F7" s="579">
        <v>1</v>
      </c>
      <c r="G7" s="579">
        <v>2</v>
      </c>
      <c r="H7" s="579">
        <v>3</v>
      </c>
      <c r="I7" s="579">
        <v>4</v>
      </c>
      <c r="J7" s="579">
        <v>5</v>
      </c>
      <c r="K7" s="579">
        <v>6</v>
      </c>
      <c r="L7" s="579">
        <v>7</v>
      </c>
      <c r="M7" s="579">
        <v>8</v>
      </c>
      <c r="N7" s="579">
        <v>9</v>
      </c>
      <c r="O7" s="579">
        <v>10</v>
      </c>
      <c r="P7" s="579">
        <v>11</v>
      </c>
      <c r="Q7" s="579">
        <v>12</v>
      </c>
      <c r="R7" s="579">
        <v>13</v>
      </c>
      <c r="S7" s="579">
        <v>14</v>
      </c>
      <c r="T7" s="579">
        <v>15</v>
      </c>
      <c r="U7" s="579">
        <v>16</v>
      </c>
      <c r="V7" s="579">
        <v>17</v>
      </c>
      <c r="W7" s="579">
        <v>18</v>
      </c>
      <c r="X7" s="579">
        <v>19</v>
      </c>
      <c r="Y7" s="580">
        <v>20</v>
      </c>
    </row>
    <row r="8" spans="2:25" s="540" customFormat="1" ht="35.25" customHeight="1">
      <c r="B8" s="1377"/>
      <c r="C8" s="1379"/>
      <c r="D8" s="1379"/>
      <c r="E8" s="1379"/>
      <c r="F8" s="541">
        <v>42017</v>
      </c>
      <c r="G8" s="541">
        <v>42031</v>
      </c>
      <c r="H8" s="541">
        <v>42038</v>
      </c>
      <c r="I8" s="541">
        <v>42045</v>
      </c>
      <c r="J8" s="541">
        <v>42052</v>
      </c>
      <c r="K8" s="541">
        <v>42059</v>
      </c>
      <c r="L8" s="541">
        <v>42108</v>
      </c>
      <c r="M8" s="541">
        <v>42115</v>
      </c>
      <c r="N8" s="541">
        <v>42122</v>
      </c>
      <c r="O8" s="541">
        <v>42129</v>
      </c>
      <c r="P8" s="541">
        <v>42136</v>
      </c>
      <c r="Q8" s="541">
        <v>42143</v>
      </c>
      <c r="R8" s="541"/>
      <c r="S8" s="541"/>
      <c r="T8" s="541"/>
      <c r="U8" s="541"/>
      <c r="V8" s="541"/>
      <c r="W8" s="541"/>
      <c r="X8" s="541"/>
      <c r="Y8" s="542"/>
    </row>
    <row r="9" spans="2:25" s="540" customFormat="1" ht="34.5" hidden="1" customHeight="1">
      <c r="B9" s="1377"/>
      <c r="C9" s="1379"/>
      <c r="D9" s="1379"/>
      <c r="E9" s="1379"/>
      <c r="F9" s="543">
        <f>IF(F8&gt;1,1,0)</f>
        <v>1</v>
      </c>
      <c r="G9" s="543">
        <f t="shared" ref="G9:Y9" si="0">IF(G8&gt;1,1,0)</f>
        <v>1</v>
      </c>
      <c r="H9" s="543">
        <f t="shared" si="0"/>
        <v>1</v>
      </c>
      <c r="I9" s="543">
        <f t="shared" si="0"/>
        <v>1</v>
      </c>
      <c r="J9" s="543">
        <f t="shared" si="0"/>
        <v>1</v>
      </c>
      <c r="K9" s="543">
        <f t="shared" si="0"/>
        <v>1</v>
      </c>
      <c r="L9" s="543">
        <f t="shared" si="0"/>
        <v>1</v>
      </c>
      <c r="M9" s="543">
        <f t="shared" si="0"/>
        <v>1</v>
      </c>
      <c r="N9" s="543">
        <f t="shared" si="0"/>
        <v>1</v>
      </c>
      <c r="O9" s="543">
        <f t="shared" si="0"/>
        <v>1</v>
      </c>
      <c r="P9" s="543">
        <f t="shared" si="0"/>
        <v>1</v>
      </c>
      <c r="Q9" s="543">
        <f t="shared" si="0"/>
        <v>1</v>
      </c>
      <c r="R9" s="543">
        <f t="shared" si="0"/>
        <v>0</v>
      </c>
      <c r="S9" s="543">
        <f t="shared" si="0"/>
        <v>0</v>
      </c>
      <c r="T9" s="543">
        <f t="shared" si="0"/>
        <v>0</v>
      </c>
      <c r="U9" s="543">
        <f t="shared" si="0"/>
        <v>0</v>
      </c>
      <c r="V9" s="543">
        <f t="shared" si="0"/>
        <v>0</v>
      </c>
      <c r="W9" s="543">
        <f t="shared" si="0"/>
        <v>0</v>
      </c>
      <c r="X9" s="543">
        <f t="shared" si="0"/>
        <v>0</v>
      </c>
      <c r="Y9" s="544">
        <f t="shared" si="0"/>
        <v>0</v>
      </c>
    </row>
    <row r="10" spans="2:25" s="540" customFormat="1" ht="12.75" customHeight="1" thickBot="1">
      <c r="B10" s="1378"/>
      <c r="C10" s="1380"/>
      <c r="D10" s="1380"/>
      <c r="E10" s="1380"/>
      <c r="F10" s="545">
        <v>3.5</v>
      </c>
      <c r="G10" s="545">
        <v>3.5</v>
      </c>
      <c r="H10" s="545">
        <v>4.5</v>
      </c>
      <c r="I10" s="545">
        <v>4.5</v>
      </c>
      <c r="J10" s="545">
        <v>4.5</v>
      </c>
      <c r="K10" s="545">
        <v>4.5</v>
      </c>
      <c r="L10" s="545">
        <v>3.6</v>
      </c>
      <c r="M10" s="545">
        <v>3.6</v>
      </c>
      <c r="N10" s="545">
        <v>4.5999999999999996</v>
      </c>
      <c r="O10" s="545">
        <v>4.5999999999999996</v>
      </c>
      <c r="P10" s="545">
        <v>4.5999999999999996</v>
      </c>
      <c r="Q10" s="545">
        <v>4.5999999999999996</v>
      </c>
      <c r="R10" s="545"/>
      <c r="S10" s="545"/>
      <c r="T10" s="545"/>
      <c r="U10" s="545"/>
      <c r="V10" s="545"/>
      <c r="W10" s="545"/>
      <c r="X10" s="545"/>
      <c r="Y10" s="546"/>
    </row>
    <row r="11" spans="2:25" s="552" customFormat="1" ht="16.5" customHeight="1" thickTop="1">
      <c r="B11" s="547">
        <v>1</v>
      </c>
      <c r="C11" s="548" t="str">
        <f>IF(ISERROR(VLOOKUP(CONCATENATE(B11,$U$4),'DATA ISIAN'!$D$3:$H$2063,4,0)),"",(VLOOKUP(CONCATENATE(B11,$U$4),'DATA ISIAN'!$D$3:$H$2063,4,0)))</f>
        <v/>
      </c>
      <c r="D11" s="549" t="str">
        <f>CONCATENATE(B11,U4)</f>
        <v>1VIII 6</v>
      </c>
      <c r="E11" s="576" t="str">
        <f>IF(ISERROR(VLOOKUP(CONCATENATE(B11,$U$4),'DATA ISIAN'!$D$3:$H$2063,5,0)),"",(VLOOKUP(CONCATENATE(B11,$U$4),'DATA ISIAN'!$D$3:$H$2063,5,0)))</f>
        <v/>
      </c>
      <c r="F11" s="550" t="s">
        <v>16</v>
      </c>
      <c r="G11" s="550" t="s">
        <v>197</v>
      </c>
      <c r="H11" s="550" t="s">
        <v>197</v>
      </c>
      <c r="I11" s="550" t="s">
        <v>197</v>
      </c>
      <c r="J11" s="550" t="s">
        <v>197</v>
      </c>
      <c r="K11" s="550" t="s">
        <v>15</v>
      </c>
      <c r="L11" s="550" t="s">
        <v>197</v>
      </c>
      <c r="M11" s="550" t="s">
        <v>197</v>
      </c>
      <c r="N11" s="550" t="s">
        <v>197</v>
      </c>
      <c r="O11" s="550" t="s">
        <v>197</v>
      </c>
      <c r="P11" s="550" t="s">
        <v>197</v>
      </c>
      <c r="Q11" s="550" t="s">
        <v>197</v>
      </c>
      <c r="R11" s="550"/>
      <c r="S11" s="550"/>
      <c r="T11" s="550"/>
      <c r="U11" s="550"/>
      <c r="V11" s="550"/>
      <c r="W11" s="550"/>
      <c r="X11" s="550"/>
      <c r="Y11" s="551"/>
    </row>
    <row r="12" spans="2:25" s="552" customFormat="1" ht="16.5" customHeight="1">
      <c r="B12" s="553">
        <v>2</v>
      </c>
      <c r="C12" s="548" t="str">
        <f>IF(ISERROR(VLOOKUP(CONCATENATE(B12,$U$4),'DATA ISIAN'!$D$3:$H$2063,4,0)),"",(VLOOKUP(CONCATENATE(B12,$U$4),'DATA ISIAN'!$D$3:$H$2063,4,0)))</f>
        <v/>
      </c>
      <c r="D12" s="549" t="str">
        <f t="shared" ref="D12:D46" si="1">CONCATENATE(B12,U5)</f>
        <v>2</v>
      </c>
      <c r="E12" s="576" t="str">
        <f>IF(ISERROR(VLOOKUP(CONCATENATE(B12,$U$4),'DATA ISIAN'!$D$3:$H$2063,5,0)),"",(VLOOKUP(CONCATENATE(B12,$U$4),'DATA ISIAN'!$D$3:$H$2063,5,0)))</f>
        <v/>
      </c>
      <c r="F12" s="550" t="s">
        <v>197</v>
      </c>
      <c r="G12" s="550" t="s">
        <v>197</v>
      </c>
      <c r="H12" s="550" t="s">
        <v>197</v>
      </c>
      <c r="I12" s="550" t="s">
        <v>197</v>
      </c>
      <c r="J12" s="550" t="s">
        <v>197</v>
      </c>
      <c r="K12" s="550" t="s">
        <v>197</v>
      </c>
      <c r="L12" s="550" t="s">
        <v>197</v>
      </c>
      <c r="M12" s="550" t="s">
        <v>197</v>
      </c>
      <c r="N12" s="550" t="s">
        <v>197</v>
      </c>
      <c r="O12" s="550" t="s">
        <v>197</v>
      </c>
      <c r="P12" s="550" t="s">
        <v>197</v>
      </c>
      <c r="Q12" s="550" t="s">
        <v>197</v>
      </c>
      <c r="R12" s="550"/>
      <c r="S12" s="550"/>
      <c r="T12" s="550"/>
      <c r="U12" s="550"/>
      <c r="V12" s="550"/>
      <c r="W12" s="550"/>
      <c r="X12" s="550"/>
      <c r="Y12" s="551"/>
    </row>
    <row r="13" spans="2:25" s="552" customFormat="1" ht="16.5" customHeight="1">
      <c r="B13" s="553">
        <v>3</v>
      </c>
      <c r="C13" s="548" t="str">
        <f>IF(ISERROR(VLOOKUP(CONCATENATE(B13,$U$4),'DATA ISIAN'!$D$3:$H$2063,4,0)),"",(VLOOKUP(CONCATENATE(B13,$U$4),'DATA ISIAN'!$D$3:$H$2063,4,0)))</f>
        <v/>
      </c>
      <c r="D13" s="549" t="str">
        <f t="shared" si="1"/>
        <v>3</v>
      </c>
      <c r="E13" s="576" t="str">
        <f>IF(ISERROR(VLOOKUP(CONCATENATE(B13,$U$4),'DATA ISIAN'!$D$3:$H$2063,5,0)),"",(VLOOKUP(CONCATENATE(B13,$U$4),'DATA ISIAN'!$D$3:$H$2063,5,0)))</f>
        <v/>
      </c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551"/>
    </row>
    <row r="14" spans="2:25" s="552" customFormat="1" ht="16.5" customHeight="1">
      <c r="B14" s="553">
        <v>4</v>
      </c>
      <c r="C14" s="548" t="str">
        <f>IF(ISERROR(VLOOKUP(CONCATENATE(B14,$U$4),'DATA ISIAN'!$D$3:$H$2063,4,0)),"",(VLOOKUP(CONCATENATE(B14,$U$4),'DATA ISIAN'!$D$3:$H$2063,4,0)))</f>
        <v/>
      </c>
      <c r="D14" s="549" t="str">
        <f t="shared" si="1"/>
        <v>416</v>
      </c>
      <c r="E14" s="576" t="str">
        <f>IF(ISERROR(VLOOKUP(CONCATENATE(B14,$U$4),'DATA ISIAN'!$D$3:$H$2063,5,0)),"",(VLOOKUP(CONCATENATE(B14,$U$4),'DATA ISIAN'!$D$3:$H$2063,5,0)))</f>
        <v/>
      </c>
      <c r="F14" s="550"/>
      <c r="G14" s="550"/>
      <c r="H14" s="550"/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50"/>
      <c r="W14" s="550"/>
      <c r="X14" s="550"/>
      <c r="Y14" s="551"/>
    </row>
    <row r="15" spans="2:25" s="552" customFormat="1" ht="16.5" customHeight="1">
      <c r="B15" s="553">
        <v>5</v>
      </c>
      <c r="C15" s="548" t="str">
        <f>IF(ISERROR(VLOOKUP(CONCATENATE(B15,$U$4),'DATA ISIAN'!$D$3:$H$2063,4,0)),"",(VLOOKUP(CONCATENATE(B15,$U$4),'DATA ISIAN'!$D$3:$H$2063,4,0)))</f>
        <v/>
      </c>
      <c r="D15" s="549" t="str">
        <f t="shared" si="1"/>
        <v>5</v>
      </c>
      <c r="E15" s="576" t="str">
        <f>IF(ISERROR(VLOOKUP(CONCATENATE(B15,$U$4),'DATA ISIAN'!$D$3:$H$2063,5,0)),"",(VLOOKUP(CONCATENATE(B15,$U$4),'DATA ISIAN'!$D$3:$H$2063,5,0)))</f>
        <v/>
      </c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  <c r="V15" s="550"/>
      <c r="W15" s="550"/>
      <c r="X15" s="550"/>
      <c r="Y15" s="551"/>
    </row>
    <row r="16" spans="2:25" s="552" customFormat="1" ht="16.5" customHeight="1">
      <c r="B16" s="553">
        <v>6</v>
      </c>
      <c r="C16" s="548" t="str">
        <f>IF(ISERROR(VLOOKUP(CONCATENATE(B16,$U$4),'DATA ISIAN'!$D$3:$H$2063,4,0)),"",(VLOOKUP(CONCATENATE(B16,$U$4),'DATA ISIAN'!$D$3:$H$2063,4,0)))</f>
        <v/>
      </c>
      <c r="D16" s="549" t="str">
        <f t="shared" si="1"/>
        <v>60</v>
      </c>
      <c r="E16" s="576" t="str">
        <f>IF(ISERROR(VLOOKUP(CONCATENATE(B16,$U$4),'DATA ISIAN'!$D$3:$H$2063,5,0)),"",(VLOOKUP(CONCATENATE(B16,$U$4),'DATA ISIAN'!$D$3:$H$2063,5,0)))</f>
        <v/>
      </c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1"/>
    </row>
    <row r="17" spans="2:25" s="552" customFormat="1" ht="16.5" customHeight="1">
      <c r="B17" s="553">
        <v>7</v>
      </c>
      <c r="C17" s="548" t="str">
        <f>IF(ISERROR(VLOOKUP(CONCATENATE(B17,$U$4),'DATA ISIAN'!$D$3:$H$2063,4,0)),"",(VLOOKUP(CONCATENATE(B17,$U$4),'DATA ISIAN'!$D$3:$H$2063,4,0)))</f>
        <v/>
      </c>
      <c r="D17" s="549" t="str">
        <f t="shared" si="1"/>
        <v>7</v>
      </c>
      <c r="E17" s="576" t="str">
        <f>IF(ISERROR(VLOOKUP(CONCATENATE(B17,$U$4),'DATA ISIAN'!$D$3:$H$2063,5,0)),"",(VLOOKUP(CONCATENATE(B17,$U$4),'DATA ISIAN'!$D$3:$H$2063,5,0)))</f>
        <v/>
      </c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1"/>
    </row>
    <row r="18" spans="2:25" s="552" customFormat="1" ht="16.5" customHeight="1">
      <c r="B18" s="553">
        <v>8</v>
      </c>
      <c r="C18" s="548" t="str">
        <f>IF(ISERROR(VLOOKUP(CONCATENATE(B18,$U$4),'DATA ISIAN'!$D$3:$H$2063,4,0)),"",(VLOOKUP(CONCATENATE(B18,$U$4),'DATA ISIAN'!$D$3:$H$2063,4,0)))</f>
        <v/>
      </c>
      <c r="D18" s="549" t="str">
        <f t="shared" si="1"/>
        <v>8</v>
      </c>
      <c r="E18" s="576" t="str">
        <f>IF(ISERROR(VLOOKUP(CONCATENATE(B18,$U$4),'DATA ISIAN'!$D$3:$H$2063,5,0)),"",(VLOOKUP(CONCATENATE(B18,$U$4),'DATA ISIAN'!$D$3:$H$2063,5,0)))</f>
        <v/>
      </c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1"/>
    </row>
    <row r="19" spans="2:25" s="552" customFormat="1" ht="16.5" customHeight="1">
      <c r="B19" s="553">
        <v>9</v>
      </c>
      <c r="C19" s="548" t="str">
        <f>IF(ISERROR(VLOOKUP(CONCATENATE(B19,$U$4),'DATA ISIAN'!$D$3:$H$2063,4,0)),"",(VLOOKUP(CONCATENATE(B19,$U$4),'DATA ISIAN'!$D$3:$H$2063,4,0)))</f>
        <v/>
      </c>
      <c r="D19" s="549" t="str">
        <f t="shared" si="1"/>
        <v>9</v>
      </c>
      <c r="E19" s="576" t="str">
        <f>IF(ISERROR(VLOOKUP(CONCATENATE(B19,$U$4),'DATA ISIAN'!$D$3:$H$2063,5,0)),"",(VLOOKUP(CONCATENATE(B19,$U$4),'DATA ISIAN'!$D$3:$H$2063,5,0)))</f>
        <v/>
      </c>
      <c r="F19" s="550"/>
      <c r="G19" s="550"/>
      <c r="H19" s="550"/>
      <c r="I19" s="550"/>
      <c r="J19" s="550"/>
      <c r="K19" s="550"/>
      <c r="L19" s="550"/>
      <c r="M19" s="550"/>
      <c r="N19" s="550"/>
      <c r="O19" s="550"/>
      <c r="P19" s="550"/>
      <c r="Q19" s="550"/>
      <c r="R19" s="550"/>
      <c r="S19" s="550"/>
      <c r="T19" s="550"/>
      <c r="U19" s="550"/>
      <c r="V19" s="550"/>
      <c r="W19" s="550"/>
      <c r="X19" s="550"/>
      <c r="Y19" s="551"/>
    </row>
    <row r="20" spans="2:25" s="552" customFormat="1" ht="16.5" customHeight="1">
      <c r="B20" s="553">
        <v>10</v>
      </c>
      <c r="C20" s="548" t="str">
        <f>IF(ISERROR(VLOOKUP(CONCATENATE(B20,$U$4),'DATA ISIAN'!$D$3:$H$2063,4,0)),"",(VLOOKUP(CONCATENATE(B20,$U$4),'DATA ISIAN'!$D$3:$H$2063,4,0)))</f>
        <v/>
      </c>
      <c r="D20" s="549" t="str">
        <f t="shared" si="1"/>
        <v>10</v>
      </c>
      <c r="E20" s="576" t="str">
        <f>IF(ISERROR(VLOOKUP(CONCATENATE(B20,$U$4),'DATA ISIAN'!$D$3:$H$2063,5,0)),"",(VLOOKUP(CONCATENATE(B20,$U$4),'DATA ISIAN'!$D$3:$H$2063,5,0)))</f>
        <v/>
      </c>
      <c r="F20" s="550"/>
      <c r="G20" s="550"/>
      <c r="H20" s="550"/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  <c r="U20" s="550"/>
      <c r="V20" s="550"/>
      <c r="W20" s="550"/>
      <c r="X20" s="550"/>
      <c r="Y20" s="551"/>
    </row>
    <row r="21" spans="2:25" s="552" customFormat="1" ht="16.5" customHeight="1">
      <c r="B21" s="553">
        <v>11</v>
      </c>
      <c r="C21" s="548" t="str">
        <f>IF(ISERROR(VLOOKUP(CONCATENATE(B21,$U$4),'DATA ISIAN'!$D$3:$H$2063,4,0)),"",(VLOOKUP(CONCATENATE(B21,$U$4),'DATA ISIAN'!$D$3:$H$2063,4,0)))</f>
        <v/>
      </c>
      <c r="D21" s="549" t="str">
        <f t="shared" si="1"/>
        <v>11</v>
      </c>
      <c r="E21" s="576" t="str">
        <f>IF(ISERROR(VLOOKUP(CONCATENATE(B21,$U$4),'DATA ISIAN'!$D$3:$H$2063,5,0)),"",(VLOOKUP(CONCATENATE(B21,$U$4),'DATA ISIAN'!$D$3:$H$2063,5,0)))</f>
        <v/>
      </c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1"/>
    </row>
    <row r="22" spans="2:25" s="552" customFormat="1" ht="16.5" customHeight="1">
      <c r="B22" s="553">
        <v>12</v>
      </c>
      <c r="C22" s="548" t="str">
        <f>IF(ISERROR(VLOOKUP(CONCATENATE(B22,$U$4),'DATA ISIAN'!$D$3:$H$2063,4,0)),"",(VLOOKUP(CONCATENATE(B22,$U$4),'DATA ISIAN'!$D$3:$H$2063,4,0)))</f>
        <v/>
      </c>
      <c r="D22" s="549" t="str">
        <f t="shared" si="1"/>
        <v>12</v>
      </c>
      <c r="E22" s="576" t="str">
        <f>IF(ISERROR(VLOOKUP(CONCATENATE(B22,$U$4),'DATA ISIAN'!$D$3:$H$2063,5,0)),"",(VLOOKUP(CONCATENATE(B22,$U$4),'DATA ISIAN'!$D$3:$H$2063,5,0)))</f>
        <v/>
      </c>
      <c r="F22" s="550"/>
      <c r="G22" s="550"/>
      <c r="H22" s="550"/>
      <c r="I22" s="550"/>
      <c r="J22" s="550"/>
      <c r="K22" s="550"/>
      <c r="L22" s="550"/>
      <c r="M22" s="550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1"/>
    </row>
    <row r="23" spans="2:25" s="552" customFormat="1" ht="16.5" customHeight="1">
      <c r="B23" s="553">
        <v>13</v>
      </c>
      <c r="C23" s="548" t="str">
        <f>IF(ISERROR(VLOOKUP(CONCATENATE(B23,$U$4),'DATA ISIAN'!$D$3:$H$2063,4,0)),"",(VLOOKUP(CONCATENATE(B23,$U$4),'DATA ISIAN'!$D$3:$H$2063,4,0)))</f>
        <v/>
      </c>
      <c r="D23" s="549" t="str">
        <f t="shared" si="1"/>
        <v>13</v>
      </c>
      <c r="E23" s="576" t="str">
        <f>IF(ISERROR(VLOOKUP(CONCATENATE(B23,$U$4),'DATA ISIAN'!$D$3:$H$2063,5,0)),"",(VLOOKUP(CONCATENATE(B23,$U$4),'DATA ISIAN'!$D$3:$H$2063,5,0)))</f>
        <v/>
      </c>
      <c r="F23" s="550"/>
      <c r="G23" s="550"/>
      <c r="H23" s="550"/>
      <c r="I23" s="550"/>
      <c r="J23" s="550"/>
      <c r="K23" s="550"/>
      <c r="L23" s="550"/>
      <c r="M23" s="550"/>
      <c r="N23" s="550"/>
      <c r="O23" s="550"/>
      <c r="P23" s="550"/>
      <c r="Q23" s="550"/>
      <c r="R23" s="550"/>
      <c r="S23" s="550"/>
      <c r="T23" s="550"/>
      <c r="U23" s="550"/>
      <c r="V23" s="550"/>
      <c r="W23" s="550"/>
      <c r="X23" s="550"/>
      <c r="Y23" s="551"/>
    </row>
    <row r="24" spans="2:25" s="552" customFormat="1" ht="16.5" customHeight="1">
      <c r="B24" s="553">
        <v>14</v>
      </c>
      <c r="C24" s="548" t="str">
        <f>IF(ISERROR(VLOOKUP(CONCATENATE(B24,$U$4),'DATA ISIAN'!$D$3:$H$2063,4,0)),"",(VLOOKUP(CONCATENATE(B24,$U$4),'DATA ISIAN'!$D$3:$H$2063,4,0)))</f>
        <v/>
      </c>
      <c r="D24" s="549" t="str">
        <f t="shared" si="1"/>
        <v>14</v>
      </c>
      <c r="E24" s="576" t="str">
        <f>IF(ISERROR(VLOOKUP(CONCATENATE(B24,$U$4),'DATA ISIAN'!$D$3:$H$2063,5,0)),"",(VLOOKUP(CONCATENATE(B24,$U$4),'DATA ISIAN'!$D$3:$H$2063,5,0)))</f>
        <v/>
      </c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1"/>
    </row>
    <row r="25" spans="2:25" s="552" customFormat="1" ht="16.5" customHeight="1">
      <c r="B25" s="553">
        <v>15</v>
      </c>
      <c r="C25" s="548" t="str">
        <f>IF(ISERROR(VLOOKUP(CONCATENATE(B25,$U$4),'DATA ISIAN'!$D$3:$H$2063,4,0)),"",(VLOOKUP(CONCATENATE(B25,$U$4),'DATA ISIAN'!$D$3:$H$2063,4,0)))</f>
        <v/>
      </c>
      <c r="D25" s="549" t="str">
        <f t="shared" si="1"/>
        <v>15</v>
      </c>
      <c r="E25" s="576" t="str">
        <f>IF(ISERROR(VLOOKUP(CONCATENATE(B25,$U$4),'DATA ISIAN'!$D$3:$H$2063,5,0)),"",(VLOOKUP(CONCATENATE(B25,$U$4),'DATA ISIAN'!$D$3:$H$2063,5,0)))</f>
        <v/>
      </c>
      <c r="F25" s="550"/>
      <c r="G25" s="550"/>
      <c r="H25" s="550"/>
      <c r="I25" s="550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1"/>
    </row>
    <row r="26" spans="2:25" s="552" customFormat="1" ht="16.5" customHeight="1">
      <c r="B26" s="553">
        <v>16</v>
      </c>
      <c r="C26" s="548" t="str">
        <f>IF(ISERROR(VLOOKUP(CONCATENATE(B26,$U$4),'DATA ISIAN'!$D$3:$H$2063,4,0)),"",(VLOOKUP(CONCATENATE(B26,$U$4),'DATA ISIAN'!$D$3:$H$2063,4,0)))</f>
        <v/>
      </c>
      <c r="D26" s="549" t="str">
        <f t="shared" si="1"/>
        <v>16</v>
      </c>
      <c r="E26" s="576" t="str">
        <f>IF(ISERROR(VLOOKUP(CONCATENATE(B26,$U$4),'DATA ISIAN'!$D$3:$H$2063,5,0)),"",(VLOOKUP(CONCATENATE(B26,$U$4),'DATA ISIAN'!$D$3:$H$2063,5,0)))</f>
        <v/>
      </c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1"/>
    </row>
    <row r="27" spans="2:25" s="552" customFormat="1" ht="16.5" customHeight="1">
      <c r="B27" s="553">
        <v>17</v>
      </c>
      <c r="C27" s="548" t="str">
        <f>IF(ISERROR(VLOOKUP(CONCATENATE(B27,$U$4),'DATA ISIAN'!$D$3:$H$2063,4,0)),"",(VLOOKUP(CONCATENATE(B27,$U$4),'DATA ISIAN'!$D$3:$H$2063,4,0)))</f>
        <v/>
      </c>
      <c r="D27" s="549" t="str">
        <f t="shared" si="1"/>
        <v>17</v>
      </c>
      <c r="E27" s="576" t="str">
        <f>IF(ISERROR(VLOOKUP(CONCATENATE(B27,$U$4),'DATA ISIAN'!$D$3:$H$2063,5,0)),"",(VLOOKUP(CONCATENATE(B27,$U$4),'DATA ISIAN'!$D$3:$H$2063,5,0)))</f>
        <v/>
      </c>
      <c r="F27" s="550"/>
      <c r="G27" s="550"/>
      <c r="H27" s="550"/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1"/>
    </row>
    <row r="28" spans="2:25" s="552" customFormat="1" ht="16.5" customHeight="1">
      <c r="B28" s="553">
        <v>18</v>
      </c>
      <c r="C28" s="548" t="str">
        <f>IF(ISERROR(VLOOKUP(CONCATENATE(B28,$U$4),'DATA ISIAN'!$D$3:$H$2063,4,0)),"",(VLOOKUP(CONCATENATE(B28,$U$4),'DATA ISIAN'!$D$3:$H$2063,4,0)))</f>
        <v/>
      </c>
      <c r="D28" s="549" t="str">
        <f t="shared" si="1"/>
        <v>18</v>
      </c>
      <c r="E28" s="576" t="str">
        <f>IF(ISERROR(VLOOKUP(CONCATENATE(B28,$U$4),'DATA ISIAN'!$D$3:$H$2063,5,0)),"",(VLOOKUP(CONCATENATE(B28,$U$4),'DATA ISIAN'!$D$3:$H$2063,5,0)))</f>
        <v/>
      </c>
      <c r="F28" s="550"/>
      <c r="G28" s="550"/>
      <c r="H28" s="550"/>
      <c r="I28" s="550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1"/>
    </row>
    <row r="29" spans="2:25" s="552" customFormat="1" ht="16.5" customHeight="1">
      <c r="B29" s="553">
        <v>19</v>
      </c>
      <c r="C29" s="548" t="str">
        <f>IF(ISERROR(VLOOKUP(CONCATENATE(B29,$U$4),'DATA ISIAN'!$D$3:$H$2063,4,0)),"",(VLOOKUP(CONCATENATE(B29,$U$4),'DATA ISIAN'!$D$3:$H$2063,4,0)))</f>
        <v/>
      </c>
      <c r="D29" s="549" t="str">
        <f t="shared" si="1"/>
        <v>19</v>
      </c>
      <c r="E29" s="576" t="str">
        <f>IF(ISERROR(VLOOKUP(CONCATENATE(B29,$U$4),'DATA ISIAN'!$D$3:$H$2063,5,0)),"",(VLOOKUP(CONCATENATE(B29,$U$4),'DATA ISIAN'!$D$3:$H$2063,5,0)))</f>
        <v/>
      </c>
      <c r="F29" s="550"/>
      <c r="G29" s="550"/>
      <c r="H29" s="550"/>
      <c r="I29" s="550"/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1"/>
    </row>
    <row r="30" spans="2:25" s="552" customFormat="1" ht="16.5" customHeight="1">
      <c r="B30" s="553">
        <v>20</v>
      </c>
      <c r="C30" s="548" t="str">
        <f>IF(ISERROR(VLOOKUP(CONCATENATE(B30,$U$4),'DATA ISIAN'!$D$3:$H$2063,4,0)),"",(VLOOKUP(CONCATENATE(B30,$U$4),'DATA ISIAN'!$D$3:$H$2063,4,0)))</f>
        <v/>
      </c>
      <c r="D30" s="549" t="str">
        <f t="shared" si="1"/>
        <v>20</v>
      </c>
      <c r="E30" s="576" t="str">
        <f>IF(ISERROR(VLOOKUP(CONCATENATE(B30,$U$4),'DATA ISIAN'!$D$3:$H$2063,5,0)),"",(VLOOKUP(CONCATENATE(B30,$U$4),'DATA ISIAN'!$D$3:$H$2063,5,0)))</f>
        <v/>
      </c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1"/>
    </row>
    <row r="31" spans="2:25" s="552" customFormat="1" ht="16.5" customHeight="1">
      <c r="B31" s="553">
        <v>21</v>
      </c>
      <c r="C31" s="548" t="str">
        <f>IF(ISERROR(VLOOKUP(CONCATENATE(B31,$U$4),'DATA ISIAN'!$D$3:$H$2063,4,0)),"",(VLOOKUP(CONCATENATE(B31,$U$4),'DATA ISIAN'!$D$3:$H$2063,4,0)))</f>
        <v/>
      </c>
      <c r="D31" s="549" t="str">
        <f t="shared" si="1"/>
        <v>21</v>
      </c>
      <c r="E31" s="576" t="str">
        <f>IF(ISERROR(VLOOKUP(CONCATENATE(B31,$U$4),'DATA ISIAN'!$D$3:$H$2063,5,0)),"",(VLOOKUP(CONCATENATE(B31,$U$4),'DATA ISIAN'!$D$3:$H$2063,5,0)))</f>
        <v/>
      </c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1"/>
    </row>
    <row r="32" spans="2:25" s="552" customFormat="1" ht="16.5" customHeight="1">
      <c r="B32" s="553">
        <v>22</v>
      </c>
      <c r="C32" s="548" t="str">
        <f>IF(ISERROR(VLOOKUP(CONCATENATE(B32,$U$4),'DATA ISIAN'!$D$3:$H$2063,4,0)),"",(VLOOKUP(CONCATENATE(B32,$U$4),'DATA ISIAN'!$D$3:$H$2063,4,0)))</f>
        <v/>
      </c>
      <c r="D32" s="549" t="str">
        <f t="shared" si="1"/>
        <v>22</v>
      </c>
      <c r="E32" s="576" t="str">
        <f>IF(ISERROR(VLOOKUP(CONCATENATE(B32,$U$4),'DATA ISIAN'!$D$3:$H$2063,5,0)),"",(VLOOKUP(CONCATENATE(B32,$U$4),'DATA ISIAN'!$D$3:$H$2063,5,0)))</f>
        <v/>
      </c>
      <c r="F32" s="550"/>
      <c r="G32" s="550"/>
      <c r="H32" s="550"/>
      <c r="I32" s="550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551"/>
    </row>
    <row r="33" spans="2:25" s="552" customFormat="1" ht="16.5" customHeight="1">
      <c r="B33" s="553">
        <v>23</v>
      </c>
      <c r="C33" s="548" t="str">
        <f>IF(ISERROR(VLOOKUP(CONCATENATE(B33,$U$4),'DATA ISIAN'!$D$3:$H$2063,4,0)),"",(VLOOKUP(CONCATENATE(B33,$U$4),'DATA ISIAN'!$D$3:$H$2063,4,0)))</f>
        <v/>
      </c>
      <c r="D33" s="549" t="str">
        <f t="shared" si="1"/>
        <v>23</v>
      </c>
      <c r="E33" s="576" t="str">
        <f>IF(ISERROR(VLOOKUP(CONCATENATE(B33,$U$4),'DATA ISIAN'!$D$3:$H$2063,5,0)),"",(VLOOKUP(CONCATENATE(B33,$U$4),'DATA ISIAN'!$D$3:$H$2063,5,0)))</f>
        <v/>
      </c>
      <c r="F33" s="550"/>
      <c r="G33" s="550"/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1"/>
    </row>
    <row r="34" spans="2:25" s="552" customFormat="1" ht="16.5" customHeight="1">
      <c r="B34" s="553">
        <v>24</v>
      </c>
      <c r="C34" s="548" t="str">
        <f>IF(ISERROR(VLOOKUP(CONCATENATE(B34,$U$4),'DATA ISIAN'!$D$3:$H$2063,4,0)),"",(VLOOKUP(CONCATENATE(B34,$U$4),'DATA ISIAN'!$D$3:$H$2063,4,0)))</f>
        <v/>
      </c>
      <c r="D34" s="549" t="str">
        <f t="shared" si="1"/>
        <v>24</v>
      </c>
      <c r="E34" s="576" t="str">
        <f>IF(ISERROR(VLOOKUP(CONCATENATE(B34,$U$4),'DATA ISIAN'!$D$3:$H$2063,5,0)),"",(VLOOKUP(CONCATENATE(B34,$U$4),'DATA ISIAN'!$D$3:$H$2063,5,0)))</f>
        <v/>
      </c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551"/>
    </row>
    <row r="35" spans="2:25" s="552" customFormat="1" ht="16.5" customHeight="1">
      <c r="B35" s="553">
        <v>25</v>
      </c>
      <c r="C35" s="548" t="str">
        <f>IF(ISERROR(VLOOKUP(CONCATENATE(B35,$U$4),'DATA ISIAN'!$D$3:$H$2063,4,0)),"",(VLOOKUP(CONCATENATE(B35,$U$4),'DATA ISIAN'!$D$3:$H$2063,4,0)))</f>
        <v/>
      </c>
      <c r="D35" s="549" t="str">
        <f t="shared" si="1"/>
        <v>25</v>
      </c>
      <c r="E35" s="576" t="str">
        <f>IF(ISERROR(VLOOKUP(CONCATENATE(B35,$U$4),'DATA ISIAN'!$D$3:$H$2063,5,0)),"",(VLOOKUP(CONCATENATE(B35,$U$4),'DATA ISIAN'!$D$3:$H$2063,5,0)))</f>
        <v/>
      </c>
      <c r="F35" s="550"/>
      <c r="G35" s="550"/>
      <c r="H35" s="550"/>
      <c r="I35" s="550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1"/>
    </row>
    <row r="36" spans="2:25" s="552" customFormat="1" ht="16.5" customHeight="1">
      <c r="B36" s="553">
        <v>26</v>
      </c>
      <c r="C36" s="548" t="str">
        <f>IF(ISERROR(VLOOKUP(CONCATENATE(B36,$U$4),'DATA ISIAN'!$D$3:$H$2063,4,0)),"",(VLOOKUP(CONCATENATE(B36,$U$4),'DATA ISIAN'!$D$3:$H$2063,4,0)))</f>
        <v/>
      </c>
      <c r="D36" s="549" t="str">
        <f t="shared" si="1"/>
        <v>26</v>
      </c>
      <c r="E36" s="576" t="str">
        <f>IF(ISERROR(VLOOKUP(CONCATENATE(B36,$U$4),'DATA ISIAN'!$D$3:$H$2063,5,0)),"",(VLOOKUP(CONCATENATE(B36,$U$4),'DATA ISIAN'!$D$3:$H$2063,5,0)))</f>
        <v/>
      </c>
      <c r="F36" s="550"/>
      <c r="G36" s="550"/>
      <c r="H36" s="550"/>
      <c r="I36" s="550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1"/>
    </row>
    <row r="37" spans="2:25" s="552" customFormat="1" ht="16.5" customHeight="1">
      <c r="B37" s="553">
        <v>27</v>
      </c>
      <c r="C37" s="548" t="str">
        <f>IF(ISERROR(VLOOKUP(CONCATENATE(B37,$U$4),'DATA ISIAN'!$D$3:$H$2063,4,0)),"",(VLOOKUP(CONCATENATE(B37,$U$4),'DATA ISIAN'!$D$3:$H$2063,4,0)))</f>
        <v/>
      </c>
      <c r="D37" s="549" t="str">
        <f t="shared" si="1"/>
        <v>27</v>
      </c>
      <c r="E37" s="576" t="str">
        <f>IF(ISERROR(VLOOKUP(CONCATENATE(B37,$U$4),'DATA ISIAN'!$D$3:$H$2063,5,0)),"",(VLOOKUP(CONCATENATE(B37,$U$4),'DATA ISIAN'!$D$3:$H$2063,5,0)))</f>
        <v/>
      </c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551"/>
    </row>
    <row r="38" spans="2:25" s="552" customFormat="1" ht="16.5" customHeight="1">
      <c r="B38" s="553">
        <v>28</v>
      </c>
      <c r="C38" s="548" t="str">
        <f>IF(ISERROR(VLOOKUP(CONCATENATE(B38,$U$4),'DATA ISIAN'!$D$3:$H$2063,4,0)),"",(VLOOKUP(CONCATENATE(B38,$U$4),'DATA ISIAN'!$D$3:$H$2063,4,0)))</f>
        <v/>
      </c>
      <c r="D38" s="549" t="str">
        <f t="shared" si="1"/>
        <v>28</v>
      </c>
      <c r="E38" s="576" t="str">
        <f>IF(ISERROR(VLOOKUP(CONCATENATE(B38,$U$4),'DATA ISIAN'!$D$3:$H$2063,5,0)),"",(VLOOKUP(CONCATENATE(B38,$U$4),'DATA ISIAN'!$D$3:$H$2063,5,0)))</f>
        <v/>
      </c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551"/>
    </row>
    <row r="39" spans="2:25" s="552" customFormat="1" ht="16.5" customHeight="1">
      <c r="B39" s="553">
        <v>29</v>
      </c>
      <c r="C39" s="548" t="str">
        <f>IF(ISERROR(VLOOKUP(CONCATENATE(B39,$U$4),'DATA ISIAN'!$D$3:$H$2063,4,0)),"",(VLOOKUP(CONCATENATE(B39,$U$4),'DATA ISIAN'!$D$3:$H$2063,4,0)))</f>
        <v/>
      </c>
      <c r="D39" s="549" t="str">
        <f t="shared" si="1"/>
        <v>29</v>
      </c>
      <c r="E39" s="576" t="str">
        <f>IF(ISERROR(VLOOKUP(CONCATENATE(B39,$U$4),'DATA ISIAN'!$D$3:$H$2063,5,0)),"",(VLOOKUP(CONCATENATE(B39,$U$4),'DATA ISIAN'!$D$3:$H$2063,5,0)))</f>
        <v/>
      </c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1"/>
    </row>
    <row r="40" spans="2:25" s="552" customFormat="1" ht="16.5" customHeight="1">
      <c r="B40" s="553">
        <v>30</v>
      </c>
      <c r="C40" s="548" t="str">
        <f>IF(ISERROR(VLOOKUP(CONCATENATE(B40,$U$4),'DATA ISIAN'!$D$3:$H$2063,4,0)),"",(VLOOKUP(CONCATENATE(B40,$U$4),'DATA ISIAN'!$D$3:$H$2063,4,0)))</f>
        <v/>
      </c>
      <c r="D40" s="549" t="str">
        <f t="shared" si="1"/>
        <v>30</v>
      </c>
      <c r="E40" s="576" t="str">
        <f>IF(ISERROR(VLOOKUP(CONCATENATE(B40,$U$4),'DATA ISIAN'!$D$3:$H$2063,5,0)),"",(VLOOKUP(CONCATENATE(B40,$U$4),'DATA ISIAN'!$D$3:$H$2063,5,0)))</f>
        <v/>
      </c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  <c r="Q40" s="550"/>
      <c r="R40" s="550"/>
      <c r="S40" s="550"/>
      <c r="T40" s="550"/>
      <c r="U40" s="550"/>
      <c r="V40" s="550"/>
      <c r="W40" s="550"/>
      <c r="X40" s="550"/>
      <c r="Y40" s="551"/>
    </row>
    <row r="41" spans="2:25" s="552" customFormat="1" ht="16.5" customHeight="1">
      <c r="B41" s="553">
        <v>31</v>
      </c>
      <c r="C41" s="548" t="str">
        <f>IF(ISERROR(VLOOKUP(CONCATENATE(B41,$U$4),'DATA ISIAN'!$D$3:$H$2063,4,0)),"",(VLOOKUP(CONCATENATE(B41,$U$4),'DATA ISIAN'!$D$3:$H$2063,4,0)))</f>
        <v/>
      </c>
      <c r="D41" s="549" t="str">
        <f t="shared" si="1"/>
        <v>31</v>
      </c>
      <c r="E41" s="576" t="str">
        <f>IF(ISERROR(VLOOKUP(CONCATENATE(B41,$U$4),'DATA ISIAN'!$D$3:$H$2063,5,0)),"",(VLOOKUP(CONCATENATE(B41,$U$4),'DATA ISIAN'!$D$3:$H$2063,5,0)))</f>
        <v/>
      </c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550"/>
      <c r="Y41" s="551"/>
    </row>
    <row r="42" spans="2:25" s="552" customFormat="1" ht="16.5" customHeight="1">
      <c r="B42" s="553">
        <v>32</v>
      </c>
      <c r="C42" s="548" t="str">
        <f>IF(ISERROR(VLOOKUP(CONCATENATE(B42,$U$4),'DATA ISIAN'!$D$3:$H$2063,4,0)),"",(VLOOKUP(CONCATENATE(B42,$U$4),'DATA ISIAN'!$D$3:$H$2063,4,0)))</f>
        <v/>
      </c>
      <c r="D42" s="549" t="str">
        <f t="shared" si="1"/>
        <v>32</v>
      </c>
      <c r="E42" s="576" t="str">
        <f>IF(ISERROR(VLOOKUP(CONCATENATE(B42,$U$4),'DATA ISIAN'!$D$3:$H$2063,5,0)),"",(VLOOKUP(CONCATENATE(B42,$U$4),'DATA ISIAN'!$D$3:$H$2063,5,0)))</f>
        <v/>
      </c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  <c r="Q42" s="550"/>
      <c r="R42" s="550"/>
      <c r="S42" s="550"/>
      <c r="T42" s="550"/>
      <c r="U42" s="550"/>
      <c r="V42" s="550"/>
      <c r="W42" s="550"/>
      <c r="X42" s="550"/>
      <c r="Y42" s="551"/>
    </row>
    <row r="43" spans="2:25" s="552" customFormat="1" ht="16.5" customHeight="1">
      <c r="B43" s="553">
        <v>33</v>
      </c>
      <c r="C43" s="548" t="str">
        <f>IF(ISERROR(VLOOKUP(CONCATENATE(B43,$U$4),'DATA ISIAN'!$D$3:$H$2063,4,0)),"",(VLOOKUP(CONCATENATE(B43,$U$4),'DATA ISIAN'!$D$3:$H$2063,4,0)))</f>
        <v/>
      </c>
      <c r="D43" s="549" t="str">
        <f t="shared" si="1"/>
        <v>33</v>
      </c>
      <c r="E43" s="576" t="str">
        <f>IF(ISERROR(VLOOKUP(CONCATENATE(B43,$U$4),'DATA ISIAN'!$D$3:$H$2063,5,0)),"",(VLOOKUP(CONCATENATE(B43,$U$4),'DATA ISIAN'!$D$3:$H$2063,5,0)))</f>
        <v/>
      </c>
      <c r="F43" s="550"/>
      <c r="G43" s="550"/>
      <c r="H43" s="550"/>
      <c r="I43" s="550"/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1"/>
    </row>
    <row r="44" spans="2:25" s="552" customFormat="1" ht="16.5" customHeight="1">
      <c r="B44" s="553">
        <v>34</v>
      </c>
      <c r="C44" s="548" t="str">
        <f>IF(ISERROR(VLOOKUP(CONCATENATE(B44,$U$4),'DATA ISIAN'!$D$3:$H$2063,4,0)),"",(VLOOKUP(CONCATENATE(B44,$U$4),'DATA ISIAN'!$D$3:$H$2063,4,0)))</f>
        <v/>
      </c>
      <c r="D44" s="549" t="str">
        <f t="shared" si="1"/>
        <v>34</v>
      </c>
      <c r="E44" s="576" t="str">
        <f>IF(ISERROR(VLOOKUP(CONCATENATE(B44,$U$4),'DATA ISIAN'!$D$3:$H$2063,5,0)),"",(VLOOKUP(CONCATENATE(B44,$U$4),'DATA ISIAN'!$D$3:$H$2063,5,0)))</f>
        <v/>
      </c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0"/>
      <c r="V44" s="550"/>
      <c r="W44" s="550"/>
      <c r="X44" s="550"/>
      <c r="Y44" s="551"/>
    </row>
    <row r="45" spans="2:25" s="552" customFormat="1" ht="16.5" customHeight="1">
      <c r="B45" s="553">
        <v>35</v>
      </c>
      <c r="C45" s="554" t="str">
        <f>IF(ISERROR(VLOOKUP(CONCATENATE(B45,$U$4),'DATA ISIAN'!$D$3:$H$2063,4,0)),"",(VLOOKUP(CONCATENATE(B45,$U$4),'DATA ISIAN'!$D$3:$H$2063,4,0)))</f>
        <v/>
      </c>
      <c r="D45" s="555" t="str">
        <f t="shared" si="1"/>
        <v>35</v>
      </c>
      <c r="E45" s="577" t="str">
        <f>IF(ISERROR(VLOOKUP(CONCATENATE(B45,$U$4),'DATA ISIAN'!$D$3:$H$2063,5,0)),"",(VLOOKUP(CONCATENATE(B45,$U$4),'DATA ISIAN'!$D$3:$H$2063,5,0)))</f>
        <v/>
      </c>
      <c r="F45" s="556"/>
      <c r="G45" s="556"/>
      <c r="H45" s="556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7"/>
    </row>
    <row r="46" spans="2:25" s="552" customFormat="1" ht="16.5" customHeight="1">
      <c r="B46" s="558">
        <v>36</v>
      </c>
      <c r="C46" s="559" t="str">
        <f>IF(ISERROR(VLOOKUP(CONCATENATE(B46,$U$4),'DATA ISIAN'!$D$3:$H$2063,4,0)),"",(VLOOKUP(CONCATENATE(B46,$U$4),'DATA ISIAN'!$D$3:$H$2063,4,0)))</f>
        <v/>
      </c>
      <c r="D46" s="560" t="str">
        <f t="shared" si="1"/>
        <v>36</v>
      </c>
      <c r="E46" s="578" t="str">
        <f>IF(ISERROR(VLOOKUP(CONCATENATE(B46,$U$4),'DATA ISIAN'!$D$3:$H$2063,5,0)),"",(VLOOKUP(CONCATENATE(B46,$U$4),'DATA ISIAN'!$D$3:$H$2063,5,0)))</f>
        <v/>
      </c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Y46" s="562"/>
    </row>
    <row r="47" spans="2:25" s="566" customFormat="1" ht="8.25" customHeight="1">
      <c r="B47" s="563"/>
      <c r="C47" s="564"/>
      <c r="D47" s="564"/>
      <c r="E47" s="565">
        <f>36-COUNTBLANK(E11:E46)</f>
        <v>0</v>
      </c>
      <c r="F47" s="563">
        <f t="shared" ref="F47:Y47" si="2">COUNTIF(F11:F46,".")</f>
        <v>1</v>
      </c>
      <c r="G47" s="563">
        <f t="shared" si="2"/>
        <v>2</v>
      </c>
      <c r="H47" s="563">
        <f t="shared" si="2"/>
        <v>2</v>
      </c>
      <c r="I47" s="563">
        <f t="shared" si="2"/>
        <v>2</v>
      </c>
      <c r="J47" s="563">
        <f t="shared" si="2"/>
        <v>2</v>
      </c>
      <c r="K47" s="563">
        <f t="shared" si="2"/>
        <v>1</v>
      </c>
      <c r="L47" s="563">
        <f t="shared" si="2"/>
        <v>2</v>
      </c>
      <c r="M47" s="563">
        <f t="shared" si="2"/>
        <v>2</v>
      </c>
      <c r="N47" s="563">
        <f t="shared" si="2"/>
        <v>2</v>
      </c>
      <c r="O47" s="563">
        <f t="shared" si="2"/>
        <v>2</v>
      </c>
      <c r="P47" s="563">
        <f t="shared" si="2"/>
        <v>2</v>
      </c>
      <c r="Q47" s="563">
        <f t="shared" si="2"/>
        <v>2</v>
      </c>
      <c r="R47" s="563">
        <f t="shared" si="2"/>
        <v>0</v>
      </c>
      <c r="S47" s="563">
        <f t="shared" si="2"/>
        <v>0</v>
      </c>
      <c r="T47" s="563">
        <f t="shared" si="2"/>
        <v>0</v>
      </c>
      <c r="U47" s="563">
        <f t="shared" si="2"/>
        <v>0</v>
      </c>
      <c r="V47" s="563">
        <f t="shared" si="2"/>
        <v>0</v>
      </c>
      <c r="W47" s="563">
        <f t="shared" si="2"/>
        <v>0</v>
      </c>
      <c r="X47" s="563">
        <f t="shared" si="2"/>
        <v>0</v>
      </c>
      <c r="Y47" s="563">
        <f t="shared" si="2"/>
        <v>0</v>
      </c>
    </row>
    <row r="48" spans="2:25">
      <c r="B48" s="567"/>
      <c r="C48" s="568"/>
      <c r="D48" s="569"/>
      <c r="E48" s="570" t="s">
        <v>19</v>
      </c>
      <c r="F48" s="567"/>
      <c r="G48" s="567"/>
      <c r="H48" s="567"/>
      <c r="I48" s="567"/>
      <c r="J48" s="567"/>
      <c r="K48" s="567" t="s">
        <v>318</v>
      </c>
      <c r="L48" s="567"/>
      <c r="M48" s="567"/>
      <c r="N48" s="567"/>
      <c r="O48" s="1371"/>
      <c r="P48" s="1371"/>
      <c r="Q48" s="1371"/>
      <c r="R48" s="1371"/>
      <c r="S48" s="1371"/>
      <c r="T48" s="1371"/>
      <c r="U48" s="1371"/>
      <c r="V48" s="567"/>
      <c r="W48" s="567"/>
      <c r="X48" s="567"/>
      <c r="Y48" s="567"/>
    </row>
    <row r="49" spans="2:25">
      <c r="B49" s="567"/>
      <c r="C49" s="568"/>
      <c r="D49" s="569"/>
      <c r="E49" s="570" t="s">
        <v>20</v>
      </c>
      <c r="F49" s="567"/>
      <c r="G49" s="567"/>
      <c r="H49" s="567"/>
      <c r="I49" s="567"/>
      <c r="J49" s="567"/>
      <c r="K49" s="1371" t="s">
        <v>21</v>
      </c>
      <c r="L49" s="1371"/>
      <c r="M49" s="1371"/>
      <c r="N49" s="1371"/>
      <c r="O49" s="1371"/>
      <c r="P49" s="1371"/>
      <c r="Q49" s="1371"/>
      <c r="R49" s="1371"/>
      <c r="S49" s="1371"/>
      <c r="T49" s="1371"/>
      <c r="U49" s="1371"/>
      <c r="V49" s="567"/>
      <c r="W49" s="567"/>
      <c r="X49" s="567"/>
      <c r="Y49" s="567"/>
    </row>
    <row r="50" spans="2:25">
      <c r="B50" s="567"/>
      <c r="C50" s="568"/>
      <c r="D50" s="569"/>
      <c r="E50" s="538"/>
      <c r="F50" s="538"/>
      <c r="G50" s="538"/>
      <c r="H50" s="538"/>
      <c r="I50" s="538"/>
      <c r="J50" s="538"/>
      <c r="K50" s="538"/>
      <c r="L50" s="538"/>
      <c r="M50" s="538"/>
      <c r="N50" s="538"/>
      <c r="O50" s="538"/>
      <c r="P50" s="538"/>
      <c r="Q50" s="538"/>
      <c r="R50" s="538"/>
      <c r="S50" s="538"/>
      <c r="T50" s="538"/>
      <c r="U50" s="538"/>
      <c r="V50" s="538"/>
      <c r="W50" s="538"/>
      <c r="X50" s="567"/>
      <c r="Y50" s="567"/>
    </row>
    <row r="51" spans="2:25">
      <c r="B51" s="567"/>
      <c r="C51" s="568"/>
      <c r="D51" s="569"/>
      <c r="E51" s="571"/>
      <c r="F51" s="567"/>
      <c r="G51" s="567"/>
      <c r="H51" s="567"/>
      <c r="I51" s="567"/>
      <c r="J51" s="567"/>
      <c r="K51" s="567"/>
      <c r="L51" s="567"/>
      <c r="M51" s="567"/>
      <c r="N51" s="567"/>
      <c r="O51" s="567"/>
      <c r="P51" s="567"/>
      <c r="Q51" s="567"/>
      <c r="R51" s="567"/>
      <c r="S51" s="567"/>
      <c r="T51" s="567"/>
      <c r="U51" s="567"/>
      <c r="V51" s="567"/>
      <c r="W51" s="567"/>
      <c r="X51" s="567"/>
      <c r="Y51" s="567"/>
    </row>
    <row r="52" spans="2:25">
      <c r="B52" s="567"/>
      <c r="C52" s="568"/>
      <c r="D52" s="569"/>
      <c r="E52" s="570"/>
      <c r="F52" s="567"/>
      <c r="G52" s="567"/>
      <c r="H52" s="567"/>
      <c r="I52" s="567"/>
      <c r="J52" s="567"/>
      <c r="K52" s="567"/>
      <c r="L52" s="567"/>
      <c r="M52" s="567"/>
      <c r="N52" s="567"/>
      <c r="O52" s="567"/>
      <c r="P52" s="567"/>
      <c r="Q52" s="567"/>
      <c r="R52" s="567"/>
      <c r="S52" s="567"/>
      <c r="T52" s="567"/>
      <c r="U52" s="567"/>
      <c r="V52" s="567"/>
      <c r="W52" s="567"/>
      <c r="X52" s="567"/>
      <c r="Y52" s="567"/>
    </row>
    <row r="53" spans="2:25" s="26" customFormat="1" ht="12.75">
      <c r="B53" s="572"/>
      <c r="C53" s="573"/>
      <c r="D53" s="574"/>
      <c r="E53" s="575" t="str">
        <f>KKM!B90</f>
        <v>ARIS SUATRYANTO, S.Pd.</v>
      </c>
      <c r="F53" s="572"/>
      <c r="G53" s="572"/>
      <c r="H53" s="572"/>
      <c r="I53" s="572"/>
      <c r="J53" s="572"/>
      <c r="K53" s="1372" t="str">
        <f>PROSEM!Y31</f>
        <v>ACHMAD MUFTI, S.Kom.</v>
      </c>
      <c r="L53" s="1372"/>
      <c r="M53" s="1372"/>
      <c r="N53" s="1372"/>
      <c r="O53" s="1372"/>
      <c r="P53" s="1372"/>
      <c r="Q53" s="1372"/>
      <c r="R53" s="1372"/>
      <c r="S53" s="1372"/>
      <c r="T53" s="1372"/>
      <c r="U53" s="1372"/>
      <c r="V53" s="572"/>
      <c r="W53" s="572"/>
      <c r="X53" s="572"/>
      <c r="Y53" s="572"/>
    </row>
    <row r="54" spans="2:25" ht="10.5" customHeight="1">
      <c r="B54" s="567"/>
      <c r="C54" s="568"/>
      <c r="D54" s="569"/>
      <c r="E54" s="570" t="e">
        <f>KKM!B91</f>
        <v>#REF!</v>
      </c>
      <c r="F54" s="567"/>
      <c r="G54" s="567"/>
      <c r="H54" s="567"/>
      <c r="I54" s="567"/>
      <c r="J54" s="567"/>
      <c r="K54" s="1371" t="str">
        <f>PROSEM!Y32</f>
        <v>NIP. -</v>
      </c>
      <c r="L54" s="1371"/>
      <c r="M54" s="1371"/>
      <c r="N54" s="1371"/>
      <c r="O54" s="1371"/>
      <c r="P54" s="1371"/>
      <c r="Q54" s="1371"/>
      <c r="R54" s="1371"/>
      <c r="S54" s="1371"/>
      <c r="T54" s="1371"/>
      <c r="U54" s="1371"/>
      <c r="V54" s="567"/>
      <c r="W54" s="567"/>
      <c r="X54" s="567"/>
      <c r="Y54" s="567"/>
    </row>
    <row r="55" spans="2:25">
      <c r="B55" s="530"/>
      <c r="C55" s="531"/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0"/>
      <c r="O55" s="530"/>
      <c r="P55" s="530"/>
      <c r="Q55" s="530"/>
      <c r="R55" s="530"/>
      <c r="S55" s="530"/>
      <c r="T55" s="530"/>
      <c r="U55" s="530"/>
      <c r="V55" s="530"/>
      <c r="W55" s="530"/>
      <c r="X55" s="530"/>
      <c r="Y55" s="530"/>
    </row>
    <row r="56" spans="2:25">
      <c r="B56" s="530"/>
      <c r="C56" s="531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  <c r="R56" s="530"/>
      <c r="S56" s="530"/>
      <c r="T56" s="530"/>
      <c r="U56" s="530"/>
      <c r="V56" s="530"/>
      <c r="W56" s="530"/>
      <c r="X56" s="530"/>
      <c r="Y56" s="530"/>
    </row>
    <row r="57" spans="2:25" hidden="1">
      <c r="F57" s="1" t="str">
        <f t="shared" ref="F57:J72" si="3">IF(F11=".","",$E11)</f>
        <v/>
      </c>
      <c r="G57" s="1" t="str">
        <f t="shared" si="3"/>
        <v/>
      </c>
      <c r="H57" s="1" t="str">
        <f t="shared" si="3"/>
        <v/>
      </c>
      <c r="I57" s="1" t="str">
        <f t="shared" si="3"/>
        <v/>
      </c>
      <c r="J57" s="1" t="str">
        <f t="shared" si="3"/>
        <v/>
      </c>
      <c r="K57" s="1" t="str">
        <f t="shared" ref="K57:Y70" si="4">IF(K11=".","",$E11)</f>
        <v/>
      </c>
      <c r="L57" s="1" t="str">
        <f t="shared" si="4"/>
        <v/>
      </c>
      <c r="M57" s="1" t="str">
        <f t="shared" si="4"/>
        <v/>
      </c>
      <c r="N57" s="1" t="str">
        <f t="shared" si="4"/>
        <v/>
      </c>
      <c r="O57" s="1" t="str">
        <f t="shared" si="4"/>
        <v/>
      </c>
      <c r="P57" s="1" t="str">
        <f t="shared" si="4"/>
        <v/>
      </c>
      <c r="Q57" s="1" t="str">
        <f t="shared" si="4"/>
        <v/>
      </c>
      <c r="R57" s="1" t="str">
        <f t="shared" si="4"/>
        <v/>
      </c>
      <c r="S57" s="1" t="str">
        <f t="shared" si="4"/>
        <v/>
      </c>
      <c r="T57" s="1" t="str">
        <f t="shared" si="4"/>
        <v/>
      </c>
      <c r="U57" s="1" t="str">
        <f t="shared" si="4"/>
        <v/>
      </c>
      <c r="V57" s="1" t="str">
        <f t="shared" si="4"/>
        <v/>
      </c>
      <c r="W57" s="1" t="str">
        <f t="shared" si="4"/>
        <v/>
      </c>
      <c r="X57" s="1" t="str">
        <f t="shared" si="4"/>
        <v/>
      </c>
      <c r="Y57" s="1" t="str">
        <f t="shared" si="4"/>
        <v/>
      </c>
    </row>
    <row r="58" spans="2:25" hidden="1">
      <c r="F58" s="1" t="str">
        <f>IF(F12=".","",$E12)</f>
        <v/>
      </c>
      <c r="G58" s="1" t="str">
        <f>IF(G12=".","",$E12)</f>
        <v/>
      </c>
      <c r="H58" s="1" t="str">
        <f>IF(H12=".","",$E12)</f>
        <v/>
      </c>
      <c r="I58" s="1" t="str">
        <f>IF(I12=".","",$E12)</f>
        <v/>
      </c>
      <c r="J58" s="1" t="str">
        <f>IF(J12=".","",$E12)</f>
        <v/>
      </c>
      <c r="K58" s="1" t="str">
        <f t="shared" ref="K58:U58" si="5">IF(K12=".","",$E12)</f>
        <v/>
      </c>
      <c r="L58" s="1" t="str">
        <f t="shared" si="5"/>
        <v/>
      </c>
      <c r="M58" s="1" t="str">
        <f t="shared" si="5"/>
        <v/>
      </c>
      <c r="N58" s="1" t="str">
        <f t="shared" si="5"/>
        <v/>
      </c>
      <c r="O58" s="1" t="str">
        <f t="shared" si="5"/>
        <v/>
      </c>
      <c r="P58" s="1" t="str">
        <f t="shared" si="5"/>
        <v/>
      </c>
      <c r="Q58" s="1" t="str">
        <f t="shared" si="5"/>
        <v/>
      </c>
      <c r="R58" s="1" t="str">
        <f t="shared" si="5"/>
        <v/>
      </c>
      <c r="S58" s="1" t="str">
        <f t="shared" si="5"/>
        <v/>
      </c>
      <c r="T58" s="1" t="str">
        <f t="shared" si="5"/>
        <v/>
      </c>
      <c r="U58" s="1" t="str">
        <f t="shared" si="5"/>
        <v/>
      </c>
      <c r="V58" s="1" t="str">
        <f t="shared" si="4"/>
        <v/>
      </c>
      <c r="W58" s="1" t="str">
        <f t="shared" si="4"/>
        <v/>
      </c>
      <c r="X58" s="1" t="str">
        <f t="shared" si="4"/>
        <v/>
      </c>
      <c r="Y58" s="1" t="str">
        <f t="shared" si="4"/>
        <v/>
      </c>
    </row>
    <row r="59" spans="2:25" hidden="1">
      <c r="F59" s="1" t="str">
        <f t="shared" si="3"/>
        <v/>
      </c>
      <c r="G59" s="1" t="str">
        <f t="shared" si="3"/>
        <v/>
      </c>
      <c r="H59" s="1" t="str">
        <f t="shared" si="3"/>
        <v/>
      </c>
      <c r="I59" s="1" t="str">
        <f t="shared" si="3"/>
        <v/>
      </c>
      <c r="J59" s="1" t="str">
        <f t="shared" si="3"/>
        <v/>
      </c>
      <c r="K59" s="1" t="str">
        <f t="shared" si="4"/>
        <v/>
      </c>
      <c r="L59" s="1" t="str">
        <f t="shared" si="4"/>
        <v/>
      </c>
      <c r="M59" s="1" t="str">
        <f t="shared" si="4"/>
        <v/>
      </c>
      <c r="N59" s="1" t="str">
        <f t="shared" si="4"/>
        <v/>
      </c>
      <c r="O59" s="1" t="str">
        <f t="shared" si="4"/>
        <v/>
      </c>
      <c r="P59" s="1" t="str">
        <f t="shared" si="4"/>
        <v/>
      </c>
      <c r="Q59" s="1" t="str">
        <f t="shared" si="4"/>
        <v/>
      </c>
      <c r="R59" s="1" t="str">
        <f t="shared" si="4"/>
        <v/>
      </c>
      <c r="S59" s="1" t="str">
        <f t="shared" si="4"/>
        <v/>
      </c>
      <c r="T59" s="1" t="str">
        <f t="shared" si="4"/>
        <v/>
      </c>
      <c r="U59" s="1" t="str">
        <f t="shared" si="4"/>
        <v/>
      </c>
      <c r="V59" s="1" t="str">
        <f t="shared" si="4"/>
        <v/>
      </c>
      <c r="W59" s="1" t="str">
        <f t="shared" si="4"/>
        <v/>
      </c>
      <c r="X59" s="1" t="str">
        <f t="shared" si="4"/>
        <v/>
      </c>
      <c r="Y59" s="1" t="str">
        <f t="shared" si="4"/>
        <v/>
      </c>
    </row>
    <row r="60" spans="2:25" hidden="1">
      <c r="F60" s="1" t="str">
        <f t="shared" si="3"/>
        <v/>
      </c>
      <c r="G60" s="1" t="str">
        <f t="shared" si="3"/>
        <v/>
      </c>
      <c r="H60" s="1" t="str">
        <f t="shared" si="3"/>
        <v/>
      </c>
      <c r="I60" s="1" t="str">
        <f t="shared" si="3"/>
        <v/>
      </c>
      <c r="J60" s="1" t="str">
        <f t="shared" si="3"/>
        <v/>
      </c>
      <c r="K60" s="1" t="str">
        <f t="shared" si="4"/>
        <v/>
      </c>
      <c r="L60" s="1" t="str">
        <f t="shared" si="4"/>
        <v/>
      </c>
      <c r="M60" s="1" t="str">
        <f t="shared" si="4"/>
        <v/>
      </c>
      <c r="N60" s="1" t="str">
        <f t="shared" si="4"/>
        <v/>
      </c>
      <c r="O60" s="1" t="str">
        <f t="shared" si="4"/>
        <v/>
      </c>
      <c r="P60" s="1" t="str">
        <f t="shared" si="4"/>
        <v/>
      </c>
      <c r="Q60" s="1" t="str">
        <f t="shared" si="4"/>
        <v/>
      </c>
      <c r="R60" s="1" t="str">
        <f t="shared" si="4"/>
        <v/>
      </c>
      <c r="S60" s="1" t="str">
        <f t="shared" si="4"/>
        <v/>
      </c>
      <c r="T60" s="1" t="str">
        <f t="shared" si="4"/>
        <v/>
      </c>
      <c r="U60" s="1" t="str">
        <f t="shared" si="4"/>
        <v/>
      </c>
      <c r="V60" s="1" t="str">
        <f t="shared" si="4"/>
        <v/>
      </c>
      <c r="W60" s="1" t="str">
        <f t="shared" si="4"/>
        <v/>
      </c>
      <c r="X60" s="1" t="str">
        <f t="shared" si="4"/>
        <v/>
      </c>
      <c r="Y60" s="1" t="str">
        <f t="shared" si="4"/>
        <v/>
      </c>
    </row>
    <row r="61" spans="2:25" hidden="1">
      <c r="F61" s="1" t="str">
        <f t="shared" si="3"/>
        <v/>
      </c>
      <c r="G61" s="1" t="str">
        <f t="shared" si="3"/>
        <v/>
      </c>
      <c r="H61" s="1" t="str">
        <f t="shared" si="3"/>
        <v/>
      </c>
      <c r="I61" s="1" t="str">
        <f t="shared" si="3"/>
        <v/>
      </c>
      <c r="J61" s="1" t="str">
        <f t="shared" si="3"/>
        <v/>
      </c>
      <c r="K61" s="1" t="str">
        <f t="shared" si="4"/>
        <v/>
      </c>
      <c r="L61" s="1" t="str">
        <f t="shared" si="4"/>
        <v/>
      </c>
      <c r="M61" s="1" t="str">
        <f t="shared" si="4"/>
        <v/>
      </c>
      <c r="N61" s="1" t="str">
        <f t="shared" si="4"/>
        <v/>
      </c>
      <c r="O61" s="1" t="str">
        <f t="shared" si="4"/>
        <v/>
      </c>
      <c r="P61" s="1" t="str">
        <f t="shared" si="4"/>
        <v/>
      </c>
      <c r="Q61" s="1" t="str">
        <f t="shared" si="4"/>
        <v/>
      </c>
      <c r="R61" s="1" t="str">
        <f t="shared" si="4"/>
        <v/>
      </c>
      <c r="S61" s="1" t="str">
        <f t="shared" si="4"/>
        <v/>
      </c>
      <c r="T61" s="1" t="str">
        <f t="shared" si="4"/>
        <v/>
      </c>
      <c r="U61" s="1" t="str">
        <f t="shared" si="4"/>
        <v/>
      </c>
      <c r="V61" s="1" t="str">
        <f t="shared" si="4"/>
        <v/>
      </c>
      <c r="W61" s="1" t="str">
        <f t="shared" si="4"/>
        <v/>
      </c>
      <c r="X61" s="1" t="str">
        <f t="shared" si="4"/>
        <v/>
      </c>
      <c r="Y61" s="1" t="str">
        <f t="shared" si="4"/>
        <v/>
      </c>
    </row>
    <row r="62" spans="2:25" hidden="1">
      <c r="F62" s="1" t="str">
        <f t="shared" si="3"/>
        <v/>
      </c>
      <c r="G62" s="1" t="str">
        <f t="shared" si="3"/>
        <v/>
      </c>
      <c r="H62" s="1" t="str">
        <f t="shared" si="3"/>
        <v/>
      </c>
      <c r="I62" s="1" t="str">
        <f t="shared" si="3"/>
        <v/>
      </c>
      <c r="J62" s="1" t="str">
        <f t="shared" si="3"/>
        <v/>
      </c>
      <c r="K62" s="1" t="str">
        <f t="shared" si="4"/>
        <v/>
      </c>
      <c r="L62" s="1" t="str">
        <f t="shared" si="4"/>
        <v/>
      </c>
      <c r="M62" s="1" t="str">
        <f t="shared" si="4"/>
        <v/>
      </c>
      <c r="N62" s="1" t="str">
        <f t="shared" si="4"/>
        <v/>
      </c>
      <c r="O62" s="1" t="str">
        <f t="shared" si="4"/>
        <v/>
      </c>
      <c r="P62" s="1" t="str">
        <f t="shared" si="4"/>
        <v/>
      </c>
      <c r="Q62" s="1" t="str">
        <f t="shared" si="4"/>
        <v/>
      </c>
      <c r="R62" s="1" t="str">
        <f t="shared" si="4"/>
        <v/>
      </c>
      <c r="S62" s="1" t="str">
        <f t="shared" si="4"/>
        <v/>
      </c>
      <c r="T62" s="1" t="str">
        <f t="shared" si="4"/>
        <v/>
      </c>
      <c r="U62" s="1" t="str">
        <f t="shared" si="4"/>
        <v/>
      </c>
      <c r="V62" s="1" t="str">
        <f t="shared" si="4"/>
        <v/>
      </c>
      <c r="W62" s="1" t="str">
        <f t="shared" si="4"/>
        <v/>
      </c>
      <c r="X62" s="1" t="str">
        <f t="shared" si="4"/>
        <v/>
      </c>
      <c r="Y62" s="1" t="str">
        <f t="shared" si="4"/>
        <v/>
      </c>
    </row>
    <row r="63" spans="2:25" hidden="1">
      <c r="F63" s="1" t="str">
        <f t="shared" si="3"/>
        <v/>
      </c>
      <c r="G63" s="1" t="str">
        <f t="shared" si="3"/>
        <v/>
      </c>
      <c r="H63" s="1" t="str">
        <f t="shared" si="3"/>
        <v/>
      </c>
      <c r="I63" s="1" t="str">
        <f t="shared" si="3"/>
        <v/>
      </c>
      <c r="J63" s="1" t="str">
        <f t="shared" si="3"/>
        <v/>
      </c>
      <c r="K63" s="1" t="str">
        <f t="shared" si="4"/>
        <v/>
      </c>
      <c r="L63" s="1" t="str">
        <f t="shared" si="4"/>
        <v/>
      </c>
      <c r="M63" s="1" t="str">
        <f t="shared" si="4"/>
        <v/>
      </c>
      <c r="N63" s="1" t="str">
        <f t="shared" si="4"/>
        <v/>
      </c>
      <c r="O63" s="1" t="str">
        <f t="shared" si="4"/>
        <v/>
      </c>
      <c r="P63" s="1" t="str">
        <f t="shared" si="4"/>
        <v/>
      </c>
      <c r="Q63" s="1" t="str">
        <f t="shared" si="4"/>
        <v/>
      </c>
      <c r="R63" s="1" t="str">
        <f t="shared" si="4"/>
        <v/>
      </c>
      <c r="S63" s="1" t="str">
        <f t="shared" si="4"/>
        <v/>
      </c>
      <c r="T63" s="1" t="str">
        <f t="shared" si="4"/>
        <v/>
      </c>
      <c r="U63" s="1" t="str">
        <f t="shared" si="4"/>
        <v/>
      </c>
      <c r="V63" s="1" t="str">
        <f t="shared" si="4"/>
        <v/>
      </c>
      <c r="W63" s="1" t="str">
        <f t="shared" si="4"/>
        <v/>
      </c>
      <c r="X63" s="1" t="str">
        <f t="shared" si="4"/>
        <v/>
      </c>
      <c r="Y63" s="1" t="str">
        <f t="shared" si="4"/>
        <v/>
      </c>
    </row>
    <row r="64" spans="2:25" hidden="1">
      <c r="F64" s="1" t="str">
        <f t="shared" si="3"/>
        <v/>
      </c>
      <c r="G64" s="1" t="str">
        <f t="shared" si="3"/>
        <v/>
      </c>
      <c r="H64" s="1" t="str">
        <f t="shared" si="3"/>
        <v/>
      </c>
      <c r="I64" s="1" t="str">
        <f t="shared" si="3"/>
        <v/>
      </c>
      <c r="J64" s="1" t="str">
        <f t="shared" si="3"/>
        <v/>
      </c>
      <c r="K64" s="1" t="str">
        <f t="shared" si="4"/>
        <v/>
      </c>
      <c r="L64" s="1" t="str">
        <f t="shared" si="4"/>
        <v/>
      </c>
      <c r="M64" s="1" t="str">
        <f t="shared" si="4"/>
        <v/>
      </c>
      <c r="N64" s="1" t="str">
        <f t="shared" si="4"/>
        <v/>
      </c>
      <c r="O64" s="1" t="str">
        <f t="shared" si="4"/>
        <v/>
      </c>
      <c r="P64" s="1" t="str">
        <f t="shared" si="4"/>
        <v/>
      </c>
      <c r="Q64" s="1" t="str">
        <f t="shared" si="4"/>
        <v/>
      </c>
      <c r="R64" s="1" t="str">
        <f t="shared" si="4"/>
        <v/>
      </c>
      <c r="S64" s="1" t="str">
        <f t="shared" si="4"/>
        <v/>
      </c>
      <c r="T64" s="1" t="str">
        <f t="shared" si="4"/>
        <v/>
      </c>
      <c r="U64" s="1" t="str">
        <f t="shared" si="4"/>
        <v/>
      </c>
      <c r="V64" s="1" t="str">
        <f t="shared" si="4"/>
        <v/>
      </c>
      <c r="W64" s="1" t="str">
        <f t="shared" si="4"/>
        <v/>
      </c>
      <c r="X64" s="1" t="str">
        <f t="shared" si="4"/>
        <v/>
      </c>
      <c r="Y64" s="1" t="str">
        <f t="shared" si="4"/>
        <v/>
      </c>
    </row>
    <row r="65" spans="6:25" hidden="1">
      <c r="F65" s="1" t="str">
        <f t="shared" si="3"/>
        <v/>
      </c>
      <c r="G65" s="1" t="str">
        <f t="shared" si="3"/>
        <v/>
      </c>
      <c r="H65" s="1" t="str">
        <f t="shared" si="3"/>
        <v/>
      </c>
      <c r="I65" s="1" t="str">
        <f t="shared" si="3"/>
        <v/>
      </c>
      <c r="J65" s="1" t="str">
        <f t="shared" si="3"/>
        <v/>
      </c>
      <c r="K65" s="1" t="str">
        <f t="shared" si="4"/>
        <v/>
      </c>
      <c r="L65" s="1" t="str">
        <f t="shared" si="4"/>
        <v/>
      </c>
      <c r="M65" s="1" t="str">
        <f t="shared" si="4"/>
        <v/>
      </c>
      <c r="N65" s="1" t="str">
        <f t="shared" si="4"/>
        <v/>
      </c>
      <c r="O65" s="1" t="str">
        <f t="shared" si="4"/>
        <v/>
      </c>
      <c r="P65" s="1" t="str">
        <f t="shared" si="4"/>
        <v/>
      </c>
      <c r="Q65" s="1" t="str">
        <f t="shared" si="4"/>
        <v/>
      </c>
      <c r="R65" s="1" t="str">
        <f t="shared" si="4"/>
        <v/>
      </c>
      <c r="S65" s="1" t="str">
        <f t="shared" si="4"/>
        <v/>
      </c>
      <c r="T65" s="1" t="str">
        <f t="shared" si="4"/>
        <v/>
      </c>
      <c r="U65" s="1" t="str">
        <f t="shared" si="4"/>
        <v/>
      </c>
      <c r="V65" s="1" t="str">
        <f t="shared" si="4"/>
        <v/>
      </c>
      <c r="W65" s="1" t="str">
        <f t="shared" si="4"/>
        <v/>
      </c>
      <c r="X65" s="1" t="str">
        <f t="shared" si="4"/>
        <v/>
      </c>
      <c r="Y65" s="1" t="str">
        <f t="shared" si="4"/>
        <v/>
      </c>
    </row>
    <row r="66" spans="6:25" hidden="1">
      <c r="F66" s="1" t="str">
        <f t="shared" si="3"/>
        <v/>
      </c>
      <c r="G66" s="1" t="str">
        <f t="shared" si="3"/>
        <v/>
      </c>
      <c r="H66" s="1" t="str">
        <f t="shared" si="3"/>
        <v/>
      </c>
      <c r="I66" s="1" t="str">
        <f t="shared" si="3"/>
        <v/>
      </c>
      <c r="J66" s="1" t="str">
        <f t="shared" si="3"/>
        <v/>
      </c>
      <c r="K66" s="1" t="str">
        <f t="shared" si="4"/>
        <v/>
      </c>
      <c r="L66" s="1" t="str">
        <f t="shared" si="4"/>
        <v/>
      </c>
      <c r="M66" s="1" t="str">
        <f t="shared" si="4"/>
        <v/>
      </c>
      <c r="N66" s="1" t="str">
        <f t="shared" si="4"/>
        <v/>
      </c>
      <c r="O66" s="1" t="str">
        <f t="shared" si="4"/>
        <v/>
      </c>
      <c r="P66" s="1" t="str">
        <f t="shared" si="4"/>
        <v/>
      </c>
      <c r="Q66" s="1" t="str">
        <f t="shared" si="4"/>
        <v/>
      </c>
      <c r="R66" s="1" t="str">
        <f t="shared" si="4"/>
        <v/>
      </c>
      <c r="S66" s="1" t="str">
        <f t="shared" si="4"/>
        <v/>
      </c>
      <c r="T66" s="1" t="str">
        <f t="shared" si="4"/>
        <v/>
      </c>
      <c r="U66" s="1" t="str">
        <f t="shared" si="4"/>
        <v/>
      </c>
      <c r="V66" s="1" t="str">
        <f t="shared" si="4"/>
        <v/>
      </c>
      <c r="W66" s="1" t="str">
        <f t="shared" si="4"/>
        <v/>
      </c>
      <c r="X66" s="1" t="str">
        <f t="shared" si="4"/>
        <v/>
      </c>
      <c r="Y66" s="1" t="str">
        <f t="shared" si="4"/>
        <v/>
      </c>
    </row>
    <row r="67" spans="6:25" hidden="1">
      <c r="F67" s="1" t="str">
        <f t="shared" si="3"/>
        <v/>
      </c>
      <c r="G67" s="1" t="str">
        <f t="shared" si="3"/>
        <v/>
      </c>
      <c r="H67" s="1" t="str">
        <f t="shared" si="3"/>
        <v/>
      </c>
      <c r="I67" s="1" t="str">
        <f t="shared" si="3"/>
        <v/>
      </c>
      <c r="J67" s="1" t="str">
        <f t="shared" si="3"/>
        <v/>
      </c>
      <c r="K67" s="1" t="str">
        <f t="shared" si="4"/>
        <v/>
      </c>
      <c r="L67" s="1" t="str">
        <f t="shared" si="4"/>
        <v/>
      </c>
      <c r="M67" s="1" t="str">
        <f t="shared" si="4"/>
        <v/>
      </c>
      <c r="N67" s="1" t="str">
        <f t="shared" si="4"/>
        <v/>
      </c>
      <c r="O67" s="1" t="str">
        <f t="shared" si="4"/>
        <v/>
      </c>
      <c r="P67" s="1" t="str">
        <f t="shared" si="4"/>
        <v/>
      </c>
      <c r="Q67" s="1" t="str">
        <f t="shared" si="4"/>
        <v/>
      </c>
      <c r="R67" s="1" t="str">
        <f t="shared" si="4"/>
        <v/>
      </c>
      <c r="S67" s="1" t="str">
        <f t="shared" si="4"/>
        <v/>
      </c>
      <c r="T67" s="1" t="str">
        <f t="shared" si="4"/>
        <v/>
      </c>
      <c r="U67" s="1" t="str">
        <f t="shared" si="4"/>
        <v/>
      </c>
      <c r="V67" s="1" t="str">
        <f t="shared" si="4"/>
        <v/>
      </c>
      <c r="W67" s="1" t="str">
        <f t="shared" si="4"/>
        <v/>
      </c>
      <c r="X67" s="1" t="str">
        <f t="shared" si="4"/>
        <v/>
      </c>
      <c r="Y67" s="1" t="str">
        <f t="shared" si="4"/>
        <v/>
      </c>
    </row>
    <row r="68" spans="6:25" hidden="1">
      <c r="F68" s="1" t="str">
        <f t="shared" si="3"/>
        <v/>
      </c>
      <c r="G68" s="1" t="str">
        <f t="shared" si="3"/>
        <v/>
      </c>
      <c r="H68" s="1" t="str">
        <f t="shared" si="3"/>
        <v/>
      </c>
      <c r="I68" s="1" t="str">
        <f t="shared" si="3"/>
        <v/>
      </c>
      <c r="J68" s="1" t="str">
        <f t="shared" si="3"/>
        <v/>
      </c>
      <c r="K68" s="1" t="str">
        <f t="shared" si="4"/>
        <v/>
      </c>
      <c r="L68" s="1" t="str">
        <f t="shared" si="4"/>
        <v/>
      </c>
      <c r="M68" s="1" t="str">
        <f t="shared" si="4"/>
        <v/>
      </c>
      <c r="N68" s="1" t="str">
        <f t="shared" si="4"/>
        <v/>
      </c>
      <c r="O68" s="1" t="str">
        <f t="shared" si="4"/>
        <v/>
      </c>
      <c r="P68" s="1" t="str">
        <f t="shared" si="4"/>
        <v/>
      </c>
      <c r="Q68" s="1" t="str">
        <f t="shared" si="4"/>
        <v/>
      </c>
      <c r="R68" s="1" t="str">
        <f t="shared" si="4"/>
        <v/>
      </c>
      <c r="S68" s="1" t="str">
        <f t="shared" si="4"/>
        <v/>
      </c>
      <c r="T68" s="1" t="str">
        <f t="shared" si="4"/>
        <v/>
      </c>
      <c r="U68" s="1" t="str">
        <f t="shared" si="4"/>
        <v/>
      </c>
      <c r="V68" s="1" t="str">
        <f t="shared" si="4"/>
        <v/>
      </c>
      <c r="W68" s="1" t="str">
        <f t="shared" si="4"/>
        <v/>
      </c>
      <c r="X68" s="1" t="str">
        <f t="shared" si="4"/>
        <v/>
      </c>
      <c r="Y68" s="1" t="str">
        <f t="shared" si="4"/>
        <v/>
      </c>
    </row>
    <row r="69" spans="6:25" hidden="1">
      <c r="F69" s="1" t="str">
        <f t="shared" si="3"/>
        <v/>
      </c>
      <c r="G69" s="1" t="str">
        <f t="shared" si="3"/>
        <v/>
      </c>
      <c r="H69" s="1" t="str">
        <f t="shared" si="3"/>
        <v/>
      </c>
      <c r="I69" s="1" t="str">
        <f t="shared" si="3"/>
        <v/>
      </c>
      <c r="J69" s="1" t="str">
        <f t="shared" si="3"/>
        <v/>
      </c>
      <c r="K69" s="1" t="str">
        <f t="shared" si="4"/>
        <v/>
      </c>
      <c r="L69" s="1" t="str">
        <f t="shared" si="4"/>
        <v/>
      </c>
      <c r="M69" s="1" t="str">
        <f t="shared" si="4"/>
        <v/>
      </c>
      <c r="N69" s="1" t="str">
        <f t="shared" si="4"/>
        <v/>
      </c>
      <c r="O69" s="1" t="str">
        <f t="shared" si="4"/>
        <v/>
      </c>
      <c r="P69" s="1" t="str">
        <f t="shared" si="4"/>
        <v/>
      </c>
      <c r="Q69" s="1" t="str">
        <f t="shared" si="4"/>
        <v/>
      </c>
      <c r="R69" s="1" t="str">
        <f t="shared" si="4"/>
        <v/>
      </c>
      <c r="S69" s="1" t="str">
        <f t="shared" si="4"/>
        <v/>
      </c>
      <c r="T69" s="1" t="str">
        <f t="shared" si="4"/>
        <v/>
      </c>
      <c r="U69" s="1" t="str">
        <f t="shared" si="4"/>
        <v/>
      </c>
      <c r="V69" s="1" t="str">
        <f t="shared" si="4"/>
        <v/>
      </c>
      <c r="W69" s="1" t="str">
        <f t="shared" si="4"/>
        <v/>
      </c>
      <c r="X69" s="1" t="str">
        <f t="shared" si="4"/>
        <v/>
      </c>
      <c r="Y69" s="1" t="str">
        <f t="shared" si="4"/>
        <v/>
      </c>
    </row>
    <row r="70" spans="6:25" hidden="1">
      <c r="F70" s="1" t="str">
        <f t="shared" si="3"/>
        <v/>
      </c>
      <c r="G70" s="1" t="str">
        <f t="shared" si="3"/>
        <v/>
      </c>
      <c r="H70" s="1" t="str">
        <f t="shared" si="3"/>
        <v/>
      </c>
      <c r="I70" s="1" t="str">
        <f t="shared" si="3"/>
        <v/>
      </c>
      <c r="J70" s="1" t="str">
        <f t="shared" si="3"/>
        <v/>
      </c>
      <c r="K70" s="1" t="str">
        <f t="shared" si="4"/>
        <v/>
      </c>
      <c r="L70" s="1" t="str">
        <f t="shared" si="4"/>
        <v/>
      </c>
      <c r="M70" s="1" t="str">
        <f t="shared" si="4"/>
        <v/>
      </c>
      <c r="N70" s="1" t="str">
        <f t="shared" si="4"/>
        <v/>
      </c>
      <c r="O70" s="1" t="str">
        <f t="shared" si="4"/>
        <v/>
      </c>
      <c r="P70" s="1" t="str">
        <f t="shared" si="4"/>
        <v/>
      </c>
      <c r="Q70" s="1" t="str">
        <f t="shared" si="4"/>
        <v/>
      </c>
      <c r="R70" s="1" t="str">
        <f t="shared" si="4"/>
        <v/>
      </c>
      <c r="S70" s="1" t="str">
        <f t="shared" si="4"/>
        <v/>
      </c>
      <c r="T70" s="1" t="str">
        <f t="shared" si="4"/>
        <v/>
      </c>
      <c r="U70" s="1" t="str">
        <f t="shared" si="4"/>
        <v/>
      </c>
      <c r="V70" s="1" t="str">
        <f t="shared" si="4"/>
        <v/>
      </c>
      <c r="W70" s="1" t="str">
        <f t="shared" si="4"/>
        <v/>
      </c>
      <c r="X70" s="1" t="str">
        <f t="shared" si="4"/>
        <v/>
      </c>
      <c r="Y70" s="1" t="str">
        <f t="shared" si="4"/>
        <v/>
      </c>
    </row>
    <row r="71" spans="6:25" hidden="1">
      <c r="F71" s="1" t="str">
        <f t="shared" si="3"/>
        <v/>
      </c>
      <c r="G71" s="1" t="str">
        <f t="shared" si="3"/>
        <v/>
      </c>
      <c r="H71" s="1" t="str">
        <f t="shared" si="3"/>
        <v/>
      </c>
      <c r="I71" s="1" t="str">
        <f t="shared" si="3"/>
        <v/>
      </c>
      <c r="J71" s="1" t="str">
        <f t="shared" si="3"/>
        <v/>
      </c>
      <c r="K71" s="1" t="str">
        <f t="shared" ref="K71:Y84" si="6">IF(K25=".","",$E25)</f>
        <v/>
      </c>
      <c r="L71" s="1" t="str">
        <f t="shared" si="6"/>
        <v/>
      </c>
      <c r="M71" s="1" t="str">
        <f t="shared" si="6"/>
        <v/>
      </c>
      <c r="N71" s="1" t="str">
        <f t="shared" si="6"/>
        <v/>
      </c>
      <c r="O71" s="1" t="str">
        <f t="shared" si="6"/>
        <v/>
      </c>
      <c r="P71" s="1" t="str">
        <f t="shared" si="6"/>
        <v/>
      </c>
      <c r="Q71" s="1" t="str">
        <f t="shared" si="6"/>
        <v/>
      </c>
      <c r="R71" s="1" t="str">
        <f t="shared" si="6"/>
        <v/>
      </c>
      <c r="S71" s="1" t="str">
        <f t="shared" si="6"/>
        <v/>
      </c>
      <c r="T71" s="1" t="str">
        <f t="shared" si="6"/>
        <v/>
      </c>
      <c r="U71" s="1" t="str">
        <f t="shared" si="6"/>
        <v/>
      </c>
      <c r="V71" s="1" t="str">
        <f t="shared" si="6"/>
        <v/>
      </c>
      <c r="W71" s="1" t="str">
        <f t="shared" si="6"/>
        <v/>
      </c>
      <c r="X71" s="1" t="str">
        <f t="shared" si="6"/>
        <v/>
      </c>
      <c r="Y71" s="1" t="str">
        <f t="shared" si="6"/>
        <v/>
      </c>
    </row>
    <row r="72" spans="6:25" hidden="1">
      <c r="F72" s="1" t="str">
        <f t="shared" si="3"/>
        <v/>
      </c>
      <c r="G72" s="1" t="str">
        <f t="shared" si="3"/>
        <v/>
      </c>
      <c r="H72" s="1" t="str">
        <f t="shared" si="3"/>
        <v/>
      </c>
      <c r="I72" s="1" t="str">
        <f t="shared" si="3"/>
        <v/>
      </c>
      <c r="J72" s="1" t="str">
        <f t="shared" si="3"/>
        <v/>
      </c>
      <c r="K72" s="1" t="str">
        <f t="shared" si="6"/>
        <v/>
      </c>
      <c r="L72" s="1" t="str">
        <f t="shared" si="6"/>
        <v/>
      </c>
      <c r="M72" s="1" t="str">
        <f t="shared" si="6"/>
        <v/>
      </c>
      <c r="N72" s="1" t="str">
        <f t="shared" si="6"/>
        <v/>
      </c>
      <c r="O72" s="1" t="str">
        <f t="shared" si="6"/>
        <v/>
      </c>
      <c r="P72" s="1" t="str">
        <f t="shared" si="6"/>
        <v/>
      </c>
      <c r="Q72" s="1" t="str">
        <f t="shared" si="6"/>
        <v/>
      </c>
      <c r="R72" s="1" t="str">
        <f t="shared" si="6"/>
        <v/>
      </c>
      <c r="S72" s="1" t="str">
        <f t="shared" si="6"/>
        <v/>
      </c>
      <c r="T72" s="1" t="str">
        <f t="shared" si="6"/>
        <v/>
      </c>
      <c r="U72" s="1" t="str">
        <f t="shared" si="6"/>
        <v/>
      </c>
      <c r="V72" s="1" t="str">
        <f t="shared" si="6"/>
        <v/>
      </c>
      <c r="W72" s="1" t="str">
        <f t="shared" si="6"/>
        <v/>
      </c>
      <c r="X72" s="1" t="str">
        <f t="shared" si="6"/>
        <v/>
      </c>
      <c r="Y72" s="1" t="str">
        <f t="shared" si="6"/>
        <v/>
      </c>
    </row>
    <row r="73" spans="6:25" hidden="1">
      <c r="F73" s="1" t="str">
        <f t="shared" ref="F73:J84" si="7">IF(F27=".","",$E27)</f>
        <v/>
      </c>
      <c r="G73" s="1" t="str">
        <f t="shared" si="7"/>
        <v/>
      </c>
      <c r="H73" s="1" t="str">
        <f t="shared" si="7"/>
        <v/>
      </c>
      <c r="I73" s="1" t="str">
        <f t="shared" si="7"/>
        <v/>
      </c>
      <c r="J73" s="1" t="str">
        <f t="shared" si="7"/>
        <v/>
      </c>
      <c r="K73" s="1" t="str">
        <f t="shared" si="6"/>
        <v/>
      </c>
      <c r="L73" s="1" t="str">
        <f t="shared" si="6"/>
        <v/>
      </c>
      <c r="M73" s="1" t="str">
        <f t="shared" si="6"/>
        <v/>
      </c>
      <c r="N73" s="1" t="str">
        <f t="shared" si="6"/>
        <v/>
      </c>
      <c r="O73" s="1" t="str">
        <f t="shared" si="6"/>
        <v/>
      </c>
      <c r="P73" s="1" t="str">
        <f t="shared" si="6"/>
        <v/>
      </c>
      <c r="Q73" s="1" t="str">
        <f t="shared" si="6"/>
        <v/>
      </c>
      <c r="R73" s="1" t="str">
        <f t="shared" si="6"/>
        <v/>
      </c>
      <c r="S73" s="1" t="str">
        <f t="shared" si="6"/>
        <v/>
      </c>
      <c r="T73" s="1" t="str">
        <f t="shared" si="6"/>
        <v/>
      </c>
      <c r="U73" s="1" t="str">
        <f t="shared" si="6"/>
        <v/>
      </c>
      <c r="V73" s="1" t="str">
        <f t="shared" si="6"/>
        <v/>
      </c>
      <c r="W73" s="1" t="str">
        <f t="shared" si="6"/>
        <v/>
      </c>
      <c r="X73" s="1" t="str">
        <f t="shared" si="6"/>
        <v/>
      </c>
      <c r="Y73" s="1" t="str">
        <f t="shared" si="6"/>
        <v/>
      </c>
    </row>
    <row r="74" spans="6:25" hidden="1">
      <c r="F74" s="1" t="str">
        <f t="shared" si="7"/>
        <v/>
      </c>
      <c r="G74" s="1" t="str">
        <f t="shared" si="7"/>
        <v/>
      </c>
      <c r="H74" s="1" t="str">
        <f t="shared" si="7"/>
        <v/>
      </c>
      <c r="I74" s="1" t="str">
        <f t="shared" si="7"/>
        <v/>
      </c>
      <c r="J74" s="1" t="str">
        <f t="shared" si="7"/>
        <v/>
      </c>
      <c r="K74" s="1" t="str">
        <f t="shared" si="6"/>
        <v/>
      </c>
      <c r="L74" s="1" t="str">
        <f t="shared" si="6"/>
        <v/>
      </c>
      <c r="M74" s="1" t="str">
        <f t="shared" si="6"/>
        <v/>
      </c>
      <c r="N74" s="1" t="str">
        <f t="shared" si="6"/>
        <v/>
      </c>
      <c r="O74" s="1" t="str">
        <f t="shared" si="6"/>
        <v/>
      </c>
      <c r="P74" s="1" t="str">
        <f t="shared" si="6"/>
        <v/>
      </c>
      <c r="Q74" s="1" t="str">
        <f t="shared" si="6"/>
        <v/>
      </c>
      <c r="R74" s="1" t="str">
        <f t="shared" si="6"/>
        <v/>
      </c>
      <c r="S74" s="1" t="str">
        <f t="shared" si="6"/>
        <v/>
      </c>
      <c r="T74" s="1" t="str">
        <f t="shared" si="6"/>
        <v/>
      </c>
      <c r="U74" s="1" t="str">
        <f t="shared" si="6"/>
        <v/>
      </c>
      <c r="V74" s="1" t="str">
        <f t="shared" si="6"/>
        <v/>
      </c>
      <c r="W74" s="1" t="str">
        <f t="shared" si="6"/>
        <v/>
      </c>
      <c r="X74" s="1" t="str">
        <f t="shared" si="6"/>
        <v/>
      </c>
      <c r="Y74" s="1" t="str">
        <f t="shared" si="6"/>
        <v/>
      </c>
    </row>
    <row r="75" spans="6:25" hidden="1">
      <c r="F75" s="1" t="str">
        <f t="shared" si="7"/>
        <v/>
      </c>
      <c r="G75" s="1" t="str">
        <f t="shared" si="7"/>
        <v/>
      </c>
      <c r="H75" s="1" t="str">
        <f t="shared" si="7"/>
        <v/>
      </c>
      <c r="I75" s="1" t="str">
        <f t="shared" si="7"/>
        <v/>
      </c>
      <c r="J75" s="1" t="str">
        <f t="shared" si="7"/>
        <v/>
      </c>
      <c r="K75" s="1" t="str">
        <f t="shared" si="6"/>
        <v/>
      </c>
      <c r="L75" s="1" t="str">
        <f t="shared" si="6"/>
        <v/>
      </c>
      <c r="M75" s="1" t="str">
        <f t="shared" si="6"/>
        <v/>
      </c>
      <c r="N75" s="1" t="str">
        <f t="shared" si="6"/>
        <v/>
      </c>
      <c r="O75" s="1" t="str">
        <f t="shared" si="6"/>
        <v/>
      </c>
      <c r="P75" s="1" t="str">
        <f t="shared" si="6"/>
        <v/>
      </c>
      <c r="Q75" s="1" t="str">
        <f t="shared" si="6"/>
        <v/>
      </c>
      <c r="R75" s="1" t="str">
        <f t="shared" si="6"/>
        <v/>
      </c>
      <c r="S75" s="1" t="str">
        <f t="shared" si="6"/>
        <v/>
      </c>
      <c r="T75" s="1" t="str">
        <f t="shared" si="6"/>
        <v/>
      </c>
      <c r="U75" s="1" t="str">
        <f t="shared" si="6"/>
        <v/>
      </c>
      <c r="V75" s="1" t="str">
        <f t="shared" si="6"/>
        <v/>
      </c>
      <c r="W75" s="1" t="str">
        <f t="shared" si="6"/>
        <v/>
      </c>
      <c r="X75" s="1" t="str">
        <f t="shared" si="6"/>
        <v/>
      </c>
      <c r="Y75" s="1" t="str">
        <f t="shared" si="6"/>
        <v/>
      </c>
    </row>
    <row r="76" spans="6:25" hidden="1">
      <c r="F76" s="1" t="str">
        <f t="shared" si="7"/>
        <v/>
      </c>
      <c r="G76" s="1" t="str">
        <f t="shared" si="7"/>
        <v/>
      </c>
      <c r="H76" s="1" t="str">
        <f t="shared" si="7"/>
        <v/>
      </c>
      <c r="I76" s="1" t="str">
        <f t="shared" si="7"/>
        <v/>
      </c>
      <c r="J76" s="1" t="str">
        <f t="shared" si="7"/>
        <v/>
      </c>
      <c r="K76" s="1" t="str">
        <f t="shared" si="6"/>
        <v/>
      </c>
      <c r="L76" s="1" t="str">
        <f t="shared" si="6"/>
        <v/>
      </c>
      <c r="M76" s="1" t="str">
        <f t="shared" si="6"/>
        <v/>
      </c>
      <c r="N76" s="1" t="str">
        <f t="shared" si="6"/>
        <v/>
      </c>
      <c r="O76" s="1" t="str">
        <f t="shared" si="6"/>
        <v/>
      </c>
      <c r="P76" s="1" t="str">
        <f t="shared" si="6"/>
        <v/>
      </c>
      <c r="Q76" s="1" t="str">
        <f t="shared" si="6"/>
        <v/>
      </c>
      <c r="R76" s="1" t="str">
        <f t="shared" si="6"/>
        <v/>
      </c>
      <c r="S76" s="1" t="str">
        <f t="shared" si="6"/>
        <v/>
      </c>
      <c r="T76" s="1" t="str">
        <f t="shared" si="6"/>
        <v/>
      </c>
      <c r="U76" s="1" t="str">
        <f t="shared" si="6"/>
        <v/>
      </c>
      <c r="V76" s="1" t="str">
        <f t="shared" si="6"/>
        <v/>
      </c>
      <c r="W76" s="1" t="str">
        <f t="shared" si="6"/>
        <v/>
      </c>
      <c r="X76" s="1" t="str">
        <f t="shared" si="6"/>
        <v/>
      </c>
      <c r="Y76" s="1" t="str">
        <f t="shared" si="6"/>
        <v/>
      </c>
    </row>
    <row r="77" spans="6:25" hidden="1">
      <c r="F77" s="1" t="str">
        <f t="shared" si="7"/>
        <v/>
      </c>
      <c r="G77" s="1" t="str">
        <f t="shared" si="7"/>
        <v/>
      </c>
      <c r="H77" s="1" t="str">
        <f t="shared" si="7"/>
        <v/>
      </c>
      <c r="I77" s="1" t="str">
        <f t="shared" si="7"/>
        <v/>
      </c>
      <c r="J77" s="1" t="str">
        <f t="shared" si="7"/>
        <v/>
      </c>
      <c r="K77" s="1" t="str">
        <f t="shared" si="6"/>
        <v/>
      </c>
      <c r="L77" s="1" t="str">
        <f t="shared" si="6"/>
        <v/>
      </c>
      <c r="M77" s="1" t="str">
        <f t="shared" si="6"/>
        <v/>
      </c>
      <c r="N77" s="1" t="str">
        <f t="shared" si="6"/>
        <v/>
      </c>
      <c r="O77" s="1" t="str">
        <f t="shared" si="6"/>
        <v/>
      </c>
      <c r="P77" s="1" t="str">
        <f t="shared" si="6"/>
        <v/>
      </c>
      <c r="Q77" s="1" t="str">
        <f t="shared" si="6"/>
        <v/>
      </c>
      <c r="R77" s="1" t="str">
        <f t="shared" si="6"/>
        <v/>
      </c>
      <c r="S77" s="1" t="str">
        <f t="shared" si="6"/>
        <v/>
      </c>
      <c r="T77" s="1" t="str">
        <f t="shared" si="6"/>
        <v/>
      </c>
      <c r="U77" s="1" t="str">
        <f t="shared" si="6"/>
        <v/>
      </c>
      <c r="V77" s="1" t="str">
        <f t="shared" si="6"/>
        <v/>
      </c>
      <c r="W77" s="1" t="str">
        <f t="shared" si="6"/>
        <v/>
      </c>
      <c r="X77" s="1" t="str">
        <f t="shared" si="6"/>
        <v/>
      </c>
      <c r="Y77" s="1" t="str">
        <f t="shared" si="6"/>
        <v/>
      </c>
    </row>
    <row r="78" spans="6:25" hidden="1">
      <c r="F78" s="1" t="str">
        <f t="shared" si="7"/>
        <v/>
      </c>
      <c r="G78" s="1" t="str">
        <f t="shared" si="7"/>
        <v/>
      </c>
      <c r="H78" s="1" t="str">
        <f t="shared" si="7"/>
        <v/>
      </c>
      <c r="I78" s="1" t="str">
        <f t="shared" si="7"/>
        <v/>
      </c>
      <c r="J78" s="1" t="str">
        <f t="shared" si="7"/>
        <v/>
      </c>
      <c r="K78" s="1" t="str">
        <f t="shared" si="6"/>
        <v/>
      </c>
      <c r="L78" s="1" t="str">
        <f t="shared" si="6"/>
        <v/>
      </c>
      <c r="M78" s="1" t="str">
        <f t="shared" si="6"/>
        <v/>
      </c>
      <c r="N78" s="1" t="str">
        <f t="shared" si="6"/>
        <v/>
      </c>
      <c r="O78" s="1" t="str">
        <f t="shared" si="6"/>
        <v/>
      </c>
      <c r="P78" s="1" t="str">
        <f t="shared" si="6"/>
        <v/>
      </c>
      <c r="Q78" s="1" t="str">
        <f t="shared" si="6"/>
        <v/>
      </c>
      <c r="R78" s="1" t="str">
        <f t="shared" si="6"/>
        <v/>
      </c>
      <c r="S78" s="1" t="str">
        <f t="shared" si="6"/>
        <v/>
      </c>
      <c r="T78" s="1" t="str">
        <f t="shared" si="6"/>
        <v/>
      </c>
      <c r="U78" s="1" t="str">
        <f t="shared" si="6"/>
        <v/>
      </c>
      <c r="V78" s="1" t="str">
        <f t="shared" si="6"/>
        <v/>
      </c>
      <c r="W78" s="1" t="str">
        <f t="shared" si="6"/>
        <v/>
      </c>
      <c r="X78" s="1" t="str">
        <f t="shared" si="6"/>
        <v/>
      </c>
      <c r="Y78" s="1" t="str">
        <f t="shared" si="6"/>
        <v/>
      </c>
    </row>
    <row r="79" spans="6:25" hidden="1">
      <c r="F79" s="1" t="str">
        <f t="shared" si="7"/>
        <v/>
      </c>
      <c r="G79" s="1" t="str">
        <f t="shared" si="7"/>
        <v/>
      </c>
      <c r="H79" s="1" t="str">
        <f t="shared" si="7"/>
        <v/>
      </c>
      <c r="I79" s="1" t="str">
        <f t="shared" si="7"/>
        <v/>
      </c>
      <c r="J79" s="1" t="str">
        <f t="shared" si="7"/>
        <v/>
      </c>
      <c r="K79" s="1" t="str">
        <f t="shared" si="6"/>
        <v/>
      </c>
      <c r="L79" s="1" t="str">
        <f t="shared" si="6"/>
        <v/>
      </c>
      <c r="M79" s="1" t="str">
        <f t="shared" si="6"/>
        <v/>
      </c>
      <c r="N79" s="1" t="str">
        <f t="shared" si="6"/>
        <v/>
      </c>
      <c r="O79" s="1" t="str">
        <f t="shared" si="6"/>
        <v/>
      </c>
      <c r="P79" s="1" t="str">
        <f t="shared" si="6"/>
        <v/>
      </c>
      <c r="Q79" s="1" t="str">
        <f t="shared" si="6"/>
        <v/>
      </c>
      <c r="R79" s="1" t="str">
        <f t="shared" si="6"/>
        <v/>
      </c>
      <c r="S79" s="1" t="str">
        <f t="shared" si="6"/>
        <v/>
      </c>
      <c r="T79" s="1" t="str">
        <f t="shared" si="6"/>
        <v/>
      </c>
      <c r="U79" s="1" t="str">
        <f t="shared" si="6"/>
        <v/>
      </c>
      <c r="V79" s="1" t="str">
        <f t="shared" si="6"/>
        <v/>
      </c>
      <c r="W79" s="1" t="str">
        <f t="shared" si="6"/>
        <v/>
      </c>
      <c r="X79" s="1" t="str">
        <f t="shared" si="6"/>
        <v/>
      </c>
      <c r="Y79" s="1" t="str">
        <f t="shared" si="6"/>
        <v/>
      </c>
    </row>
    <row r="80" spans="6:25" hidden="1">
      <c r="F80" s="1" t="str">
        <f t="shared" si="7"/>
        <v/>
      </c>
      <c r="G80" s="1" t="str">
        <f t="shared" si="7"/>
        <v/>
      </c>
      <c r="H80" s="1" t="str">
        <f t="shared" si="7"/>
        <v/>
      </c>
      <c r="I80" s="1" t="str">
        <f t="shared" si="7"/>
        <v/>
      </c>
      <c r="J80" s="1" t="str">
        <f t="shared" si="7"/>
        <v/>
      </c>
      <c r="K80" s="1" t="str">
        <f t="shared" si="6"/>
        <v/>
      </c>
      <c r="L80" s="1" t="str">
        <f t="shared" si="6"/>
        <v/>
      </c>
      <c r="M80" s="1" t="str">
        <f t="shared" si="6"/>
        <v/>
      </c>
      <c r="N80" s="1" t="str">
        <f t="shared" si="6"/>
        <v/>
      </c>
      <c r="O80" s="1" t="str">
        <f t="shared" si="6"/>
        <v/>
      </c>
      <c r="P80" s="1" t="str">
        <f t="shared" si="6"/>
        <v/>
      </c>
      <c r="Q80" s="1" t="str">
        <f t="shared" si="6"/>
        <v/>
      </c>
      <c r="R80" s="1" t="str">
        <f t="shared" si="6"/>
        <v/>
      </c>
      <c r="S80" s="1" t="str">
        <f t="shared" si="6"/>
        <v/>
      </c>
      <c r="T80" s="1" t="str">
        <f t="shared" si="6"/>
        <v/>
      </c>
      <c r="U80" s="1" t="str">
        <f t="shared" si="6"/>
        <v/>
      </c>
      <c r="V80" s="1" t="str">
        <f t="shared" si="6"/>
        <v/>
      </c>
      <c r="W80" s="1" t="str">
        <f t="shared" si="6"/>
        <v/>
      </c>
      <c r="X80" s="1" t="str">
        <f t="shared" si="6"/>
        <v/>
      </c>
      <c r="Y80" s="1" t="str">
        <f t="shared" si="6"/>
        <v/>
      </c>
    </row>
    <row r="81" spans="6:27" hidden="1">
      <c r="F81" s="1" t="str">
        <f t="shared" si="7"/>
        <v/>
      </c>
      <c r="G81" s="1" t="str">
        <f t="shared" si="7"/>
        <v/>
      </c>
      <c r="H81" s="1" t="str">
        <f t="shared" si="7"/>
        <v/>
      </c>
      <c r="I81" s="1" t="str">
        <f t="shared" si="7"/>
        <v/>
      </c>
      <c r="J81" s="1" t="str">
        <f t="shared" si="7"/>
        <v/>
      </c>
      <c r="K81" s="1" t="str">
        <f t="shared" si="6"/>
        <v/>
      </c>
      <c r="L81" s="1" t="str">
        <f t="shared" si="6"/>
        <v/>
      </c>
      <c r="M81" s="1" t="str">
        <f t="shared" si="6"/>
        <v/>
      </c>
      <c r="N81" s="1" t="str">
        <f t="shared" si="6"/>
        <v/>
      </c>
      <c r="O81" s="1" t="str">
        <f t="shared" si="6"/>
        <v/>
      </c>
      <c r="P81" s="1" t="str">
        <f t="shared" si="6"/>
        <v/>
      </c>
      <c r="Q81" s="1" t="str">
        <f t="shared" si="6"/>
        <v/>
      </c>
      <c r="R81" s="1" t="str">
        <f t="shared" si="6"/>
        <v/>
      </c>
      <c r="S81" s="1" t="str">
        <f t="shared" si="6"/>
        <v/>
      </c>
      <c r="T81" s="1" t="str">
        <f t="shared" si="6"/>
        <v/>
      </c>
      <c r="U81" s="1" t="str">
        <f t="shared" si="6"/>
        <v/>
      </c>
      <c r="V81" s="1" t="str">
        <f t="shared" si="6"/>
        <v/>
      </c>
      <c r="W81" s="1" t="str">
        <f t="shared" si="6"/>
        <v/>
      </c>
      <c r="X81" s="1" t="str">
        <f t="shared" si="6"/>
        <v/>
      </c>
      <c r="Y81" s="1" t="str">
        <f t="shared" si="6"/>
        <v/>
      </c>
    </row>
    <row r="82" spans="6:27" hidden="1">
      <c r="F82" s="1" t="str">
        <f t="shared" si="7"/>
        <v/>
      </c>
      <c r="G82" s="1" t="str">
        <f t="shared" si="7"/>
        <v/>
      </c>
      <c r="H82" s="1" t="str">
        <f t="shared" si="7"/>
        <v/>
      </c>
      <c r="I82" s="1" t="str">
        <f t="shared" si="7"/>
        <v/>
      </c>
      <c r="J82" s="1" t="str">
        <f t="shared" si="7"/>
        <v/>
      </c>
      <c r="K82" s="1" t="str">
        <f t="shared" si="6"/>
        <v/>
      </c>
      <c r="L82" s="1" t="str">
        <f t="shared" si="6"/>
        <v/>
      </c>
      <c r="M82" s="1" t="str">
        <f t="shared" si="6"/>
        <v/>
      </c>
      <c r="N82" s="1" t="str">
        <f t="shared" si="6"/>
        <v/>
      </c>
      <c r="O82" s="1" t="str">
        <f t="shared" si="6"/>
        <v/>
      </c>
      <c r="P82" s="1" t="str">
        <f t="shared" si="6"/>
        <v/>
      </c>
      <c r="Q82" s="1" t="str">
        <f t="shared" si="6"/>
        <v/>
      </c>
      <c r="R82" s="1" t="str">
        <f t="shared" si="6"/>
        <v/>
      </c>
      <c r="S82" s="1" t="str">
        <f t="shared" si="6"/>
        <v/>
      </c>
      <c r="T82" s="1" t="str">
        <f t="shared" si="6"/>
        <v/>
      </c>
      <c r="U82" s="1" t="str">
        <f t="shared" si="6"/>
        <v/>
      </c>
      <c r="V82" s="1" t="str">
        <f t="shared" si="6"/>
        <v/>
      </c>
      <c r="W82" s="1" t="str">
        <f t="shared" si="6"/>
        <v/>
      </c>
      <c r="X82" s="1" t="str">
        <f t="shared" si="6"/>
        <v/>
      </c>
      <c r="Y82" s="1" t="str">
        <f t="shared" si="6"/>
        <v/>
      </c>
    </row>
    <row r="83" spans="6:27" hidden="1">
      <c r="F83" s="1" t="str">
        <f t="shared" si="7"/>
        <v/>
      </c>
      <c r="G83" s="1" t="str">
        <f t="shared" si="7"/>
        <v/>
      </c>
      <c r="H83" s="1" t="str">
        <f t="shared" si="7"/>
        <v/>
      </c>
      <c r="I83" s="1" t="str">
        <f t="shared" si="7"/>
        <v/>
      </c>
      <c r="J83" s="1" t="str">
        <f t="shared" si="7"/>
        <v/>
      </c>
      <c r="K83" s="1" t="str">
        <f t="shared" si="6"/>
        <v/>
      </c>
      <c r="L83" s="1" t="str">
        <f t="shared" si="6"/>
        <v/>
      </c>
      <c r="M83" s="1" t="str">
        <f t="shared" si="6"/>
        <v/>
      </c>
      <c r="N83" s="1" t="str">
        <f t="shared" si="6"/>
        <v/>
      </c>
      <c r="O83" s="1" t="str">
        <f t="shared" si="6"/>
        <v/>
      </c>
      <c r="P83" s="1" t="str">
        <f t="shared" si="6"/>
        <v/>
      </c>
      <c r="Q83" s="1" t="str">
        <f t="shared" si="6"/>
        <v/>
      </c>
      <c r="R83" s="1" t="str">
        <f t="shared" si="6"/>
        <v/>
      </c>
      <c r="S83" s="1" t="str">
        <f t="shared" si="6"/>
        <v/>
      </c>
      <c r="T83" s="1" t="str">
        <f t="shared" si="6"/>
        <v/>
      </c>
      <c r="U83" s="1" t="str">
        <f t="shared" si="6"/>
        <v/>
      </c>
      <c r="V83" s="1" t="str">
        <f t="shared" si="6"/>
        <v/>
      </c>
      <c r="W83" s="1" t="str">
        <f t="shared" si="6"/>
        <v/>
      </c>
      <c r="X83" s="1" t="str">
        <f t="shared" si="6"/>
        <v/>
      </c>
      <c r="Y83" s="1" t="str">
        <f t="shared" si="6"/>
        <v/>
      </c>
    </row>
    <row r="84" spans="6:27" hidden="1">
      <c r="F84" s="1" t="str">
        <f t="shared" si="7"/>
        <v/>
      </c>
      <c r="G84" s="1" t="str">
        <f t="shared" si="7"/>
        <v/>
      </c>
      <c r="H84" s="1" t="str">
        <f t="shared" si="7"/>
        <v/>
      </c>
      <c r="I84" s="1" t="str">
        <f t="shared" si="7"/>
        <v/>
      </c>
      <c r="J84" s="1" t="str">
        <f t="shared" si="7"/>
        <v/>
      </c>
      <c r="K84" s="1" t="str">
        <f t="shared" si="6"/>
        <v/>
      </c>
      <c r="L84" s="1" t="str">
        <f t="shared" si="6"/>
        <v/>
      </c>
      <c r="M84" s="1" t="str">
        <f t="shared" si="6"/>
        <v/>
      </c>
      <c r="N84" s="1" t="str">
        <f t="shared" si="6"/>
        <v/>
      </c>
      <c r="O84" s="1" t="str">
        <f t="shared" si="6"/>
        <v/>
      </c>
      <c r="P84" s="1" t="str">
        <f t="shared" si="6"/>
        <v/>
      </c>
      <c r="Q84" s="1" t="str">
        <f t="shared" si="6"/>
        <v/>
      </c>
      <c r="R84" s="1" t="str">
        <f t="shared" si="6"/>
        <v/>
      </c>
      <c r="S84" s="1" t="str">
        <f t="shared" ref="S84:Y92" si="8">IF(S38=".","",$E38)</f>
        <v/>
      </c>
      <c r="T84" s="1" t="str">
        <f t="shared" si="8"/>
        <v/>
      </c>
      <c r="U84" s="1" t="str">
        <f t="shared" si="8"/>
        <v/>
      </c>
      <c r="V84" s="1" t="str">
        <f t="shared" si="8"/>
        <v/>
      </c>
      <c r="W84" s="1" t="str">
        <f t="shared" si="8"/>
        <v/>
      </c>
      <c r="X84" s="1" t="str">
        <f t="shared" si="8"/>
        <v/>
      </c>
      <c r="Y84" s="1" t="str">
        <f t="shared" si="8"/>
        <v/>
      </c>
    </row>
    <row r="85" spans="6:27" hidden="1">
      <c r="F85" s="1" t="str">
        <f t="shared" ref="F85:J90" si="9">IF(F39=".","",$E39)</f>
        <v/>
      </c>
      <c r="G85" s="1" t="str">
        <f t="shared" si="9"/>
        <v/>
      </c>
      <c r="H85" s="1" t="str">
        <f t="shared" si="9"/>
        <v/>
      </c>
      <c r="I85" s="1" t="str">
        <f t="shared" si="9"/>
        <v/>
      </c>
      <c r="J85" s="1" t="str">
        <f t="shared" si="9"/>
        <v/>
      </c>
      <c r="K85" s="1" t="str">
        <f t="shared" ref="K85:R85" si="10">IF(K39=".","",$E39)</f>
        <v/>
      </c>
      <c r="L85" s="1" t="str">
        <f t="shared" si="10"/>
        <v/>
      </c>
      <c r="M85" s="1" t="str">
        <f t="shared" si="10"/>
        <v/>
      </c>
      <c r="N85" s="1" t="str">
        <f t="shared" si="10"/>
        <v/>
      </c>
      <c r="O85" s="1" t="str">
        <f t="shared" si="10"/>
        <v/>
      </c>
      <c r="P85" s="1" t="str">
        <f t="shared" si="10"/>
        <v/>
      </c>
      <c r="Q85" s="1" t="str">
        <f t="shared" si="10"/>
        <v/>
      </c>
      <c r="R85" s="1" t="str">
        <f t="shared" si="10"/>
        <v/>
      </c>
      <c r="S85" s="1" t="str">
        <f t="shared" si="8"/>
        <v/>
      </c>
      <c r="T85" s="1" t="str">
        <f t="shared" si="8"/>
        <v/>
      </c>
      <c r="U85" s="1" t="str">
        <f t="shared" si="8"/>
        <v/>
      </c>
      <c r="V85" s="1" t="str">
        <f t="shared" si="8"/>
        <v/>
      </c>
      <c r="W85" s="1" t="str">
        <f t="shared" si="8"/>
        <v/>
      </c>
      <c r="X85" s="1" t="str">
        <f t="shared" si="8"/>
        <v/>
      </c>
      <c r="Y85" s="1" t="str">
        <f t="shared" si="8"/>
        <v/>
      </c>
    </row>
    <row r="86" spans="6:27" hidden="1">
      <c r="F86" s="1" t="str">
        <f t="shared" si="9"/>
        <v/>
      </c>
      <c r="G86" s="1" t="str">
        <f t="shared" si="9"/>
        <v/>
      </c>
      <c r="H86" s="1" t="str">
        <f t="shared" si="9"/>
        <v/>
      </c>
      <c r="I86" s="1" t="str">
        <f t="shared" si="9"/>
        <v/>
      </c>
      <c r="J86" s="1" t="str">
        <f t="shared" si="9"/>
        <v/>
      </c>
      <c r="K86" s="1" t="str">
        <f t="shared" ref="K86:R86" si="11">IF(K40=".","",$E40)</f>
        <v/>
      </c>
      <c r="L86" s="1" t="str">
        <f t="shared" si="11"/>
        <v/>
      </c>
      <c r="M86" s="1" t="str">
        <f t="shared" si="11"/>
        <v/>
      </c>
      <c r="N86" s="1" t="str">
        <f t="shared" si="11"/>
        <v/>
      </c>
      <c r="O86" s="1" t="str">
        <f t="shared" si="11"/>
        <v/>
      </c>
      <c r="P86" s="1" t="str">
        <f t="shared" si="11"/>
        <v/>
      </c>
      <c r="Q86" s="1" t="str">
        <f t="shared" si="11"/>
        <v/>
      </c>
      <c r="R86" s="1" t="str">
        <f t="shared" si="11"/>
        <v/>
      </c>
      <c r="S86" s="1" t="str">
        <f t="shared" si="8"/>
        <v/>
      </c>
      <c r="T86" s="1" t="str">
        <f t="shared" si="8"/>
        <v/>
      </c>
      <c r="U86" s="1" t="str">
        <f t="shared" si="8"/>
        <v/>
      </c>
      <c r="V86" s="1" t="str">
        <f t="shared" si="8"/>
        <v/>
      </c>
      <c r="W86" s="1" t="str">
        <f t="shared" si="8"/>
        <v/>
      </c>
      <c r="X86" s="1" t="str">
        <f t="shared" si="8"/>
        <v/>
      </c>
      <c r="Y86" s="1" t="str">
        <f t="shared" si="8"/>
        <v/>
      </c>
    </row>
    <row r="87" spans="6:27" hidden="1">
      <c r="F87" s="1" t="str">
        <f t="shared" si="9"/>
        <v/>
      </c>
      <c r="G87" s="1" t="str">
        <f t="shared" si="9"/>
        <v/>
      </c>
      <c r="H87" s="1" t="str">
        <f t="shared" si="9"/>
        <v/>
      </c>
      <c r="I87" s="1" t="str">
        <f t="shared" si="9"/>
        <v/>
      </c>
      <c r="J87" s="1" t="str">
        <f t="shared" si="9"/>
        <v/>
      </c>
      <c r="K87" s="1" t="str">
        <f t="shared" ref="K87:R87" si="12">IF(K41=".","",$E41)</f>
        <v/>
      </c>
      <c r="L87" s="1" t="str">
        <f t="shared" si="12"/>
        <v/>
      </c>
      <c r="M87" s="1" t="str">
        <f t="shared" si="12"/>
        <v/>
      </c>
      <c r="N87" s="1" t="str">
        <f t="shared" si="12"/>
        <v/>
      </c>
      <c r="O87" s="1" t="str">
        <f t="shared" si="12"/>
        <v/>
      </c>
      <c r="P87" s="1" t="str">
        <f t="shared" si="12"/>
        <v/>
      </c>
      <c r="Q87" s="1" t="str">
        <f t="shared" si="12"/>
        <v/>
      </c>
      <c r="R87" s="1" t="str">
        <f t="shared" si="12"/>
        <v/>
      </c>
      <c r="S87" s="1" t="str">
        <f t="shared" si="8"/>
        <v/>
      </c>
      <c r="T87" s="1" t="str">
        <f t="shared" si="8"/>
        <v/>
      </c>
      <c r="U87" s="1" t="str">
        <f t="shared" si="8"/>
        <v/>
      </c>
      <c r="V87" s="1" t="str">
        <f t="shared" si="8"/>
        <v/>
      </c>
      <c r="W87" s="1" t="str">
        <f t="shared" si="8"/>
        <v/>
      </c>
      <c r="X87" s="1" t="str">
        <f t="shared" si="8"/>
        <v/>
      </c>
      <c r="Y87" s="1" t="str">
        <f t="shared" si="8"/>
        <v/>
      </c>
    </row>
    <row r="88" spans="6:27" hidden="1">
      <c r="F88" s="1" t="str">
        <f t="shared" si="9"/>
        <v/>
      </c>
      <c r="G88" s="1" t="str">
        <f t="shared" si="9"/>
        <v/>
      </c>
      <c r="H88" s="1" t="str">
        <f t="shared" si="9"/>
        <v/>
      </c>
      <c r="I88" s="1" t="str">
        <f t="shared" si="9"/>
        <v/>
      </c>
      <c r="J88" s="1" t="str">
        <f t="shared" si="9"/>
        <v/>
      </c>
      <c r="K88" s="1" t="str">
        <f t="shared" ref="K88:R88" si="13">IF(K42=".","",$E42)</f>
        <v/>
      </c>
      <c r="L88" s="1" t="str">
        <f t="shared" si="13"/>
        <v/>
      </c>
      <c r="M88" s="1" t="str">
        <f t="shared" si="13"/>
        <v/>
      </c>
      <c r="N88" s="1" t="str">
        <f t="shared" si="13"/>
        <v/>
      </c>
      <c r="O88" s="1" t="str">
        <f t="shared" si="13"/>
        <v/>
      </c>
      <c r="P88" s="1" t="str">
        <f t="shared" si="13"/>
        <v/>
      </c>
      <c r="Q88" s="1" t="str">
        <f t="shared" si="13"/>
        <v/>
      </c>
      <c r="R88" s="1" t="str">
        <f t="shared" si="13"/>
        <v/>
      </c>
      <c r="S88" s="1" t="str">
        <f t="shared" si="8"/>
        <v/>
      </c>
      <c r="T88" s="1" t="str">
        <f t="shared" si="8"/>
        <v/>
      </c>
      <c r="U88" s="1" t="str">
        <f t="shared" si="8"/>
        <v/>
      </c>
      <c r="V88" s="1" t="str">
        <f t="shared" si="8"/>
        <v/>
      </c>
      <c r="W88" s="1" t="str">
        <f t="shared" si="8"/>
        <v/>
      </c>
      <c r="X88" s="1" t="str">
        <f t="shared" si="8"/>
        <v/>
      </c>
      <c r="Y88" s="1" t="str">
        <f t="shared" si="8"/>
        <v/>
      </c>
    </row>
    <row r="89" spans="6:27" hidden="1">
      <c r="F89" s="1" t="str">
        <f t="shared" si="9"/>
        <v/>
      </c>
      <c r="G89" s="1" t="str">
        <f t="shared" si="9"/>
        <v/>
      </c>
      <c r="H89" s="1" t="str">
        <f t="shared" si="9"/>
        <v/>
      </c>
      <c r="I89" s="1" t="str">
        <f t="shared" si="9"/>
        <v/>
      </c>
      <c r="J89" s="1" t="str">
        <f t="shared" si="9"/>
        <v/>
      </c>
      <c r="K89" s="1" t="str">
        <f t="shared" ref="K89:R89" si="14">IF(K43=".","",$E43)</f>
        <v/>
      </c>
      <c r="L89" s="1" t="str">
        <f t="shared" si="14"/>
        <v/>
      </c>
      <c r="M89" s="1" t="str">
        <f t="shared" si="14"/>
        <v/>
      </c>
      <c r="N89" s="1" t="str">
        <f t="shared" si="14"/>
        <v/>
      </c>
      <c r="O89" s="1" t="str">
        <f t="shared" si="14"/>
        <v/>
      </c>
      <c r="P89" s="1" t="str">
        <f t="shared" si="14"/>
        <v/>
      </c>
      <c r="Q89" s="1" t="str">
        <f t="shared" si="14"/>
        <v/>
      </c>
      <c r="R89" s="1" t="str">
        <f t="shared" si="14"/>
        <v/>
      </c>
      <c r="S89" s="1" t="str">
        <f t="shared" si="8"/>
        <v/>
      </c>
      <c r="T89" s="1" t="str">
        <f t="shared" si="8"/>
        <v/>
      </c>
      <c r="U89" s="1" t="str">
        <f t="shared" si="8"/>
        <v/>
      </c>
      <c r="V89" s="1" t="str">
        <f t="shared" si="8"/>
        <v/>
      </c>
      <c r="W89" s="1" t="str">
        <f t="shared" si="8"/>
        <v/>
      </c>
      <c r="X89" s="1" t="str">
        <f t="shared" si="8"/>
        <v/>
      </c>
      <c r="Y89" s="1" t="str">
        <f t="shared" si="8"/>
        <v/>
      </c>
    </row>
    <row r="90" spans="6:27" hidden="1">
      <c r="F90" s="1" t="str">
        <f t="shared" si="9"/>
        <v/>
      </c>
      <c r="G90" s="1" t="str">
        <f t="shared" si="9"/>
        <v/>
      </c>
      <c r="H90" s="1" t="str">
        <f t="shared" si="9"/>
        <v/>
      </c>
      <c r="I90" s="1" t="str">
        <f t="shared" si="9"/>
        <v/>
      </c>
      <c r="J90" s="1" t="str">
        <f t="shared" si="9"/>
        <v/>
      </c>
      <c r="K90" s="1" t="str">
        <f t="shared" ref="K90:R90" si="15">IF(K44=".","",$E44)</f>
        <v/>
      </c>
      <c r="L90" s="1" t="str">
        <f t="shared" si="15"/>
        <v/>
      </c>
      <c r="M90" s="1" t="str">
        <f t="shared" si="15"/>
        <v/>
      </c>
      <c r="N90" s="1" t="str">
        <f t="shared" si="15"/>
        <v/>
      </c>
      <c r="O90" s="1" t="str">
        <f t="shared" si="15"/>
        <v/>
      </c>
      <c r="P90" s="1" t="str">
        <f t="shared" si="15"/>
        <v/>
      </c>
      <c r="Q90" s="1" t="str">
        <f t="shared" si="15"/>
        <v/>
      </c>
      <c r="R90" s="1" t="str">
        <f t="shared" si="15"/>
        <v/>
      </c>
      <c r="S90" s="1" t="str">
        <f t="shared" si="8"/>
        <v/>
      </c>
      <c r="T90" s="1" t="str">
        <f t="shared" si="8"/>
        <v/>
      </c>
      <c r="U90" s="1" t="str">
        <f t="shared" si="8"/>
        <v/>
      </c>
      <c r="V90" s="1" t="str">
        <f t="shared" si="8"/>
        <v/>
      </c>
      <c r="W90" s="1" t="str">
        <f t="shared" si="8"/>
        <v/>
      </c>
      <c r="X90" s="1" t="str">
        <f t="shared" si="8"/>
        <v/>
      </c>
      <c r="Y90" s="1" t="str">
        <f t="shared" si="8"/>
        <v/>
      </c>
    </row>
    <row r="91" spans="6:27" hidden="1">
      <c r="F91" s="1" t="str">
        <f>IF(F45=".","",$E45)</f>
        <v/>
      </c>
      <c r="G91" s="1" t="str">
        <f t="shared" ref="G91:R91" si="16">IF(G45=".","",$E45)</f>
        <v/>
      </c>
      <c r="H91" s="1" t="str">
        <f t="shared" si="16"/>
        <v/>
      </c>
      <c r="I91" s="1" t="str">
        <f t="shared" si="16"/>
        <v/>
      </c>
      <c r="J91" s="1" t="str">
        <f t="shared" si="16"/>
        <v/>
      </c>
      <c r="K91" s="1" t="str">
        <f t="shared" si="16"/>
        <v/>
      </c>
      <c r="L91" s="1" t="str">
        <f t="shared" si="16"/>
        <v/>
      </c>
      <c r="M91" s="1" t="str">
        <f t="shared" si="16"/>
        <v/>
      </c>
      <c r="N91" s="1" t="str">
        <f t="shared" si="16"/>
        <v/>
      </c>
      <c r="O91" s="1" t="str">
        <f t="shared" si="16"/>
        <v/>
      </c>
      <c r="P91" s="1" t="str">
        <f t="shared" si="16"/>
        <v/>
      </c>
      <c r="Q91" s="1" t="str">
        <f t="shared" si="16"/>
        <v/>
      </c>
      <c r="R91" s="1" t="str">
        <f t="shared" si="16"/>
        <v/>
      </c>
      <c r="S91" s="1" t="str">
        <f t="shared" si="8"/>
        <v/>
      </c>
      <c r="T91" s="1" t="str">
        <f t="shared" si="8"/>
        <v/>
      </c>
      <c r="U91" s="1" t="str">
        <f t="shared" si="8"/>
        <v/>
      </c>
      <c r="V91" s="1" t="str">
        <f t="shared" si="8"/>
        <v/>
      </c>
      <c r="W91" s="1" t="str">
        <f t="shared" si="8"/>
        <v/>
      </c>
      <c r="X91" s="1" t="str">
        <f t="shared" si="8"/>
        <v/>
      </c>
      <c r="Y91" s="1" t="str">
        <f t="shared" si="8"/>
        <v/>
      </c>
    </row>
    <row r="92" spans="6:27" hidden="1">
      <c r="F92" s="1" t="str">
        <f>IF(F46=".","",$E46)</f>
        <v/>
      </c>
      <c r="G92" s="1" t="str">
        <f t="shared" ref="G92:R92" si="17">IF(G46=".","",$E46)</f>
        <v/>
      </c>
      <c r="H92" s="1" t="str">
        <f t="shared" si="17"/>
        <v/>
      </c>
      <c r="I92" s="1" t="str">
        <f t="shared" si="17"/>
        <v/>
      </c>
      <c r="J92" s="1" t="str">
        <f t="shared" si="17"/>
        <v/>
      </c>
      <c r="K92" s="1" t="str">
        <f t="shared" si="17"/>
        <v/>
      </c>
      <c r="L92" s="1" t="str">
        <f t="shared" si="17"/>
        <v/>
      </c>
      <c r="M92" s="1" t="str">
        <f t="shared" si="17"/>
        <v/>
      </c>
      <c r="N92" s="1" t="str">
        <f t="shared" si="17"/>
        <v/>
      </c>
      <c r="O92" s="1" t="str">
        <f t="shared" si="17"/>
        <v/>
      </c>
      <c r="P92" s="1" t="str">
        <f t="shared" si="17"/>
        <v/>
      </c>
      <c r="Q92" s="1" t="str">
        <f t="shared" si="17"/>
        <v/>
      </c>
      <c r="R92" s="1" t="str">
        <f t="shared" si="17"/>
        <v/>
      </c>
      <c r="S92" s="1" t="str">
        <f t="shared" si="8"/>
        <v/>
      </c>
      <c r="T92" s="1" t="str">
        <f t="shared" si="8"/>
        <v/>
      </c>
      <c r="U92" s="1" t="str">
        <f t="shared" si="8"/>
        <v/>
      </c>
      <c r="V92" s="1" t="str">
        <f t="shared" si="8"/>
        <v/>
      </c>
      <c r="W92" s="1" t="str">
        <f t="shared" si="8"/>
        <v/>
      </c>
      <c r="X92" s="1" t="str">
        <f t="shared" si="8"/>
        <v/>
      </c>
      <c r="Y92" s="1" t="str">
        <f t="shared" si="8"/>
        <v/>
      </c>
    </row>
    <row r="93" spans="6:27" hidden="1">
      <c r="F93" s="1" t="str">
        <f t="shared" ref="F93:K93" si="18">CONCATENATE(F57,",",F58,",",F59,",",F60,",",F61,",",F62,",",F63,",",F64,",",F65,",",F66,",",F67,",",F68,",",F69,",",F70,",",F71,",",F72,",",F73,",",F74,",",F75,",",F76,",",F77,",",F78,",",F79,",",F80,",",F81,",",F82,",",F83,",",F84,",",F85,",",F86,",",F87,",",F88,",",F89,",",F90)</f>
        <v>,,,,,,,,,,,,,,,,,,,,,,,,,,,,,,,,,</v>
      </c>
      <c r="G93" s="1" t="str">
        <f t="shared" si="18"/>
        <v>,,,,,,,,,,,,,,,,,,,,,,,,,,,,,,,,,</v>
      </c>
      <c r="H93" s="1" t="str">
        <f t="shared" si="18"/>
        <v>,,,,,,,,,,,,,,,,,,,,,,,,,,,,,,,,,</v>
      </c>
      <c r="I93" s="1" t="str">
        <f t="shared" si="18"/>
        <v>,,,,,,,,,,,,,,,,,,,,,,,,,,,,,,,,,</v>
      </c>
      <c r="J93" s="1" t="str">
        <f t="shared" si="18"/>
        <v>,,,,,,,,,,,,,,,,,,,,,,,,,,,,,,,,,</v>
      </c>
      <c r="K93" s="1" t="str">
        <f t="shared" si="18"/>
        <v>,,,,,,,,,,,,,,,,,,,,,,,,,,,,,,,,,</v>
      </c>
      <c r="L93" s="1" t="str">
        <f t="shared" ref="L93:AA93" si="19">CONCATENATE(L57,",",L58,",",L59,",",L60,",",L61,",",L62,",",L63,",",L64,",",L65,",",L66,",",L67,",",L68,",",L69,",",L70,",",L71,",",L72,",",L73,",",L74,",",L75,",",L76,",",L77,",",L78,",",L79,",",L80,",",L81,",",L82,",",L83,",",L84,",",L85,",",L86,",",L87,",",L88,",",L89,",",L90)</f>
        <v>,,,,,,,,,,,,,,,,,,,,,,,,,,,,,,,,,</v>
      </c>
      <c r="M93" s="1" t="str">
        <f t="shared" si="19"/>
        <v>,,,,,,,,,,,,,,,,,,,,,,,,,,,,,,,,,</v>
      </c>
      <c r="N93" s="1" t="str">
        <f t="shared" si="19"/>
        <v>,,,,,,,,,,,,,,,,,,,,,,,,,,,,,,,,,</v>
      </c>
      <c r="O93" s="1" t="str">
        <f t="shared" si="19"/>
        <v>,,,,,,,,,,,,,,,,,,,,,,,,,,,,,,,,,</v>
      </c>
      <c r="P93" s="1" t="str">
        <f t="shared" si="19"/>
        <v>,,,,,,,,,,,,,,,,,,,,,,,,,,,,,,,,,</v>
      </c>
      <c r="Q93" s="1" t="str">
        <f t="shared" si="19"/>
        <v>,,,,,,,,,,,,,,,,,,,,,,,,,,,,,,,,,</v>
      </c>
      <c r="R93" s="1" t="str">
        <f t="shared" si="19"/>
        <v>,,,,,,,,,,,,,,,,,,,,,,,,,,,,,,,,,</v>
      </c>
      <c r="S93" s="1" t="str">
        <f t="shared" si="19"/>
        <v>,,,,,,,,,,,,,,,,,,,,,,,,,,,,,,,,,</v>
      </c>
      <c r="T93" s="1" t="str">
        <f t="shared" si="19"/>
        <v>,,,,,,,,,,,,,,,,,,,,,,,,,,,,,,,,,</v>
      </c>
      <c r="U93" s="1" t="str">
        <f t="shared" si="19"/>
        <v>,,,,,,,,,,,,,,,,,,,,,,,,,,,,,,,,,</v>
      </c>
      <c r="V93" s="1" t="str">
        <f t="shared" si="19"/>
        <v>,,,,,,,,,,,,,,,,,,,,,,,,,,,,,,,,,</v>
      </c>
      <c r="W93" s="1" t="str">
        <f t="shared" si="19"/>
        <v>,,,,,,,,,,,,,,,,,,,,,,,,,,,,,,,,,</v>
      </c>
      <c r="X93" s="1" t="str">
        <f t="shared" si="19"/>
        <v>,,,,,,,,,,,,,,,,,,,,,,,,,,,,,,,,,</v>
      </c>
      <c r="Y93" s="1" t="str">
        <f t="shared" si="19"/>
        <v>,,,,,,,,,,,,,,,,,,,,,,,,,,,,,,,,,</v>
      </c>
      <c r="Z93" s="1" t="str">
        <f t="shared" si="19"/>
        <v>,,,,,,,,,,,,,,,,,,,,,,,,,,,,,,,,,</v>
      </c>
      <c r="AA93" s="1" t="str">
        <f t="shared" si="19"/>
        <v>,,,,,,,,,,,,,,,,,,,,,,,,,,,,,,,,,</v>
      </c>
    </row>
  </sheetData>
  <sheetProtection insertColumns="0" selectLockedCells="1"/>
  <mergeCells count="9">
    <mergeCell ref="K54:U54"/>
    <mergeCell ref="K53:U53"/>
    <mergeCell ref="K49:U49"/>
    <mergeCell ref="F6:Y6"/>
    <mergeCell ref="B1:Y1"/>
    <mergeCell ref="B6:B10"/>
    <mergeCell ref="C6:C10"/>
    <mergeCell ref="D6:E10"/>
    <mergeCell ref="O48:U48"/>
  </mergeCells>
  <conditionalFormatting sqref="C47 E3">
    <cfRule type="cellIs" dxfId="31" priority="7" operator="equal">
      <formula>0</formula>
    </cfRule>
  </conditionalFormatting>
  <conditionalFormatting sqref="C11:C46">
    <cfRule type="cellIs" dxfId="30" priority="1" operator="equal">
      <formula>0</formula>
    </cfRule>
  </conditionalFormatting>
  <pageMargins left="0.43307086614173229" right="0.23622047244094491" top="0.15748031496062992" bottom="0.15748031496062992" header="0.31496062992125984" footer="0.31496062992125984"/>
  <pageSetup paperSize="134" scale="90" orientation="portrait" horizontalDpi="4294967293" r:id="rId1"/>
  <headerFooter>
    <oddHeader>&amp;LSMK N 2 WONOSOBO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>
    <tabColor theme="5" tint="-0.249977111117893"/>
  </sheetPr>
  <dimension ref="A1:X113"/>
  <sheetViews>
    <sheetView showGridLines="0" zoomScale="70" zoomScaleNormal="70" zoomScaleSheetLayoutView="100" workbookViewId="0"/>
  </sheetViews>
  <sheetFormatPr defaultRowHeight="14.25"/>
  <cols>
    <col min="1" max="1" width="2" style="1" customWidth="1"/>
    <col min="2" max="2" width="4.140625" style="586" customWidth="1"/>
    <col min="3" max="3" width="12.42578125" style="586" customWidth="1"/>
    <col min="4" max="4" width="1.5703125" style="586" customWidth="1"/>
    <col min="5" max="5" width="3.7109375" style="586" customWidth="1"/>
    <col min="6" max="6" width="2.7109375" style="586" hidden="1" customWidth="1"/>
    <col min="7" max="7" width="43.5703125" style="586" customWidth="1"/>
    <col min="8" max="9" width="25.85546875" style="586" customWidth="1"/>
    <col min="10" max="11" width="6.28515625" style="586" customWidth="1"/>
    <col min="12" max="12" width="27.5703125" style="586" customWidth="1"/>
    <col min="13" max="13" width="9.28515625" style="586" customWidth="1"/>
    <col min="14" max="15" width="9.140625" style="1"/>
    <col min="16" max="16" width="0" style="1" hidden="1" customWidth="1"/>
    <col min="17" max="16384" width="9.140625" style="1"/>
  </cols>
  <sheetData>
    <row r="1" spans="1:16" ht="18">
      <c r="A1" s="2"/>
      <c r="B1" s="1381" t="str">
        <f>CONCATENATE("AGENDA KEGIATAN PEMBELAJARAN GURU ",JADWAL!B5)</f>
        <v>AGENDA KEGIATAN PEMBELAJARAN GURU SEMESTER 2</v>
      </c>
      <c r="C1" s="1381"/>
      <c r="D1" s="1381"/>
      <c r="E1" s="1381"/>
      <c r="F1" s="1381"/>
      <c r="G1" s="1381"/>
      <c r="H1" s="1381"/>
      <c r="I1" s="1381"/>
      <c r="J1" s="1381"/>
      <c r="K1" s="1381"/>
      <c r="L1" s="1381"/>
      <c r="M1" s="1381"/>
    </row>
    <row r="2" spans="1:16" ht="9.75" customHeight="1">
      <c r="A2" s="2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</row>
    <row r="3" spans="1:16" s="2" customFormat="1" ht="14.25" customHeight="1">
      <c r="B3" s="582" t="s">
        <v>2</v>
      </c>
      <c r="C3" s="8"/>
      <c r="D3" s="583" t="s">
        <v>3</v>
      </c>
      <c r="E3" s="8" t="str">
        <f>ABSEN!E3</f>
        <v>PRAKARYA</v>
      </c>
      <c r="F3" s="8"/>
      <c r="G3" s="584"/>
      <c r="I3" s="582" t="s">
        <v>25</v>
      </c>
      <c r="J3" s="583"/>
      <c r="K3" s="583" t="s">
        <v>3</v>
      </c>
      <c r="L3" s="585" t="str">
        <f>ABSEN!U3</f>
        <v>2017/2018</v>
      </c>
    </row>
    <row r="4" spans="1:16" s="2" customFormat="1" ht="15" customHeight="1">
      <c r="B4" s="582" t="s">
        <v>4</v>
      </c>
      <c r="C4" s="8"/>
      <c r="D4" s="583" t="s">
        <v>3</v>
      </c>
      <c r="E4" s="8" t="str">
        <f>ABSEN!E4</f>
        <v>ACHMAD MUFTI, S.Kom.</v>
      </c>
      <c r="F4" s="8"/>
      <c r="G4" s="584"/>
      <c r="I4" s="582" t="s">
        <v>120</v>
      </c>
      <c r="J4" s="583"/>
      <c r="K4" s="583" t="s">
        <v>3</v>
      </c>
      <c r="L4" s="8" t="str">
        <f>ABSEN!U4</f>
        <v>VIII 6</v>
      </c>
    </row>
    <row r="5" spans="1:16" ht="5.25" customHeight="1"/>
    <row r="6" spans="1:16" s="540" customFormat="1" ht="15" thickBot="1">
      <c r="B6" s="1394" t="s">
        <v>6</v>
      </c>
      <c r="C6" s="1396" t="s">
        <v>60</v>
      </c>
      <c r="D6" s="1398" t="s">
        <v>304</v>
      </c>
      <c r="E6" s="1399"/>
      <c r="F6" s="587" t="s">
        <v>62</v>
      </c>
      <c r="G6" s="1402" t="s">
        <v>271</v>
      </c>
      <c r="H6" s="1382" t="s">
        <v>272</v>
      </c>
      <c r="I6" s="1382"/>
      <c r="J6" s="1406" t="s">
        <v>275</v>
      </c>
      <c r="K6" s="1407"/>
      <c r="L6" s="1402" t="s">
        <v>276</v>
      </c>
      <c r="M6" s="1404" t="s">
        <v>279</v>
      </c>
    </row>
    <row r="7" spans="1:16" s="540" customFormat="1" ht="23.25" customHeight="1" thickTop="1" thickBot="1">
      <c r="B7" s="1395"/>
      <c r="C7" s="1397"/>
      <c r="D7" s="1400"/>
      <c r="E7" s="1401"/>
      <c r="F7" s="588"/>
      <c r="G7" s="1403"/>
      <c r="H7" s="589" t="s">
        <v>273</v>
      </c>
      <c r="I7" s="589" t="s">
        <v>274</v>
      </c>
      <c r="J7" s="590" t="s">
        <v>277</v>
      </c>
      <c r="K7" s="590" t="s">
        <v>278</v>
      </c>
      <c r="L7" s="1403"/>
      <c r="M7" s="1405"/>
    </row>
    <row r="8" spans="1:16" s="591" customFormat="1" ht="27" customHeight="1" thickTop="1">
      <c r="B8" s="592">
        <v>1</v>
      </c>
      <c r="C8" s="593">
        <f>ABSEN!F8</f>
        <v>42017</v>
      </c>
      <c r="D8" s="594"/>
      <c r="E8" s="595"/>
      <c r="F8" s="596">
        <f>ABSEN!F10</f>
        <v>3.5</v>
      </c>
      <c r="G8" s="597" t="str">
        <f>IF(ISERROR(VLOOKUP(F8,PROSEM!$B$11:$C$16,2,0)),"",(VLOOKUP(F8,PROSEM!$B$11:$C$16,2,0)))</f>
        <v/>
      </c>
      <c r="H8" s="598"/>
      <c r="I8" s="599"/>
      <c r="J8" s="600">
        <f>ABSEN!$F$47</f>
        <v>1</v>
      </c>
      <c r="K8" s="600">
        <f>IF(J8=0,0,ABSEN!$E$47-ABSEN!$F$47)</f>
        <v>-1</v>
      </c>
      <c r="L8" s="350" t="str">
        <f>IF(J8=0,"",ABSEN!F93)</f>
        <v>,,,,,,,,,,,,,,,,,,,,,,,,,,,,,,,,,</v>
      </c>
      <c r="M8" s="601"/>
    </row>
    <row r="9" spans="1:16" s="591" customFormat="1" ht="27" customHeight="1">
      <c r="B9" s="602">
        <v>2</v>
      </c>
      <c r="C9" s="603">
        <f>ABSEN!G8</f>
        <v>42031</v>
      </c>
      <c r="D9" s="604"/>
      <c r="E9" s="605"/>
      <c r="F9" s="606">
        <f>ABSEN!G10</f>
        <v>3.5</v>
      </c>
      <c r="G9" s="607" t="str">
        <f>IF(ISERROR(VLOOKUP(F9,PROSEM!$B$11:$C$16,2,0)),"",(VLOOKUP(F9,PROSEM!$B$11:$C$16,2,0)))</f>
        <v/>
      </c>
      <c r="H9" s="608"/>
      <c r="I9" s="609"/>
      <c r="J9" s="600">
        <f>ABSEN!$G$47</f>
        <v>2</v>
      </c>
      <c r="K9" s="600">
        <f>IF(J9=0,0,ABSEN!$E$47-ABSEN!$G$47)</f>
        <v>-2</v>
      </c>
      <c r="L9" s="350" t="str">
        <f>IF(J8=0,"",ABSEN!G93)</f>
        <v>,,,,,,,,,,,,,,,,,,,,,,,,,,,,,,,,,</v>
      </c>
      <c r="M9" s="601"/>
      <c r="P9" s="591" t="s">
        <v>368</v>
      </c>
    </row>
    <row r="10" spans="1:16" s="591" customFormat="1" ht="27" customHeight="1">
      <c r="B10" s="602">
        <v>3</v>
      </c>
      <c r="C10" s="603">
        <f>ABSEN!H8</f>
        <v>42038</v>
      </c>
      <c r="D10" s="604"/>
      <c r="E10" s="605"/>
      <c r="F10" s="606">
        <f>ABSEN!H10</f>
        <v>4.5</v>
      </c>
      <c r="G10" s="607" t="str">
        <f>IF(ISERROR(VLOOKUP(F10,PROSEM!$B$11:$C$16,2,0)),"",(VLOOKUP(F10,PROSEM!$B$11:$C$16,2,0)))</f>
        <v/>
      </c>
      <c r="H10" s="608"/>
      <c r="I10" s="609"/>
      <c r="J10" s="600">
        <f>ABSEN!$H$47</f>
        <v>2</v>
      </c>
      <c r="K10" s="600">
        <f>IF(J10=0,0,ABSEN!$E$47-ABSEN!$H$47)</f>
        <v>-2</v>
      </c>
      <c r="L10" s="350" t="str">
        <f>IF(J10=0,"",ABSEN!H93)</f>
        <v>,,,,,,,,,,,,,,,,,,,,,,,,,,,,,,,,,</v>
      </c>
      <c r="M10" s="601"/>
    </row>
    <row r="11" spans="1:16" s="591" customFormat="1" ht="27" customHeight="1">
      <c r="B11" s="602">
        <v>4</v>
      </c>
      <c r="C11" s="603">
        <f>ABSEN!I8</f>
        <v>42045</v>
      </c>
      <c r="D11" s="604"/>
      <c r="E11" s="605"/>
      <c r="F11" s="606">
        <f>ABSEN!I10</f>
        <v>4.5</v>
      </c>
      <c r="G11" s="607" t="str">
        <f>IF(ISERROR(VLOOKUP(F11,PROSEM!$B$11:$C$16,2,0)),"",(VLOOKUP(F11,PROSEM!$B$11:$C$16,2,0)))</f>
        <v/>
      </c>
      <c r="H11" s="608"/>
      <c r="I11" s="609"/>
      <c r="J11" s="600">
        <f>ABSEN!$I$47</f>
        <v>2</v>
      </c>
      <c r="K11" s="600">
        <f>IF(J11=0,0,ABSEN!$E$47-ABSEN!$I$47)</f>
        <v>-2</v>
      </c>
      <c r="L11" s="350" t="str">
        <f>IF(J11=0,"",ABSEN!I93)</f>
        <v>,,,,,,,,,,,,,,,,,,,,,,,,,,,,,,,,,</v>
      </c>
      <c r="M11" s="601"/>
    </row>
    <row r="12" spans="1:16" s="591" customFormat="1" ht="27" customHeight="1">
      <c r="B12" s="602">
        <v>5</v>
      </c>
      <c r="C12" s="603">
        <f>ABSEN!J8</f>
        <v>42052</v>
      </c>
      <c r="D12" s="604"/>
      <c r="E12" s="605"/>
      <c r="F12" s="606">
        <f>ABSEN!J10</f>
        <v>4.5</v>
      </c>
      <c r="G12" s="607" t="str">
        <f>IF(ISERROR(VLOOKUP(F12,PROSEM!$B$11:$C$16,2,0)),"",(VLOOKUP(F12,PROSEM!$B$11:$C$16,2,0)))</f>
        <v/>
      </c>
      <c r="H12" s="608"/>
      <c r="I12" s="609"/>
      <c r="J12" s="600">
        <f>ABSEN!$J$47</f>
        <v>2</v>
      </c>
      <c r="K12" s="600">
        <f>IF(J12=0,0,ABSEN!$E$47-ABSEN!$J$47)</f>
        <v>-2</v>
      </c>
      <c r="L12" s="350" t="str">
        <f>IF(J12=0,"",ABSEN!J93)</f>
        <v>,,,,,,,,,,,,,,,,,,,,,,,,,,,,,,,,,</v>
      </c>
      <c r="M12" s="601"/>
    </row>
    <row r="13" spans="1:16" s="591" customFormat="1" ht="27" customHeight="1">
      <c r="B13" s="602">
        <v>6</v>
      </c>
      <c r="C13" s="603">
        <f>ABSEN!K8</f>
        <v>42059</v>
      </c>
      <c r="D13" s="604"/>
      <c r="E13" s="605"/>
      <c r="F13" s="606">
        <f>ABSEN!K10</f>
        <v>4.5</v>
      </c>
      <c r="G13" s="607" t="str">
        <f>IF(ISERROR(VLOOKUP(F13,PROSEM!$B$11:$C$16,2,0)),"",(VLOOKUP(F13,PROSEM!$B$11:$C$16,2,0)))</f>
        <v/>
      </c>
      <c r="H13" s="608"/>
      <c r="I13" s="609"/>
      <c r="J13" s="600">
        <f>ABSEN!$K$47</f>
        <v>1</v>
      </c>
      <c r="K13" s="600">
        <f>IF(J13=0,0,ABSEN!$E$47-ABSEN!$K$47)</f>
        <v>-1</v>
      </c>
      <c r="L13" s="350" t="str">
        <f>IF(J13=0,"",ABSEN!K93)</f>
        <v>,,,,,,,,,,,,,,,,,,,,,,,,,,,,,,,,,</v>
      </c>
      <c r="M13" s="601"/>
    </row>
    <row r="14" spans="1:16" s="591" customFormat="1" ht="27" customHeight="1">
      <c r="B14" s="602">
        <v>7</v>
      </c>
      <c r="C14" s="603">
        <f>ABSEN!L8</f>
        <v>42108</v>
      </c>
      <c r="D14" s="604"/>
      <c r="E14" s="605"/>
      <c r="F14" s="606">
        <f>ABSEN!L10</f>
        <v>3.6</v>
      </c>
      <c r="G14" s="607" t="str">
        <f>IF(ISERROR(VLOOKUP(F14,PROSEM!$B$11:$C$16,2,0)),"",(VLOOKUP(F14,PROSEM!$B$11:$C$16,2,0)))</f>
        <v xml:space="preserve">Menerapkan macam-macam konstruksi pintu dan jendela . </v>
      </c>
      <c r="H14" s="608"/>
      <c r="I14" s="609"/>
      <c r="J14" s="600">
        <f>ABSEN!$L$47</f>
        <v>2</v>
      </c>
      <c r="K14" s="600">
        <f>IF(J14=0,0,ABSEN!$E$47-ABSEN!$L$47)</f>
        <v>-2</v>
      </c>
      <c r="L14" s="350" t="str">
        <f>IF(J14=0,"",ABSEN!L93)</f>
        <v>,,,,,,,,,,,,,,,,,,,,,,,,,,,,,,,,,</v>
      </c>
      <c r="M14" s="601"/>
    </row>
    <row r="15" spans="1:16" s="591" customFormat="1" ht="27" customHeight="1">
      <c r="B15" s="602">
        <v>8</v>
      </c>
      <c r="C15" s="603">
        <f>ABSEN!M8</f>
        <v>42115</v>
      </c>
      <c r="D15" s="604"/>
      <c r="E15" s="605"/>
      <c r="F15" s="606">
        <f>ABSEN!M10</f>
        <v>3.6</v>
      </c>
      <c r="G15" s="607" t="str">
        <f>IF(ISERROR(VLOOKUP(F15,PROSEM!$B$11:$C$16,2,0)),"",(VLOOKUP(F15,PROSEM!$B$11:$C$16,2,0)))</f>
        <v xml:space="preserve">Menerapkan macam-macam konstruksi pintu dan jendela . </v>
      </c>
      <c r="H15" s="608"/>
      <c r="I15" s="609"/>
      <c r="J15" s="600">
        <f>ABSEN!$M$47</f>
        <v>2</v>
      </c>
      <c r="K15" s="600">
        <f>IF(J15=0,0,ABSEN!$E$47-ABSEN!$M$47)</f>
        <v>-2</v>
      </c>
      <c r="L15" s="350" t="str">
        <f>IF(J15=0,"",ABSEN!M93)</f>
        <v>,,,,,,,,,,,,,,,,,,,,,,,,,,,,,,,,,</v>
      </c>
      <c r="M15" s="601"/>
    </row>
    <row r="16" spans="1:16" s="591" customFormat="1" ht="27" customHeight="1">
      <c r="B16" s="602">
        <v>9</v>
      </c>
      <c r="C16" s="603">
        <f>ABSEN!N8</f>
        <v>42122</v>
      </c>
      <c r="D16" s="604"/>
      <c r="E16" s="605"/>
      <c r="F16" s="606">
        <f>ABSEN!N10</f>
        <v>4.5999999999999996</v>
      </c>
      <c r="G16" s="607" t="str">
        <f>IF(ISERROR(VLOOKUP(F16,PROSEM!$B$11:$C$16,2,0)),"",(VLOOKUP(F16,PROSEM!$B$11:$C$16,2,0)))</f>
        <v/>
      </c>
      <c r="H16" s="608"/>
      <c r="I16" s="609"/>
      <c r="J16" s="600">
        <f>ABSEN!$N$47</f>
        <v>2</v>
      </c>
      <c r="K16" s="600">
        <f>IF(J16=0,0,ABSEN!$E$47-ABSEN!$N$47)</f>
        <v>-2</v>
      </c>
      <c r="L16" s="350" t="str">
        <f>IF(J16=0,"",ABSEN!N93)</f>
        <v>,,,,,,,,,,,,,,,,,,,,,,,,,,,,,,,,,</v>
      </c>
      <c r="M16" s="601"/>
    </row>
    <row r="17" spans="2:24" s="591" customFormat="1" ht="27" customHeight="1">
      <c r="B17" s="602">
        <v>10</v>
      </c>
      <c r="C17" s="603">
        <f>ABSEN!O8</f>
        <v>42129</v>
      </c>
      <c r="D17" s="604"/>
      <c r="E17" s="605"/>
      <c r="F17" s="606">
        <f>ABSEN!O10</f>
        <v>4.5999999999999996</v>
      </c>
      <c r="G17" s="607" t="str">
        <f>IF(ISERROR(VLOOKUP(F17,PROSEM!$B$11:$C$16,2,0)),"",(VLOOKUP(F17,PROSEM!$B$11:$C$16,2,0)))</f>
        <v/>
      </c>
      <c r="H17" s="608"/>
      <c r="I17" s="609"/>
      <c r="J17" s="600">
        <f>ABSEN!$O$47</f>
        <v>2</v>
      </c>
      <c r="K17" s="600">
        <f>IF(J17=0,0,ABSEN!$E$47-ABSEN!$O$47)</f>
        <v>-2</v>
      </c>
      <c r="L17" s="350" t="str">
        <f>IF(J17=0,"",ABSEN!O93)</f>
        <v>,,,,,,,,,,,,,,,,,,,,,,,,,,,,,,,,,</v>
      </c>
      <c r="M17" s="601"/>
    </row>
    <row r="18" spans="2:24" s="591" customFormat="1" ht="27" customHeight="1">
      <c r="B18" s="602">
        <v>11</v>
      </c>
      <c r="C18" s="603">
        <f>ABSEN!P8</f>
        <v>42136</v>
      </c>
      <c r="D18" s="604"/>
      <c r="E18" s="605"/>
      <c r="F18" s="606">
        <f>ABSEN!P10</f>
        <v>4.5999999999999996</v>
      </c>
      <c r="G18" s="607" t="str">
        <f>IF(ISERROR(VLOOKUP(F18,PROSEM!$B$11:$C$16,2,0)),"",(VLOOKUP(F18,PROSEM!$B$11:$C$16,2,0)))</f>
        <v/>
      </c>
      <c r="H18" s="608"/>
      <c r="I18" s="609"/>
      <c r="J18" s="600">
        <f>ABSEN!$P$47</f>
        <v>2</v>
      </c>
      <c r="K18" s="600">
        <f>IF(J18=0,0,ABSEN!$E$47-ABSEN!$P$47)</f>
        <v>-2</v>
      </c>
      <c r="L18" s="350" t="str">
        <f>IF(J18=0,"",ABSEN!P93)</f>
        <v>,,,,,,,,,,,,,,,,,,,,,,,,,,,,,,,,,</v>
      </c>
      <c r="M18" s="601"/>
    </row>
    <row r="19" spans="2:24" s="591" customFormat="1" ht="27" customHeight="1">
      <c r="B19" s="602">
        <v>12</v>
      </c>
      <c r="C19" s="603">
        <f>ABSEN!Q8</f>
        <v>42143</v>
      </c>
      <c r="D19" s="604"/>
      <c r="E19" s="605"/>
      <c r="F19" s="606">
        <f>ABSEN!Q10</f>
        <v>4.5999999999999996</v>
      </c>
      <c r="G19" s="607" t="str">
        <f>IF(ISERROR(VLOOKUP(F19,PROSEM!$B$11:$C$16,2,0)),"",(VLOOKUP(F19,PROSEM!$B$11:$C$16,2,0)))</f>
        <v/>
      </c>
      <c r="H19" s="608"/>
      <c r="I19" s="609"/>
      <c r="J19" s="600">
        <f>ABSEN!$Q$47</f>
        <v>2</v>
      </c>
      <c r="K19" s="600">
        <f>IF(J19=0,0,ABSEN!$E$47-ABSEN!$Q$47)</f>
        <v>-2</v>
      </c>
      <c r="L19" s="350" t="str">
        <f>IF(J19=0,"",ABSEN!Q93)</f>
        <v>,,,,,,,,,,,,,,,,,,,,,,,,,,,,,,,,,</v>
      </c>
      <c r="M19" s="601"/>
      <c r="W19" s="348" t="str">
        <f>ABSEN!X93</f>
        <v>,,,,,,,,,,,,,,,,,,,,,,,,,,,,,,,,,</v>
      </c>
      <c r="X19" s="348" t="str">
        <f>ABSEN!Y93</f>
        <v>,,,,,,,,,,,,,,,,,,,,,,,,,,,,,,,,,</v>
      </c>
    </row>
    <row r="20" spans="2:24" s="591" customFormat="1" ht="27" customHeight="1">
      <c r="B20" s="602">
        <v>13</v>
      </c>
      <c r="C20" s="603">
        <f>ABSEN!R8</f>
        <v>0</v>
      </c>
      <c r="D20" s="604"/>
      <c r="E20" s="605"/>
      <c r="F20" s="606">
        <f>ABSEN!R10</f>
        <v>0</v>
      </c>
      <c r="G20" s="607">
        <f>IF(ISERROR(VLOOKUP(F20,PROSEM!$B$11:$C$16,2,0)),"",(VLOOKUP(F20,PROSEM!$B$11:$C$16,2,0)))</f>
        <v>0</v>
      </c>
      <c r="H20" s="608"/>
      <c r="I20" s="609"/>
      <c r="J20" s="600">
        <f>ABSEN!$R$47</f>
        <v>0</v>
      </c>
      <c r="K20" s="600">
        <f>IF(J20=0,0,ABSEN!$E$47-ABSEN!$R$47)</f>
        <v>0</v>
      </c>
      <c r="L20" s="350" t="str">
        <f>IF(J20=0,"",ABSEN!R93)</f>
        <v/>
      </c>
      <c r="M20" s="601"/>
    </row>
    <row r="21" spans="2:24" s="591" customFormat="1" ht="27" customHeight="1">
      <c r="B21" s="602">
        <v>14</v>
      </c>
      <c r="C21" s="603">
        <f>ABSEN!S8</f>
        <v>0</v>
      </c>
      <c r="D21" s="604"/>
      <c r="E21" s="605"/>
      <c r="F21" s="606">
        <f>ABSEN!S10</f>
        <v>0</v>
      </c>
      <c r="G21" s="607">
        <f>IF(ISERROR(VLOOKUP(F21,PROSEM!$B$11:$C$20,2,0)),"",(VLOOKUP(F21,PROSEM!$B$11:$C$20,2,0)))</f>
        <v>0</v>
      </c>
      <c r="H21" s="608"/>
      <c r="I21" s="609"/>
      <c r="J21" s="600">
        <f>ABSEN!$S$47</f>
        <v>0</v>
      </c>
      <c r="K21" s="600">
        <f>IF(J21=0,0,ABSEN!$E$47-ABSEN!$S$47)</f>
        <v>0</v>
      </c>
      <c r="L21" s="350" t="str">
        <f>IF(J21=0,"",ABSEN!S93)</f>
        <v/>
      </c>
      <c r="M21" s="601"/>
    </row>
    <row r="22" spans="2:24" s="591" customFormat="1" ht="27" customHeight="1">
      <c r="B22" s="602">
        <v>15</v>
      </c>
      <c r="C22" s="603">
        <f>ABSEN!T8</f>
        <v>0</v>
      </c>
      <c r="D22" s="604"/>
      <c r="E22" s="605"/>
      <c r="F22" s="606">
        <f>ABSEN!T10</f>
        <v>0</v>
      </c>
      <c r="G22" s="607">
        <f>IF(ISERROR(VLOOKUP(F22,PROSEM!$B$11:$C$20,2,0)),"",(VLOOKUP(F22,PROSEM!$B$11:$C$20,2,0)))</f>
        <v>0</v>
      </c>
      <c r="H22" s="608"/>
      <c r="I22" s="609"/>
      <c r="J22" s="600">
        <f>ABSEN!$T$47</f>
        <v>0</v>
      </c>
      <c r="K22" s="600">
        <f>IF(J22=0,0,ABSEN!$E$47-ABSEN!$T$47)</f>
        <v>0</v>
      </c>
      <c r="L22" s="350" t="str">
        <f>IF(J22=0,"",ABSEN!T93)</f>
        <v/>
      </c>
      <c r="M22" s="601"/>
    </row>
    <row r="23" spans="2:24" s="591" customFormat="1" ht="27" customHeight="1">
      <c r="B23" s="602">
        <v>16</v>
      </c>
      <c r="C23" s="603">
        <f>ABSEN!U8</f>
        <v>0</v>
      </c>
      <c r="D23" s="604"/>
      <c r="E23" s="605"/>
      <c r="F23" s="606">
        <f>ABSEN!U10</f>
        <v>0</v>
      </c>
      <c r="G23" s="607">
        <f>IF(ISERROR(VLOOKUP(F23,PROSEM!$B$11:$C$20,2,0)),"",(VLOOKUP(F23,PROSEM!$B$11:$C$20,2,0)))</f>
        <v>0</v>
      </c>
      <c r="H23" s="608"/>
      <c r="I23" s="609"/>
      <c r="J23" s="600">
        <f>ABSEN!$U$47</f>
        <v>0</v>
      </c>
      <c r="K23" s="600">
        <f>IF(J23=0,0,ABSEN!$E$47-ABSEN!$U$47)</f>
        <v>0</v>
      </c>
      <c r="L23" s="350" t="str">
        <f>IF(J23=0,"",ABSEN!U93)</f>
        <v/>
      </c>
      <c r="M23" s="601"/>
    </row>
    <row r="24" spans="2:24" s="591" customFormat="1" ht="27" customHeight="1">
      <c r="B24" s="602">
        <v>17</v>
      </c>
      <c r="C24" s="603">
        <f>ABSEN!V8</f>
        <v>0</v>
      </c>
      <c r="D24" s="604"/>
      <c r="E24" s="605"/>
      <c r="F24" s="606">
        <f>ABSEN!V10</f>
        <v>0</v>
      </c>
      <c r="G24" s="607">
        <f>IF(ISERROR(VLOOKUP(F24,PROSEM!$B$11:$C$20,2,0)),"",(VLOOKUP(F24,PROSEM!$B$11:$C$20,2,0)))</f>
        <v>0</v>
      </c>
      <c r="H24" s="608"/>
      <c r="I24" s="609"/>
      <c r="J24" s="600">
        <f>ABSEN!$V$47</f>
        <v>0</v>
      </c>
      <c r="K24" s="600">
        <f>IF(J24=0,0,ABSEN!$E$47-ABSEN!$V$47)</f>
        <v>0</v>
      </c>
      <c r="L24" s="350" t="str">
        <f>IF(J24=0,"",ABSEN!V93)</f>
        <v/>
      </c>
      <c r="M24" s="601"/>
    </row>
    <row r="25" spans="2:24" s="591" customFormat="1" ht="27" customHeight="1">
      <c r="B25" s="610">
        <v>18</v>
      </c>
      <c r="C25" s="611">
        <f>ABSEN!W8</f>
        <v>0</v>
      </c>
      <c r="D25" s="612"/>
      <c r="E25" s="613"/>
      <c r="F25" s="614">
        <f>ABSEN!W10</f>
        <v>0</v>
      </c>
      <c r="G25" s="349">
        <f>IF(ISERROR(VLOOKUP(F25,PROSEM!$B$11:$C$20,2,0)),"",(VLOOKUP(F25,PROSEM!$B$11:$C$20,2,0)))</f>
        <v>0</v>
      </c>
      <c r="H25" s="615"/>
      <c r="I25" s="616"/>
      <c r="J25" s="617">
        <f>ABSEN!$W$47</f>
        <v>0</v>
      </c>
      <c r="K25" s="618">
        <f>IF(J25=0,0,ABSEN!$E$47-ABSEN!$W$47)</f>
        <v>0</v>
      </c>
      <c r="L25" s="351" t="str">
        <f>IF(J25=0,"",ABSEN!W93)</f>
        <v/>
      </c>
      <c r="M25" s="619"/>
    </row>
    <row r="26" spans="2:24" ht="6.75" customHeight="1"/>
    <row r="27" spans="2:24" s="2" customFormat="1" ht="10.5" customHeight="1">
      <c r="B27" s="1389" t="s">
        <v>19</v>
      </c>
      <c r="C27" s="1389"/>
      <c r="D27" s="1389"/>
      <c r="E27" s="1389"/>
      <c r="F27" s="620"/>
      <c r="G27" s="621"/>
      <c r="H27" s="584"/>
      <c r="I27" s="1389"/>
      <c r="J27" s="1389"/>
      <c r="K27" s="1389"/>
      <c r="L27" s="1389"/>
      <c r="M27" s="1389"/>
    </row>
    <row r="28" spans="2:24" s="2" customFormat="1" ht="12" customHeight="1">
      <c r="B28" s="1389" t="s">
        <v>22</v>
      </c>
      <c r="C28" s="1389"/>
      <c r="D28" s="1389"/>
      <c r="E28" s="1389"/>
      <c r="F28" s="620"/>
      <c r="G28" s="621"/>
      <c r="I28" s="621"/>
      <c r="J28" s="1389" t="s">
        <v>21</v>
      </c>
      <c r="K28" s="1389"/>
      <c r="L28" s="1389"/>
      <c r="M28" s="1389"/>
    </row>
    <row r="29" spans="2:24" s="2" customFormat="1" ht="12">
      <c r="B29" s="584"/>
      <c r="C29" s="584"/>
      <c r="D29" s="584"/>
      <c r="E29" s="584"/>
      <c r="F29" s="584"/>
      <c r="G29" s="584"/>
      <c r="I29" s="584"/>
      <c r="J29" s="584"/>
      <c r="K29" s="584"/>
      <c r="L29" s="584"/>
      <c r="M29" s="584"/>
    </row>
    <row r="30" spans="2:24" s="2" customFormat="1" ht="12">
      <c r="B30" s="584"/>
      <c r="C30" s="584"/>
      <c r="D30" s="584"/>
      <c r="E30" s="584"/>
      <c r="F30" s="584"/>
      <c r="G30" s="584"/>
      <c r="I30" s="584"/>
      <c r="J30" s="584"/>
      <c r="K30" s="584"/>
      <c r="L30" s="584"/>
      <c r="M30" s="584"/>
    </row>
    <row r="31" spans="2:24" s="2" customFormat="1" ht="12">
      <c r="B31" s="584"/>
      <c r="C31" s="584"/>
      <c r="D31" s="584"/>
      <c r="E31" s="584"/>
      <c r="F31" s="584"/>
      <c r="G31" s="584"/>
      <c r="I31" s="584"/>
      <c r="J31" s="584"/>
      <c r="K31" s="584"/>
      <c r="L31" s="584"/>
      <c r="M31" s="584"/>
    </row>
    <row r="32" spans="2:24" s="624" customFormat="1" ht="12.75" customHeight="1">
      <c r="B32" s="1409" t="str">
        <f>'NILAI AFEKTIF DAN REKAP ABSEN'!E61</f>
        <v>ARIS SUATRYANTO, S.Pd.</v>
      </c>
      <c r="C32" s="1409"/>
      <c r="D32" s="1409"/>
      <c r="E32" s="1409"/>
      <c r="F32" s="622"/>
      <c r="G32" s="623"/>
      <c r="I32" s="574"/>
      <c r="J32" s="1410" t="str">
        <f>PROSEM!AB5</f>
        <v>ACHMAD MUFTI, S.Kom.</v>
      </c>
      <c r="K32" s="1410"/>
      <c r="L32" s="1410"/>
      <c r="M32" s="1410"/>
    </row>
    <row r="33" spans="2:13" s="627" customFormat="1" ht="11.25" customHeight="1">
      <c r="B33" s="1408" t="e">
        <f>'NILAI AFEKTIF DAN REKAP ABSEN'!E62</f>
        <v>#REF!</v>
      </c>
      <c r="C33" s="1408"/>
      <c r="D33" s="1408"/>
      <c r="E33" s="1408"/>
      <c r="F33" s="625"/>
      <c r="G33" s="626"/>
      <c r="I33" s="628"/>
      <c r="J33" s="1393" t="str">
        <f>ABSEN!K54</f>
        <v>NIP. -</v>
      </c>
      <c r="K33" s="1393"/>
      <c r="L33" s="1393"/>
      <c r="M33" s="1393"/>
    </row>
    <row r="35" spans="2:13" ht="13.5" hidden="1" customHeight="1">
      <c r="B35" s="629" t="s">
        <v>0</v>
      </c>
      <c r="C35" s="581"/>
      <c r="D35" s="581"/>
      <c r="E35" s="581"/>
      <c r="F35" s="581"/>
      <c r="G35" s="581"/>
      <c r="H35" s="581"/>
      <c r="I35" s="581"/>
      <c r="J35" s="581"/>
      <c r="K35" s="581"/>
      <c r="L35" s="581"/>
      <c r="M35" s="630" t="s">
        <v>129</v>
      </c>
    </row>
    <row r="36" spans="2:13" ht="11.25" hidden="1" customHeight="1">
      <c r="B36" s="629" t="s">
        <v>1</v>
      </c>
      <c r="C36" s="581"/>
      <c r="D36" s="581"/>
      <c r="E36" s="581"/>
      <c r="F36" s="581"/>
      <c r="G36" s="581"/>
      <c r="H36" s="581"/>
      <c r="I36" s="581"/>
      <c r="J36" s="581"/>
      <c r="K36" s="581"/>
      <c r="L36" s="581"/>
      <c r="M36" s="630" t="s">
        <v>59</v>
      </c>
    </row>
    <row r="37" spans="2:13" hidden="1"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</row>
    <row r="38" spans="2:13" ht="18.75" hidden="1" customHeight="1">
      <c r="B38" s="1385" t="s">
        <v>127</v>
      </c>
      <c r="C38" s="1385"/>
      <c r="D38" s="1385"/>
      <c r="E38" s="1385"/>
      <c r="F38" s="1385"/>
      <c r="G38" s="1385"/>
      <c r="H38" s="1385"/>
      <c r="I38" s="1385"/>
      <c r="J38" s="1385"/>
      <c r="K38" s="1385"/>
      <c r="L38" s="1385"/>
      <c r="M38" s="1385"/>
    </row>
    <row r="39" spans="2:13" hidden="1"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</row>
    <row r="40" spans="2:13" s="2" customFormat="1" ht="14.25" hidden="1" customHeight="1">
      <c r="B40" s="582" t="s">
        <v>2</v>
      </c>
      <c r="C40" s="8"/>
      <c r="D40" s="583" t="s">
        <v>3</v>
      </c>
      <c r="E40" s="8" t="str">
        <f>ABSEN!E40</f>
        <v/>
      </c>
      <c r="F40" s="8"/>
      <c r="G40" s="584"/>
      <c r="H40" s="582" t="s">
        <v>25</v>
      </c>
      <c r="I40" s="583" t="s">
        <v>3</v>
      </c>
      <c r="J40" s="583"/>
      <c r="K40" s="583"/>
      <c r="L40" s="583"/>
      <c r="M40" s="585">
        <f>ABSEN!U40</f>
        <v>0</v>
      </c>
    </row>
    <row r="41" spans="2:13" s="2" customFormat="1" ht="15" hidden="1" customHeight="1">
      <c r="B41" s="582" t="s">
        <v>4</v>
      </c>
      <c r="C41" s="8"/>
      <c r="D41" s="583" t="s">
        <v>3</v>
      </c>
      <c r="E41" s="8" t="str">
        <f>ABSEN!E41</f>
        <v/>
      </c>
      <c r="F41" s="8"/>
      <c r="G41" s="584"/>
      <c r="H41" s="582" t="s">
        <v>120</v>
      </c>
      <c r="I41" s="583" t="s">
        <v>3</v>
      </c>
      <c r="J41" s="583"/>
      <c r="K41" s="583"/>
      <c r="L41" s="583"/>
      <c r="M41" s="8">
        <f>ABSEN!U41</f>
        <v>0</v>
      </c>
    </row>
    <row r="42" spans="2:13" hidden="1"/>
    <row r="43" spans="2:13" ht="33" hidden="1" customHeight="1" thickBot="1">
      <c r="B43" s="631" t="s">
        <v>6</v>
      </c>
      <c r="C43" s="631" t="s">
        <v>60</v>
      </c>
      <c r="D43" s="1386" t="s">
        <v>61</v>
      </c>
      <c r="E43" s="1387"/>
      <c r="F43" s="632" t="s">
        <v>62</v>
      </c>
      <c r="G43" s="633" t="s">
        <v>62</v>
      </c>
      <c r="H43" s="1388" t="s">
        <v>63</v>
      </c>
      <c r="I43" s="1388"/>
      <c r="J43" s="634"/>
      <c r="K43" s="634"/>
      <c r="L43" s="634"/>
      <c r="M43" s="635" t="s">
        <v>64</v>
      </c>
    </row>
    <row r="44" spans="2:13" s="591" customFormat="1" ht="33.75" hidden="1" customHeight="1" thickTop="1">
      <c r="B44" s="410">
        <v>1</v>
      </c>
      <c r="C44" s="593">
        <f>ABSEN!F45</f>
        <v>0</v>
      </c>
      <c r="D44" s="594"/>
      <c r="E44" s="595"/>
      <c r="F44" s="596" t="e">
        <f>ABSEN!#REF!</f>
        <v>#REF!</v>
      </c>
      <c r="G44" s="597" t="str">
        <f>IF(ISERROR(VLOOKUP(F44,PROSEM!$B$11:$C$16,2,0)),"",(VLOOKUP(F44,PROSEM!$B$11:$C$16,2,0)))</f>
        <v/>
      </c>
      <c r="H44" s="1383"/>
      <c r="I44" s="1383"/>
      <c r="J44" s="348"/>
      <c r="K44" s="348"/>
      <c r="L44" s="348"/>
      <c r="M44" s="636"/>
    </row>
    <row r="45" spans="2:13" s="591" customFormat="1" ht="33.75" hidden="1" customHeight="1">
      <c r="B45" s="439">
        <v>2</v>
      </c>
      <c r="C45" s="603">
        <f>ABSEN!G45</f>
        <v>0</v>
      </c>
      <c r="D45" s="604"/>
      <c r="E45" s="605"/>
      <c r="F45" s="606" t="e">
        <f>ABSEN!#REF!</f>
        <v>#REF!</v>
      </c>
      <c r="G45" s="607" t="str">
        <f>IF(ISERROR(VLOOKUP(F45,PROSEM!$B$11:$C$16,2,0)),"",(VLOOKUP(F45,PROSEM!$B$11:$C$16,2,0)))</f>
        <v/>
      </c>
      <c r="H45" s="1384"/>
      <c r="I45" s="1384"/>
      <c r="J45" s="637"/>
      <c r="K45" s="637"/>
      <c r="L45" s="637"/>
      <c r="M45" s="638"/>
    </row>
    <row r="46" spans="2:13" s="591" customFormat="1" ht="33.75" hidden="1" customHeight="1">
      <c r="B46" s="439">
        <v>3</v>
      </c>
      <c r="C46" s="603">
        <f>ABSEN!H45</f>
        <v>0</v>
      </c>
      <c r="D46" s="604"/>
      <c r="E46" s="605"/>
      <c r="F46" s="606" t="e">
        <f>ABSEN!#REF!</f>
        <v>#REF!</v>
      </c>
      <c r="G46" s="607" t="str">
        <f>IF(ISERROR(VLOOKUP(F46,PROSEM!$B$11:$C$16,2,0)),"",(VLOOKUP(F46,PROSEM!$B$11:$C$16,2,0)))</f>
        <v/>
      </c>
      <c r="H46" s="1384"/>
      <c r="I46" s="1384"/>
      <c r="J46" s="637"/>
      <c r="K46" s="637"/>
      <c r="L46" s="637"/>
      <c r="M46" s="638"/>
    </row>
    <row r="47" spans="2:13" s="591" customFormat="1" ht="33.75" hidden="1" customHeight="1">
      <c r="B47" s="439">
        <v>4</v>
      </c>
      <c r="C47" s="603">
        <f>ABSEN!I45</f>
        <v>0</v>
      </c>
      <c r="D47" s="604"/>
      <c r="E47" s="605"/>
      <c r="F47" s="606" t="e">
        <f>ABSEN!#REF!</f>
        <v>#REF!</v>
      </c>
      <c r="G47" s="607" t="str">
        <f>IF(ISERROR(VLOOKUP(F47,PROSEM!$B$11:$C$16,2,0)),"",(VLOOKUP(F47,PROSEM!$B$11:$C$16,2,0)))</f>
        <v/>
      </c>
      <c r="H47" s="1384"/>
      <c r="I47" s="1384"/>
      <c r="J47" s="637"/>
      <c r="K47" s="637"/>
      <c r="L47" s="637"/>
      <c r="M47" s="638"/>
    </row>
    <row r="48" spans="2:13" s="591" customFormat="1" ht="33.75" hidden="1" customHeight="1">
      <c r="B48" s="439">
        <v>5</v>
      </c>
      <c r="C48" s="603">
        <f>ABSEN!J45</f>
        <v>0</v>
      </c>
      <c r="D48" s="604"/>
      <c r="E48" s="605"/>
      <c r="F48" s="606" t="e">
        <f>ABSEN!#REF!</f>
        <v>#REF!</v>
      </c>
      <c r="G48" s="607" t="str">
        <f>IF(ISERROR(VLOOKUP(F48,PROSEM!$B$11:$C$16,2,0)),"",(VLOOKUP(F48,PROSEM!$B$11:$C$16,2,0)))</f>
        <v/>
      </c>
      <c r="H48" s="1384"/>
      <c r="I48" s="1384"/>
      <c r="J48" s="637"/>
      <c r="K48" s="637"/>
      <c r="L48" s="637"/>
      <c r="M48" s="638"/>
    </row>
    <row r="49" spans="2:13" s="591" customFormat="1" ht="33.75" hidden="1" customHeight="1">
      <c r="B49" s="439">
        <v>6</v>
      </c>
      <c r="C49" s="603">
        <f>ABSEN!K45</f>
        <v>0</v>
      </c>
      <c r="D49" s="604"/>
      <c r="E49" s="605"/>
      <c r="F49" s="606" t="e">
        <f>ABSEN!#REF!</f>
        <v>#REF!</v>
      </c>
      <c r="G49" s="607" t="str">
        <f>IF(ISERROR(VLOOKUP(F49,PROSEM!$B$11:$C$16,2,0)),"",(VLOOKUP(F49,PROSEM!$B$11:$C$16,2,0)))</f>
        <v/>
      </c>
      <c r="H49" s="1384"/>
      <c r="I49" s="1384"/>
      <c r="J49" s="637"/>
      <c r="K49" s="637"/>
      <c r="L49" s="637"/>
      <c r="M49" s="638"/>
    </row>
    <row r="50" spans="2:13" s="591" customFormat="1" ht="33.75" hidden="1" customHeight="1">
      <c r="B50" s="439">
        <v>7</v>
      </c>
      <c r="C50" s="603">
        <f>ABSEN!L45</f>
        <v>0</v>
      </c>
      <c r="D50" s="604"/>
      <c r="E50" s="605"/>
      <c r="F50" s="606" t="e">
        <f>ABSEN!#REF!</f>
        <v>#REF!</v>
      </c>
      <c r="G50" s="607" t="str">
        <f>IF(ISERROR(VLOOKUP(F50,PROSEM!$B$11:$C$16,2,0)),"",(VLOOKUP(F50,PROSEM!$B$11:$C$16,2,0)))</f>
        <v/>
      </c>
      <c r="H50" s="1384"/>
      <c r="I50" s="1384"/>
      <c r="J50" s="637"/>
      <c r="K50" s="637"/>
      <c r="L50" s="637"/>
      <c r="M50" s="638"/>
    </row>
    <row r="51" spans="2:13" s="591" customFormat="1" ht="33.75" hidden="1" customHeight="1">
      <c r="B51" s="439">
        <v>8</v>
      </c>
      <c r="C51" s="603">
        <f>ABSEN!M45</f>
        <v>0</v>
      </c>
      <c r="D51" s="604"/>
      <c r="E51" s="605"/>
      <c r="F51" s="606" t="e">
        <f>ABSEN!#REF!</f>
        <v>#REF!</v>
      </c>
      <c r="G51" s="607" t="str">
        <f>IF(ISERROR(VLOOKUP(F51,PROSEM!$B$11:$C$16,2,0)),"",(VLOOKUP(F51,PROSEM!$B$11:$C$16,2,0)))</f>
        <v/>
      </c>
      <c r="H51" s="1384"/>
      <c r="I51" s="1384"/>
      <c r="J51" s="637"/>
      <c r="K51" s="637"/>
      <c r="L51" s="637"/>
      <c r="M51" s="638"/>
    </row>
    <row r="52" spans="2:13" s="591" customFormat="1" ht="33.75" hidden="1" customHeight="1">
      <c r="B52" s="439">
        <v>9</v>
      </c>
      <c r="C52" s="603">
        <f>ABSEN!N45</f>
        <v>0</v>
      </c>
      <c r="D52" s="604"/>
      <c r="E52" s="605"/>
      <c r="F52" s="606" t="e">
        <f>ABSEN!#REF!</f>
        <v>#REF!</v>
      </c>
      <c r="G52" s="607" t="str">
        <f>IF(ISERROR(VLOOKUP(F52,PROSEM!$B$11:$C$16,2,0)),"",(VLOOKUP(F52,PROSEM!$B$11:$C$16,2,0)))</f>
        <v/>
      </c>
      <c r="H52" s="1384"/>
      <c r="I52" s="1384"/>
      <c r="J52" s="637"/>
      <c r="K52" s="637"/>
      <c r="L52" s="637"/>
      <c r="M52" s="638"/>
    </row>
    <row r="53" spans="2:13" s="591" customFormat="1" ht="33.75" hidden="1" customHeight="1">
      <c r="B53" s="439">
        <v>10</v>
      </c>
      <c r="C53" s="603">
        <f>ABSEN!O45</f>
        <v>0</v>
      </c>
      <c r="D53" s="604"/>
      <c r="E53" s="605"/>
      <c r="F53" s="606" t="e">
        <f>ABSEN!#REF!</f>
        <v>#REF!</v>
      </c>
      <c r="G53" s="607" t="str">
        <f>IF(ISERROR(VLOOKUP(F53,PROSEM!$B$11:$C$16,2,0)),"",(VLOOKUP(F53,PROSEM!$B$11:$C$16,2,0)))</f>
        <v/>
      </c>
      <c r="H53" s="1384"/>
      <c r="I53" s="1384"/>
      <c r="J53" s="637"/>
      <c r="K53" s="637"/>
      <c r="L53" s="637"/>
      <c r="M53" s="638"/>
    </row>
    <row r="54" spans="2:13" s="591" customFormat="1" ht="33.75" hidden="1" customHeight="1">
      <c r="B54" s="439">
        <v>11</v>
      </c>
      <c r="C54" s="603">
        <f>ABSEN!P45</f>
        <v>0</v>
      </c>
      <c r="D54" s="604"/>
      <c r="E54" s="605"/>
      <c r="F54" s="606" t="e">
        <f>ABSEN!#REF!</f>
        <v>#REF!</v>
      </c>
      <c r="G54" s="607" t="str">
        <f>IF(ISERROR(VLOOKUP(F54,PROSEM!$B$11:$C$16,2,0)),"",(VLOOKUP(F54,PROSEM!$B$11:$C$16,2,0)))</f>
        <v/>
      </c>
      <c r="H54" s="1384"/>
      <c r="I54" s="1384"/>
      <c r="J54" s="637"/>
      <c r="K54" s="637"/>
      <c r="L54" s="637"/>
      <c r="M54" s="638"/>
    </row>
    <row r="55" spans="2:13" s="591" customFormat="1" ht="33.75" hidden="1" customHeight="1">
      <c r="B55" s="439">
        <v>12</v>
      </c>
      <c r="C55" s="603">
        <f>ABSEN!Q45</f>
        <v>0</v>
      </c>
      <c r="D55" s="604"/>
      <c r="E55" s="605"/>
      <c r="F55" s="606" t="e">
        <f>ABSEN!#REF!</f>
        <v>#REF!</v>
      </c>
      <c r="G55" s="607" t="str">
        <f>IF(ISERROR(VLOOKUP(F55,PROSEM!$B$11:$C$16,2,0)),"",(VLOOKUP(F55,PROSEM!$B$11:$C$16,2,0)))</f>
        <v/>
      </c>
      <c r="H55" s="1384"/>
      <c r="I55" s="1384"/>
      <c r="J55" s="637"/>
      <c r="K55" s="637"/>
      <c r="L55" s="637"/>
      <c r="M55" s="638"/>
    </row>
    <row r="56" spans="2:13" s="591" customFormat="1" ht="33.75" hidden="1" customHeight="1">
      <c r="B56" s="439">
        <v>13</v>
      </c>
      <c r="C56" s="603">
        <f>ABSEN!R45</f>
        <v>0</v>
      </c>
      <c r="D56" s="604"/>
      <c r="E56" s="605"/>
      <c r="F56" s="606" t="e">
        <f>ABSEN!#REF!</f>
        <v>#REF!</v>
      </c>
      <c r="G56" s="607" t="str">
        <f>IF(ISERROR(VLOOKUP(F56,PROSEM!$B$11:$C$16,2,0)),"",(VLOOKUP(F56,PROSEM!$B$11:$C$16,2,0)))</f>
        <v/>
      </c>
      <c r="H56" s="1384"/>
      <c r="I56" s="1384"/>
      <c r="J56" s="637"/>
      <c r="K56" s="637"/>
      <c r="L56" s="637"/>
      <c r="M56" s="638"/>
    </row>
    <row r="57" spans="2:13" s="591" customFormat="1" ht="33.75" hidden="1" customHeight="1">
      <c r="B57" s="439">
        <v>14</v>
      </c>
      <c r="C57" s="603">
        <f>ABSEN!S45</f>
        <v>0</v>
      </c>
      <c r="D57" s="604"/>
      <c r="E57" s="605"/>
      <c r="F57" s="606" t="e">
        <f>ABSEN!#REF!</f>
        <v>#REF!</v>
      </c>
      <c r="G57" s="607" t="str">
        <f>IF(ISERROR(VLOOKUP(F57,PROSEM!$B$11:$C$20,2,0)),"",(VLOOKUP(F57,PROSEM!$B$11:$C$20,2,0)))</f>
        <v/>
      </c>
      <c r="H57" s="1384"/>
      <c r="I57" s="1384"/>
      <c r="J57" s="637"/>
      <c r="K57" s="637"/>
      <c r="L57" s="637"/>
      <c r="M57" s="638"/>
    </row>
    <row r="58" spans="2:13" s="591" customFormat="1" ht="33.75" hidden="1" customHeight="1">
      <c r="B58" s="439">
        <v>15</v>
      </c>
      <c r="C58" s="603">
        <f>ABSEN!T45</f>
        <v>0</v>
      </c>
      <c r="D58" s="604"/>
      <c r="E58" s="605"/>
      <c r="F58" s="606" t="e">
        <f>ABSEN!#REF!</f>
        <v>#REF!</v>
      </c>
      <c r="G58" s="607" t="str">
        <f>IF(ISERROR(VLOOKUP(F58,PROSEM!$B$11:$C$20,2,0)),"",(VLOOKUP(F58,PROSEM!$B$11:$C$20,2,0)))</f>
        <v/>
      </c>
      <c r="H58" s="1384"/>
      <c r="I58" s="1384"/>
      <c r="J58" s="637"/>
      <c r="K58" s="637"/>
      <c r="L58" s="637"/>
      <c r="M58" s="638"/>
    </row>
    <row r="59" spans="2:13" s="591" customFormat="1" ht="33.75" hidden="1" customHeight="1">
      <c r="B59" s="439">
        <v>16</v>
      </c>
      <c r="C59" s="603">
        <f>ABSEN!U45</f>
        <v>0</v>
      </c>
      <c r="D59" s="604"/>
      <c r="E59" s="605"/>
      <c r="F59" s="606" t="e">
        <f>ABSEN!#REF!</f>
        <v>#REF!</v>
      </c>
      <c r="G59" s="607" t="str">
        <f>IF(ISERROR(VLOOKUP(F59,PROSEM!$B$11:$C$20,2,0)),"",(VLOOKUP(F59,PROSEM!$B$11:$C$20,2,0)))</f>
        <v/>
      </c>
      <c r="H59" s="1384"/>
      <c r="I59" s="1384"/>
      <c r="J59" s="637"/>
      <c r="K59" s="637"/>
      <c r="L59" s="637"/>
      <c r="M59" s="638"/>
    </row>
    <row r="60" spans="2:13" s="591" customFormat="1" ht="33.75" hidden="1" customHeight="1">
      <c r="B60" s="439">
        <v>17</v>
      </c>
      <c r="C60" s="603">
        <f>ABSEN!V45</f>
        <v>0</v>
      </c>
      <c r="D60" s="604"/>
      <c r="E60" s="605"/>
      <c r="F60" s="606" t="e">
        <f>ABSEN!#REF!</f>
        <v>#REF!</v>
      </c>
      <c r="G60" s="607" t="str">
        <f>IF(ISERROR(VLOOKUP(F60,PROSEM!$B$11:$C$20,2,0)),"",(VLOOKUP(F60,PROSEM!$B$11:$C$20,2,0)))</f>
        <v/>
      </c>
      <c r="H60" s="1384"/>
      <c r="I60" s="1384"/>
      <c r="J60" s="637"/>
      <c r="K60" s="637"/>
      <c r="L60" s="637"/>
      <c r="M60" s="638"/>
    </row>
    <row r="61" spans="2:13" s="591" customFormat="1" ht="33.75" hidden="1" customHeight="1">
      <c r="B61" s="439">
        <v>18</v>
      </c>
      <c r="C61" s="603">
        <f>ABSEN!W45</f>
        <v>0</v>
      </c>
      <c r="D61" s="604"/>
      <c r="E61" s="605"/>
      <c r="F61" s="606" t="e">
        <f>ABSEN!#REF!</f>
        <v>#REF!</v>
      </c>
      <c r="G61" s="607" t="str">
        <f>IF(ISERROR(VLOOKUP(F61,PROSEM!$B$11:$C$20,2,0)),"",(VLOOKUP(F61,PROSEM!$B$11:$C$20,2,0)))</f>
        <v/>
      </c>
      <c r="H61" s="1384"/>
      <c r="I61" s="1384"/>
      <c r="J61" s="637"/>
      <c r="K61" s="637"/>
      <c r="L61" s="637"/>
      <c r="M61" s="638"/>
    </row>
    <row r="62" spans="2:13" hidden="1"/>
    <row r="63" spans="2:13" s="2" customFormat="1" ht="13.5" hidden="1" customHeight="1">
      <c r="B63" s="584"/>
      <c r="C63" s="584"/>
      <c r="D63" s="584"/>
      <c r="E63" s="584"/>
      <c r="F63" s="584"/>
      <c r="G63" s="584"/>
      <c r="H63" s="621" t="s">
        <v>66</v>
      </c>
      <c r="I63" s="1389"/>
      <c r="J63" s="1389"/>
      <c r="K63" s="1389"/>
      <c r="L63" s="1389"/>
      <c r="M63" s="1389"/>
    </row>
    <row r="64" spans="2:13" s="2" customFormat="1" ht="10.5" hidden="1" customHeight="1">
      <c r="B64" s="1389" t="s">
        <v>19</v>
      </c>
      <c r="C64" s="1389"/>
      <c r="D64" s="1389"/>
      <c r="E64" s="1389"/>
      <c r="F64" s="620"/>
      <c r="G64" s="621"/>
      <c r="H64" s="584"/>
      <c r="I64" s="1389"/>
      <c r="J64" s="1389"/>
      <c r="K64" s="1389"/>
      <c r="L64" s="1389"/>
      <c r="M64" s="1389"/>
    </row>
    <row r="65" spans="2:13" s="2" customFormat="1" ht="12" hidden="1" customHeight="1">
      <c r="B65" s="1389" t="s">
        <v>22</v>
      </c>
      <c r="C65" s="1389"/>
      <c r="D65" s="1389"/>
      <c r="E65" s="1389"/>
      <c r="F65" s="620"/>
      <c r="G65" s="621"/>
      <c r="H65" s="1389" t="s">
        <v>21</v>
      </c>
      <c r="I65" s="1389"/>
      <c r="J65" s="1389"/>
      <c r="K65" s="1389"/>
      <c r="L65" s="1389"/>
      <c r="M65" s="1389"/>
    </row>
    <row r="66" spans="2:13" s="2" customFormat="1" ht="12" hidden="1">
      <c r="B66" s="584"/>
      <c r="C66" s="584"/>
      <c r="D66" s="584"/>
      <c r="E66" s="584"/>
      <c r="F66" s="584"/>
      <c r="G66" s="584"/>
      <c r="H66" s="584"/>
      <c r="I66" s="584"/>
      <c r="J66" s="584"/>
      <c r="K66" s="584"/>
      <c r="L66" s="584"/>
      <c r="M66" s="584"/>
    </row>
    <row r="67" spans="2:13" s="2" customFormat="1" ht="12" hidden="1">
      <c r="B67" s="584"/>
      <c r="C67" s="584"/>
      <c r="D67" s="584"/>
      <c r="E67" s="584"/>
      <c r="F67" s="584"/>
      <c r="G67" s="584"/>
      <c r="H67" s="584"/>
      <c r="I67" s="584"/>
      <c r="J67" s="584"/>
      <c r="K67" s="584"/>
      <c r="L67" s="584"/>
      <c r="M67" s="584"/>
    </row>
    <row r="68" spans="2:13" s="2" customFormat="1" ht="12" hidden="1">
      <c r="B68" s="584"/>
      <c r="C68" s="584"/>
      <c r="D68" s="584"/>
      <c r="E68" s="584"/>
      <c r="F68" s="584"/>
      <c r="G68" s="584"/>
      <c r="H68" s="584"/>
      <c r="I68" s="584"/>
      <c r="J68" s="584"/>
      <c r="K68" s="584"/>
      <c r="L68" s="584"/>
      <c r="M68" s="584"/>
    </row>
    <row r="69" spans="2:13" s="2" customFormat="1" ht="12.75" hidden="1" customHeight="1">
      <c r="B69" s="1391" t="s">
        <v>23</v>
      </c>
      <c r="C69" s="1391"/>
      <c r="D69" s="1391"/>
      <c r="E69" s="1391"/>
      <c r="F69" s="620"/>
      <c r="G69" s="621"/>
      <c r="H69" s="1392">
        <f>PROSEM!AF43</f>
        <v>0</v>
      </c>
      <c r="I69" s="1392"/>
      <c r="J69" s="1392"/>
      <c r="K69" s="1392"/>
      <c r="L69" s="1392"/>
      <c r="M69" s="1392"/>
    </row>
    <row r="70" spans="2:13" s="2" customFormat="1" ht="11.25" hidden="1" customHeight="1">
      <c r="B70" s="1389" t="s">
        <v>24</v>
      </c>
      <c r="C70" s="1389"/>
      <c r="D70" s="1389"/>
      <c r="E70" s="1389"/>
      <c r="F70" s="620"/>
      <c r="G70" s="621"/>
      <c r="H70" s="1390" t="str">
        <f>ABSEN!K91</f>
        <v/>
      </c>
      <c r="I70" s="1390"/>
      <c r="J70" s="1390"/>
      <c r="K70" s="1390"/>
      <c r="L70" s="1390"/>
      <c r="M70" s="1390"/>
    </row>
    <row r="74" spans="2:13" ht="13.5" hidden="1" customHeight="1">
      <c r="B74" s="629" t="s">
        <v>0</v>
      </c>
      <c r="C74" s="581"/>
      <c r="D74" s="581"/>
      <c r="E74" s="581"/>
      <c r="F74" s="581"/>
      <c r="G74" s="581"/>
      <c r="H74" s="581"/>
      <c r="I74" s="581"/>
      <c r="J74" s="581"/>
      <c r="K74" s="581"/>
      <c r="L74" s="581"/>
      <c r="M74" s="630" t="s">
        <v>129</v>
      </c>
    </row>
    <row r="75" spans="2:13" ht="11.25" hidden="1" customHeight="1">
      <c r="B75" s="629" t="s">
        <v>1</v>
      </c>
      <c r="C75" s="581"/>
      <c r="D75" s="581"/>
      <c r="E75" s="581"/>
      <c r="F75" s="581"/>
      <c r="G75" s="581"/>
      <c r="H75" s="581"/>
      <c r="I75" s="581"/>
      <c r="J75" s="581"/>
      <c r="K75" s="581"/>
      <c r="L75" s="581"/>
      <c r="M75" s="630" t="s">
        <v>59</v>
      </c>
    </row>
    <row r="76" spans="2:13" hidden="1">
      <c r="B76" s="581"/>
      <c r="C76" s="581"/>
      <c r="D76" s="581"/>
      <c r="E76" s="581"/>
      <c r="F76" s="581"/>
      <c r="G76" s="581"/>
      <c r="H76" s="581"/>
      <c r="I76" s="581"/>
      <c r="J76" s="581"/>
      <c r="K76" s="581"/>
      <c r="L76" s="581"/>
      <c r="M76" s="581"/>
    </row>
    <row r="77" spans="2:13" ht="18.75" hidden="1" customHeight="1">
      <c r="B77" s="1385" t="s">
        <v>127</v>
      </c>
      <c r="C77" s="1385"/>
      <c r="D77" s="1385"/>
      <c r="E77" s="1385"/>
      <c r="F77" s="1385"/>
      <c r="G77" s="1385"/>
      <c r="H77" s="1385"/>
      <c r="I77" s="1385"/>
      <c r="J77" s="1385"/>
      <c r="K77" s="1385"/>
      <c r="L77" s="1385"/>
      <c r="M77" s="1385"/>
    </row>
    <row r="78" spans="2:13" hidden="1">
      <c r="B78" s="581"/>
      <c r="C78" s="581"/>
      <c r="D78" s="581"/>
      <c r="E78" s="581"/>
      <c r="F78" s="581"/>
      <c r="G78" s="581"/>
      <c r="H78" s="581"/>
      <c r="I78" s="581"/>
      <c r="J78" s="581"/>
      <c r="K78" s="581"/>
      <c r="L78" s="581"/>
      <c r="M78" s="581"/>
    </row>
    <row r="79" spans="2:13" s="2" customFormat="1" ht="14.25" hidden="1" customHeight="1">
      <c r="B79" s="582" t="s">
        <v>2</v>
      </c>
      <c r="C79" s="8"/>
      <c r="D79" s="583" t="s">
        <v>3</v>
      </c>
      <c r="E79" s="8" t="str">
        <f>ABSEN!E40</f>
        <v/>
      </c>
      <c r="F79" s="8"/>
      <c r="G79" s="584"/>
      <c r="H79" s="582" t="s">
        <v>25</v>
      </c>
      <c r="I79" s="583" t="s">
        <v>3</v>
      </c>
      <c r="J79" s="583"/>
      <c r="K79" s="583"/>
      <c r="L79" s="583"/>
      <c r="M79" s="585">
        <f>ABSEN!U40</f>
        <v>0</v>
      </c>
    </row>
    <row r="80" spans="2:13" s="2" customFormat="1" ht="15" hidden="1" customHeight="1">
      <c r="B80" s="582" t="s">
        <v>4</v>
      </c>
      <c r="C80" s="8"/>
      <c r="D80" s="583" t="s">
        <v>3</v>
      </c>
      <c r="E80" s="8" t="str">
        <f>ABSEN!E41</f>
        <v/>
      </c>
      <c r="F80" s="8"/>
      <c r="G80" s="584"/>
      <c r="H80" s="582" t="s">
        <v>120</v>
      </c>
      <c r="I80" s="583" t="s">
        <v>3</v>
      </c>
      <c r="J80" s="583"/>
      <c r="K80" s="583"/>
      <c r="L80" s="583"/>
      <c r="M80" s="8">
        <f>ABSEN!U41</f>
        <v>0</v>
      </c>
    </row>
    <row r="81" spans="2:13" hidden="1"/>
    <row r="82" spans="2:13" ht="33" hidden="1" customHeight="1" thickBot="1">
      <c r="B82" s="631" t="s">
        <v>6</v>
      </c>
      <c r="C82" s="631" t="s">
        <v>60</v>
      </c>
      <c r="D82" s="1386" t="s">
        <v>61</v>
      </c>
      <c r="E82" s="1387"/>
      <c r="F82" s="632" t="s">
        <v>62</v>
      </c>
      <c r="G82" s="633" t="s">
        <v>62</v>
      </c>
      <c r="H82" s="1388" t="s">
        <v>63</v>
      </c>
      <c r="I82" s="1388"/>
      <c r="J82" s="634"/>
      <c r="K82" s="634"/>
      <c r="L82" s="634"/>
      <c r="M82" s="635" t="s">
        <v>64</v>
      </c>
    </row>
    <row r="83" spans="2:13" s="591" customFormat="1" ht="33.75" hidden="1" customHeight="1" thickTop="1">
      <c r="B83" s="410">
        <v>1</v>
      </c>
      <c r="C83" s="593">
        <f>ABSEN!F45</f>
        <v>0</v>
      </c>
      <c r="D83" s="594"/>
      <c r="E83" s="595"/>
      <c r="F83" s="596" t="e">
        <f>ABSEN!#REF!</f>
        <v>#REF!</v>
      </c>
      <c r="G83" s="597" t="str">
        <f>IF(ISERROR(VLOOKUP(F83,PROSEM!$B$11:$C$16,2,0)),"",(VLOOKUP(F83,PROSEM!$B$11:$C$16,2,0)))</f>
        <v/>
      </c>
      <c r="H83" s="1383"/>
      <c r="I83" s="1383"/>
      <c r="J83" s="348"/>
      <c r="K83" s="348"/>
      <c r="L83" s="348"/>
      <c r="M83" s="636"/>
    </row>
    <row r="84" spans="2:13" s="591" customFormat="1" ht="33.75" hidden="1" customHeight="1">
      <c r="B84" s="439">
        <v>2</v>
      </c>
      <c r="C84" s="603">
        <f>ABSEN!G45</f>
        <v>0</v>
      </c>
      <c r="D84" s="604"/>
      <c r="E84" s="605"/>
      <c r="F84" s="606" t="e">
        <f>ABSEN!#REF!</f>
        <v>#REF!</v>
      </c>
      <c r="G84" s="607" t="str">
        <f>IF(ISERROR(VLOOKUP(F84,PROSEM!$B$11:$C$16,2,0)),"",(VLOOKUP(F84,PROSEM!$B$11:$C$16,2,0)))</f>
        <v/>
      </c>
      <c r="H84" s="1384"/>
      <c r="I84" s="1384"/>
      <c r="J84" s="637"/>
      <c r="K84" s="637"/>
      <c r="L84" s="637"/>
      <c r="M84" s="638"/>
    </row>
    <row r="85" spans="2:13" s="591" customFormat="1" ht="33.75" hidden="1" customHeight="1">
      <c r="B85" s="439">
        <v>3</v>
      </c>
      <c r="C85" s="603">
        <f>ABSEN!H45</f>
        <v>0</v>
      </c>
      <c r="D85" s="604"/>
      <c r="E85" s="605"/>
      <c r="F85" s="606" t="e">
        <f>ABSEN!#REF!</f>
        <v>#REF!</v>
      </c>
      <c r="G85" s="607" t="str">
        <f>IF(ISERROR(VLOOKUP(F85,PROSEM!$B$11:$C$16,2,0)),"",(VLOOKUP(F85,PROSEM!$B$11:$C$16,2,0)))</f>
        <v/>
      </c>
      <c r="H85" s="1384"/>
      <c r="I85" s="1384"/>
      <c r="J85" s="637"/>
      <c r="K85" s="637"/>
      <c r="L85" s="637"/>
      <c r="M85" s="638"/>
    </row>
    <row r="86" spans="2:13" s="591" customFormat="1" ht="33.75" hidden="1" customHeight="1">
      <c r="B86" s="439">
        <v>4</v>
      </c>
      <c r="C86" s="603">
        <f>ABSEN!I45</f>
        <v>0</v>
      </c>
      <c r="D86" s="604"/>
      <c r="E86" s="605"/>
      <c r="F86" s="606" t="e">
        <f>ABSEN!#REF!</f>
        <v>#REF!</v>
      </c>
      <c r="G86" s="607" t="str">
        <f>IF(ISERROR(VLOOKUP(F86,PROSEM!$B$11:$C$16,2,0)),"",(VLOOKUP(F86,PROSEM!$B$11:$C$16,2,0)))</f>
        <v/>
      </c>
      <c r="H86" s="1384"/>
      <c r="I86" s="1384"/>
      <c r="J86" s="637"/>
      <c r="K86" s="637"/>
      <c r="L86" s="637"/>
      <c r="M86" s="638"/>
    </row>
    <row r="87" spans="2:13" s="591" customFormat="1" ht="33.75" hidden="1" customHeight="1">
      <c r="B87" s="439">
        <v>5</v>
      </c>
      <c r="C87" s="603">
        <f>ABSEN!J45</f>
        <v>0</v>
      </c>
      <c r="D87" s="604"/>
      <c r="E87" s="605"/>
      <c r="F87" s="606" t="e">
        <f>ABSEN!#REF!</f>
        <v>#REF!</v>
      </c>
      <c r="G87" s="607" t="str">
        <f>IF(ISERROR(VLOOKUP(F87,PROSEM!$B$11:$C$16,2,0)),"",(VLOOKUP(F87,PROSEM!$B$11:$C$16,2,0)))</f>
        <v/>
      </c>
      <c r="H87" s="1384"/>
      <c r="I87" s="1384"/>
      <c r="J87" s="637"/>
      <c r="K87" s="637"/>
      <c r="L87" s="637"/>
      <c r="M87" s="638"/>
    </row>
    <row r="88" spans="2:13" s="591" customFormat="1" ht="33.75" hidden="1" customHeight="1">
      <c r="B88" s="439">
        <v>6</v>
      </c>
      <c r="C88" s="603">
        <f>ABSEN!K45</f>
        <v>0</v>
      </c>
      <c r="D88" s="604"/>
      <c r="E88" s="605"/>
      <c r="F88" s="606" t="e">
        <f>ABSEN!#REF!</f>
        <v>#REF!</v>
      </c>
      <c r="G88" s="607" t="str">
        <f>IF(ISERROR(VLOOKUP(F88,PROSEM!$B$11:$C$16,2,0)),"",(VLOOKUP(F88,PROSEM!$B$11:$C$16,2,0)))</f>
        <v/>
      </c>
      <c r="H88" s="1384"/>
      <c r="I88" s="1384"/>
      <c r="J88" s="637"/>
      <c r="K88" s="637"/>
      <c r="L88" s="637"/>
      <c r="M88" s="638"/>
    </row>
    <row r="89" spans="2:13" s="591" customFormat="1" ht="33.75" hidden="1" customHeight="1">
      <c r="B89" s="439">
        <v>7</v>
      </c>
      <c r="C89" s="603">
        <f>ABSEN!L45</f>
        <v>0</v>
      </c>
      <c r="D89" s="604"/>
      <c r="E89" s="605"/>
      <c r="F89" s="606" t="e">
        <f>ABSEN!#REF!</f>
        <v>#REF!</v>
      </c>
      <c r="G89" s="607" t="str">
        <f>IF(ISERROR(VLOOKUP(F89,PROSEM!$B$11:$C$16,2,0)),"",(VLOOKUP(F89,PROSEM!$B$11:$C$16,2,0)))</f>
        <v/>
      </c>
      <c r="H89" s="1384"/>
      <c r="I89" s="1384"/>
      <c r="J89" s="637"/>
      <c r="K89" s="637"/>
      <c r="L89" s="637"/>
      <c r="M89" s="638"/>
    </row>
    <row r="90" spans="2:13" s="591" customFormat="1" ht="33.75" hidden="1" customHeight="1">
      <c r="B90" s="439">
        <v>8</v>
      </c>
      <c r="C90" s="603">
        <f>ABSEN!M45</f>
        <v>0</v>
      </c>
      <c r="D90" s="604"/>
      <c r="E90" s="605"/>
      <c r="F90" s="606" t="e">
        <f>ABSEN!#REF!</f>
        <v>#REF!</v>
      </c>
      <c r="G90" s="607" t="str">
        <f>IF(ISERROR(VLOOKUP(F90,PROSEM!$B$11:$C$16,2,0)),"",(VLOOKUP(F90,PROSEM!$B$11:$C$16,2,0)))</f>
        <v/>
      </c>
      <c r="H90" s="1384"/>
      <c r="I90" s="1384"/>
      <c r="J90" s="637"/>
      <c r="K90" s="637"/>
      <c r="L90" s="637"/>
      <c r="M90" s="638"/>
    </row>
    <row r="91" spans="2:13" s="591" customFormat="1" ht="33.75" hidden="1" customHeight="1">
      <c r="B91" s="439">
        <v>9</v>
      </c>
      <c r="C91" s="603">
        <f>ABSEN!N45</f>
        <v>0</v>
      </c>
      <c r="D91" s="604"/>
      <c r="E91" s="605"/>
      <c r="F91" s="606" t="e">
        <f>ABSEN!#REF!</f>
        <v>#REF!</v>
      </c>
      <c r="G91" s="607" t="str">
        <f>IF(ISERROR(VLOOKUP(F91,PROSEM!$B$11:$C$16,2,0)),"",(VLOOKUP(F91,PROSEM!$B$11:$C$16,2,0)))</f>
        <v/>
      </c>
      <c r="H91" s="1384"/>
      <c r="I91" s="1384"/>
      <c r="J91" s="637"/>
      <c r="K91" s="637"/>
      <c r="L91" s="637"/>
      <c r="M91" s="638"/>
    </row>
    <row r="92" spans="2:13" s="591" customFormat="1" ht="33.75" hidden="1" customHeight="1">
      <c r="B92" s="439">
        <v>10</v>
      </c>
      <c r="C92" s="603">
        <f>ABSEN!O45</f>
        <v>0</v>
      </c>
      <c r="D92" s="604"/>
      <c r="E92" s="605"/>
      <c r="F92" s="606" t="e">
        <f>ABSEN!#REF!</f>
        <v>#REF!</v>
      </c>
      <c r="G92" s="607" t="str">
        <f>IF(ISERROR(VLOOKUP(F92,PROSEM!$B$11:$C$16,2,0)),"",(VLOOKUP(F92,PROSEM!$B$11:$C$16,2,0)))</f>
        <v/>
      </c>
      <c r="H92" s="1384"/>
      <c r="I92" s="1384"/>
      <c r="J92" s="637"/>
      <c r="K92" s="637"/>
      <c r="L92" s="637"/>
      <c r="M92" s="638"/>
    </row>
    <row r="93" spans="2:13" s="591" customFormat="1" ht="33.75" hidden="1" customHeight="1">
      <c r="B93" s="439">
        <v>11</v>
      </c>
      <c r="C93" s="603">
        <f>ABSEN!P45</f>
        <v>0</v>
      </c>
      <c r="D93" s="604"/>
      <c r="E93" s="605"/>
      <c r="F93" s="606" t="e">
        <f>ABSEN!#REF!</f>
        <v>#REF!</v>
      </c>
      <c r="G93" s="607" t="str">
        <f>IF(ISERROR(VLOOKUP(F93,PROSEM!$B$11:$C$16,2,0)),"",(VLOOKUP(F93,PROSEM!$B$11:$C$16,2,0)))</f>
        <v/>
      </c>
      <c r="H93" s="1384"/>
      <c r="I93" s="1384"/>
      <c r="J93" s="637"/>
      <c r="K93" s="637"/>
      <c r="L93" s="637"/>
      <c r="M93" s="638"/>
    </row>
    <row r="94" spans="2:13" s="591" customFormat="1" ht="33.75" hidden="1" customHeight="1">
      <c r="B94" s="439">
        <v>12</v>
      </c>
      <c r="C94" s="603">
        <f>ABSEN!Q45</f>
        <v>0</v>
      </c>
      <c r="D94" s="604"/>
      <c r="E94" s="605"/>
      <c r="F94" s="606" t="e">
        <f>ABSEN!#REF!</f>
        <v>#REF!</v>
      </c>
      <c r="G94" s="607" t="str">
        <f>IF(ISERROR(VLOOKUP(F94,PROSEM!$B$11:$C$16,2,0)),"",(VLOOKUP(F94,PROSEM!$B$11:$C$16,2,0)))</f>
        <v/>
      </c>
      <c r="H94" s="1384"/>
      <c r="I94" s="1384"/>
      <c r="J94" s="637"/>
      <c r="K94" s="637"/>
      <c r="L94" s="637"/>
      <c r="M94" s="638"/>
    </row>
    <row r="95" spans="2:13" s="591" customFormat="1" ht="33.75" hidden="1" customHeight="1">
      <c r="B95" s="439">
        <v>13</v>
      </c>
      <c r="C95" s="603">
        <f>ABSEN!R45</f>
        <v>0</v>
      </c>
      <c r="D95" s="604"/>
      <c r="E95" s="605"/>
      <c r="F95" s="606" t="e">
        <f>ABSEN!#REF!</f>
        <v>#REF!</v>
      </c>
      <c r="G95" s="607" t="str">
        <f>IF(ISERROR(VLOOKUP(F95,PROSEM!$B$11:$C$16,2,0)),"",(VLOOKUP(F95,PROSEM!$B$11:$C$16,2,0)))</f>
        <v/>
      </c>
      <c r="H95" s="1384"/>
      <c r="I95" s="1384"/>
      <c r="J95" s="637"/>
      <c r="K95" s="637"/>
      <c r="L95" s="637"/>
      <c r="M95" s="638"/>
    </row>
    <row r="96" spans="2:13" s="591" customFormat="1" ht="33.75" hidden="1" customHeight="1">
      <c r="B96" s="439">
        <v>14</v>
      </c>
      <c r="C96" s="603">
        <f>ABSEN!S45</f>
        <v>0</v>
      </c>
      <c r="D96" s="604"/>
      <c r="E96" s="605"/>
      <c r="F96" s="606" t="e">
        <f>ABSEN!#REF!</f>
        <v>#REF!</v>
      </c>
      <c r="G96" s="607" t="str">
        <f>IF(ISERROR(VLOOKUP(F96,PROSEM!$B$11:$C$20,2,0)),"",(VLOOKUP(F96,PROSEM!$B$11:$C$20,2,0)))</f>
        <v/>
      </c>
      <c r="H96" s="1384"/>
      <c r="I96" s="1384"/>
      <c r="J96" s="637"/>
      <c r="K96" s="637"/>
      <c r="L96" s="637"/>
      <c r="M96" s="638"/>
    </row>
    <row r="97" spans="2:13" s="591" customFormat="1" ht="33.75" hidden="1" customHeight="1">
      <c r="B97" s="439">
        <v>15</v>
      </c>
      <c r="C97" s="603">
        <f>ABSEN!T45</f>
        <v>0</v>
      </c>
      <c r="D97" s="604"/>
      <c r="E97" s="605"/>
      <c r="F97" s="606" t="e">
        <f>ABSEN!#REF!</f>
        <v>#REF!</v>
      </c>
      <c r="G97" s="607" t="str">
        <f>IF(ISERROR(VLOOKUP(F97,PROSEM!$B$11:$C$20,2,0)),"",(VLOOKUP(F97,PROSEM!$B$11:$C$20,2,0)))</f>
        <v/>
      </c>
      <c r="H97" s="1384"/>
      <c r="I97" s="1384"/>
      <c r="J97" s="637"/>
      <c r="K97" s="637"/>
      <c r="L97" s="637"/>
      <c r="M97" s="638"/>
    </row>
    <row r="98" spans="2:13" s="591" customFormat="1" ht="33.75" hidden="1" customHeight="1">
      <c r="B98" s="439">
        <v>16</v>
      </c>
      <c r="C98" s="603">
        <f>ABSEN!U45</f>
        <v>0</v>
      </c>
      <c r="D98" s="604"/>
      <c r="E98" s="605"/>
      <c r="F98" s="606" t="e">
        <f>ABSEN!#REF!</f>
        <v>#REF!</v>
      </c>
      <c r="G98" s="607" t="str">
        <f>IF(ISERROR(VLOOKUP(F98,PROSEM!$B$11:$C$20,2,0)),"",(VLOOKUP(F98,PROSEM!$B$11:$C$20,2,0)))</f>
        <v/>
      </c>
      <c r="H98" s="1384"/>
      <c r="I98" s="1384"/>
      <c r="J98" s="637"/>
      <c r="K98" s="637"/>
      <c r="L98" s="637"/>
      <c r="M98" s="638"/>
    </row>
    <row r="99" spans="2:13" s="591" customFormat="1" ht="33.75" hidden="1" customHeight="1">
      <c r="B99" s="439">
        <v>17</v>
      </c>
      <c r="C99" s="603">
        <f>ABSEN!V45</f>
        <v>0</v>
      </c>
      <c r="D99" s="604"/>
      <c r="E99" s="605"/>
      <c r="F99" s="606" t="e">
        <f>ABSEN!#REF!</f>
        <v>#REF!</v>
      </c>
      <c r="G99" s="607" t="str">
        <f>IF(ISERROR(VLOOKUP(F99,PROSEM!$B$11:$C$20,2,0)),"",(VLOOKUP(F99,PROSEM!$B$11:$C$20,2,0)))</f>
        <v/>
      </c>
      <c r="H99" s="1384"/>
      <c r="I99" s="1384"/>
      <c r="J99" s="637"/>
      <c r="K99" s="637"/>
      <c r="L99" s="637"/>
      <c r="M99" s="638"/>
    </row>
    <row r="100" spans="2:13" s="591" customFormat="1" ht="33.75" hidden="1" customHeight="1">
      <c r="B100" s="439">
        <v>18</v>
      </c>
      <c r="C100" s="603">
        <f>ABSEN!W45</f>
        <v>0</v>
      </c>
      <c r="D100" s="604"/>
      <c r="E100" s="605"/>
      <c r="F100" s="606" t="e">
        <f>ABSEN!#REF!</f>
        <v>#REF!</v>
      </c>
      <c r="G100" s="607" t="str">
        <f>IF(ISERROR(VLOOKUP(F100,PROSEM!$B$11:$C$20,2,0)),"",(VLOOKUP(F100,PROSEM!$B$11:$C$20,2,0)))</f>
        <v/>
      </c>
      <c r="H100" s="1384"/>
      <c r="I100" s="1384"/>
      <c r="J100" s="637"/>
      <c r="K100" s="637"/>
      <c r="L100" s="637"/>
      <c r="M100" s="638"/>
    </row>
    <row r="101" spans="2:13" hidden="1"/>
    <row r="102" spans="2:13" s="2" customFormat="1" ht="13.5" hidden="1" customHeight="1">
      <c r="B102" s="584"/>
      <c r="C102" s="584"/>
      <c r="D102" s="584"/>
      <c r="E102" s="584"/>
      <c r="F102" s="584"/>
      <c r="G102" s="584"/>
      <c r="H102" s="621" t="s">
        <v>66</v>
      </c>
      <c r="I102" s="1389"/>
      <c r="J102" s="1389"/>
      <c r="K102" s="1389"/>
      <c r="L102" s="1389"/>
      <c r="M102" s="1389"/>
    </row>
    <row r="103" spans="2:13" s="2" customFormat="1" ht="10.5" hidden="1" customHeight="1">
      <c r="B103" s="1389" t="s">
        <v>19</v>
      </c>
      <c r="C103" s="1389"/>
      <c r="D103" s="1389"/>
      <c r="E103" s="1389"/>
      <c r="F103" s="620"/>
      <c r="G103" s="621"/>
      <c r="H103" s="584"/>
      <c r="I103" s="1389"/>
      <c r="J103" s="1389"/>
      <c r="K103" s="1389"/>
      <c r="L103" s="1389"/>
      <c r="M103" s="1389"/>
    </row>
    <row r="104" spans="2:13" s="2" customFormat="1" ht="12" hidden="1" customHeight="1">
      <c r="B104" s="1389" t="s">
        <v>22</v>
      </c>
      <c r="C104" s="1389"/>
      <c r="D104" s="1389"/>
      <c r="E104" s="1389"/>
      <c r="F104" s="620"/>
      <c r="G104" s="621"/>
      <c r="H104" s="1389" t="s">
        <v>21</v>
      </c>
      <c r="I104" s="1389"/>
      <c r="J104" s="1389"/>
      <c r="K104" s="1389"/>
      <c r="L104" s="1389"/>
      <c r="M104" s="1389"/>
    </row>
    <row r="105" spans="2:13" s="2" customFormat="1" ht="12" hidden="1">
      <c r="B105" s="584"/>
      <c r="C105" s="584"/>
      <c r="D105" s="584"/>
      <c r="E105" s="584"/>
      <c r="F105" s="584"/>
      <c r="G105" s="584"/>
      <c r="H105" s="584"/>
      <c r="I105" s="584"/>
      <c r="J105" s="584"/>
      <c r="K105" s="584"/>
      <c r="L105" s="584"/>
      <c r="M105" s="584"/>
    </row>
    <row r="106" spans="2:13" s="2" customFormat="1" ht="12" hidden="1">
      <c r="B106" s="584"/>
      <c r="C106" s="584"/>
      <c r="D106" s="584"/>
      <c r="E106" s="584"/>
      <c r="F106" s="584"/>
      <c r="G106" s="584"/>
      <c r="H106" s="584"/>
      <c r="I106" s="584"/>
      <c r="J106" s="584"/>
      <c r="K106" s="584"/>
      <c r="L106" s="584"/>
      <c r="M106" s="584"/>
    </row>
    <row r="107" spans="2:13" s="2" customFormat="1" ht="12" hidden="1">
      <c r="B107" s="584"/>
      <c r="C107" s="584"/>
      <c r="D107" s="584"/>
      <c r="E107" s="584"/>
      <c r="F107" s="584"/>
      <c r="G107" s="584"/>
      <c r="H107" s="584"/>
      <c r="I107" s="584"/>
      <c r="J107" s="584"/>
      <c r="K107" s="584"/>
      <c r="L107" s="584"/>
      <c r="M107" s="584"/>
    </row>
    <row r="108" spans="2:13" s="2" customFormat="1" ht="12.75" hidden="1" customHeight="1">
      <c r="B108" s="1391" t="s">
        <v>23</v>
      </c>
      <c r="C108" s="1391"/>
      <c r="D108" s="1391"/>
      <c r="E108" s="1391"/>
      <c r="F108" s="620"/>
      <c r="G108" s="621"/>
      <c r="H108" s="1392">
        <f>PROSEM!AF43</f>
        <v>0</v>
      </c>
      <c r="I108" s="1392"/>
      <c r="J108" s="1392"/>
      <c r="K108" s="1392"/>
      <c r="L108" s="1392"/>
      <c r="M108" s="1392"/>
    </row>
    <row r="109" spans="2:13" s="2" customFormat="1" ht="11.25" hidden="1" customHeight="1">
      <c r="B109" s="1389" t="s">
        <v>24</v>
      </c>
      <c r="C109" s="1389"/>
      <c r="D109" s="1389"/>
      <c r="E109" s="1389"/>
      <c r="F109" s="620"/>
      <c r="G109" s="621"/>
      <c r="H109" s="1390" t="str">
        <f>ABSEN!K91</f>
        <v/>
      </c>
      <c r="I109" s="1390"/>
      <c r="J109" s="1390"/>
      <c r="K109" s="1390"/>
      <c r="L109" s="1390"/>
      <c r="M109" s="1390"/>
    </row>
    <row r="110" spans="2:13" hidden="1"/>
    <row r="111" spans="2:13" hidden="1"/>
    <row r="112" spans="2:13" hidden="1"/>
    <row r="113" hidden="1"/>
  </sheetData>
  <sheetProtection selectLockedCells="1"/>
  <mergeCells count="77">
    <mergeCell ref="J33:M33"/>
    <mergeCell ref="B6:B7"/>
    <mergeCell ref="C6:C7"/>
    <mergeCell ref="D6:E7"/>
    <mergeCell ref="G6:G7"/>
    <mergeCell ref="M6:M7"/>
    <mergeCell ref="J6:K6"/>
    <mergeCell ref="L6:L7"/>
    <mergeCell ref="B33:E33"/>
    <mergeCell ref="B27:E27"/>
    <mergeCell ref="I27:M27"/>
    <mergeCell ref="B28:E28"/>
    <mergeCell ref="B32:E32"/>
    <mergeCell ref="J28:M28"/>
    <mergeCell ref="J32:M32"/>
    <mergeCell ref="H59:I59"/>
    <mergeCell ref="H60:I60"/>
    <mergeCell ref="B69:E69"/>
    <mergeCell ref="H69:M69"/>
    <mergeCell ref="B70:E70"/>
    <mergeCell ref="H70:M70"/>
    <mergeCell ref="H61:I61"/>
    <mergeCell ref="I63:M63"/>
    <mergeCell ref="B64:E64"/>
    <mergeCell ref="I64:M64"/>
    <mergeCell ref="B65:E65"/>
    <mergeCell ref="H65:M65"/>
    <mergeCell ref="H54:I54"/>
    <mergeCell ref="H55:I55"/>
    <mergeCell ref="H56:I56"/>
    <mergeCell ref="H57:I57"/>
    <mergeCell ref="H58:I58"/>
    <mergeCell ref="H49:I49"/>
    <mergeCell ref="H50:I50"/>
    <mergeCell ref="H51:I51"/>
    <mergeCell ref="H52:I52"/>
    <mergeCell ref="H53:I53"/>
    <mergeCell ref="B109:E109"/>
    <mergeCell ref="H109:M109"/>
    <mergeCell ref="B104:E104"/>
    <mergeCell ref="H104:M104"/>
    <mergeCell ref="B108:E108"/>
    <mergeCell ref="H108:M108"/>
    <mergeCell ref="I102:M102"/>
    <mergeCell ref="B103:E103"/>
    <mergeCell ref="I103:M103"/>
    <mergeCell ref="H98:I98"/>
    <mergeCell ref="H99:I99"/>
    <mergeCell ref="H100:I100"/>
    <mergeCell ref="H95:I95"/>
    <mergeCell ref="H96:I96"/>
    <mergeCell ref="H97:I97"/>
    <mergeCell ref="H92:I92"/>
    <mergeCell ref="H93:I93"/>
    <mergeCell ref="H94:I94"/>
    <mergeCell ref="H89:I89"/>
    <mergeCell ref="H90:I90"/>
    <mergeCell ref="H91:I91"/>
    <mergeCell ref="H86:I86"/>
    <mergeCell ref="H87:I87"/>
    <mergeCell ref="H88:I88"/>
    <mergeCell ref="B1:M1"/>
    <mergeCell ref="H6:I6"/>
    <mergeCell ref="H83:I83"/>
    <mergeCell ref="H84:I84"/>
    <mergeCell ref="H85:I85"/>
    <mergeCell ref="B77:M77"/>
    <mergeCell ref="D82:E82"/>
    <mergeCell ref="H82:I82"/>
    <mergeCell ref="B38:M38"/>
    <mergeCell ref="D43:E43"/>
    <mergeCell ref="H43:I43"/>
    <mergeCell ref="H44:I44"/>
    <mergeCell ref="H45:I45"/>
    <mergeCell ref="H46:I46"/>
    <mergeCell ref="H47:I47"/>
    <mergeCell ref="H48:I48"/>
  </mergeCells>
  <conditionalFormatting sqref="M44:M61 C83:G100 M83:M100 C44:G61 C8:G25 M8:M25 J8:K25">
    <cfRule type="cellIs" dxfId="29" priority="14" operator="equal">
      <formula>0</formula>
    </cfRule>
  </conditionalFormatting>
  <conditionalFormatting sqref="L8:L25">
    <cfRule type="cellIs" dxfId="28" priority="2" operator="equal">
      <formula>$P$9</formula>
    </cfRule>
  </conditionalFormatting>
  <pageMargins left="0.43307086614173229" right="0.23622047244094491" top="0.15748031496062992" bottom="0.15748031496062992" header="0.31496062992125984" footer="0.31496062992125984"/>
  <pageSetup paperSize="134" scale="90" orientation="landscape" r:id="rId1"/>
  <headerFooter>
    <oddHeader>&amp;LSMK N 2 WONOSOBO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B1:S60"/>
  <sheetViews>
    <sheetView workbookViewId="0">
      <selection activeCell="E55" sqref="E55"/>
    </sheetView>
  </sheetViews>
  <sheetFormatPr defaultRowHeight="15"/>
  <cols>
    <col min="1" max="1" width="2.140625" customWidth="1"/>
    <col min="2" max="2" width="4.5703125" style="689" customWidth="1"/>
    <col min="3" max="3" width="9.42578125" style="689" customWidth="1"/>
    <col min="4" max="4" width="1.28515625" style="689" customWidth="1"/>
    <col min="5" max="5" width="24.7109375" style="689" customWidth="1"/>
    <col min="6" max="6" width="5.140625" style="689" customWidth="1"/>
    <col min="7" max="7" width="0.7109375" style="689" hidden="1" customWidth="1"/>
    <col min="8" max="10" width="4.42578125" style="689" customWidth="1"/>
    <col min="11" max="11" width="5.85546875" style="689" customWidth="1"/>
    <col min="12" max="12" width="21.7109375" style="689" customWidth="1"/>
    <col min="13" max="13" width="8.28515625" style="689" customWidth="1"/>
    <col min="14" max="14" width="6.28515625" style="689" customWidth="1"/>
  </cols>
  <sheetData>
    <row r="1" spans="2:19" s="689" customFormat="1" ht="18">
      <c r="B1" s="1423" t="str">
        <f>CONCATENATE("REKAP KEHADIRAN SISWA ",JADWAL!B5)</f>
        <v>REKAP KEHADIRAN SISWA SEMESTER 2</v>
      </c>
      <c r="C1" s="1423"/>
      <c r="D1" s="1423"/>
      <c r="E1" s="1423"/>
      <c r="F1" s="1423"/>
      <c r="G1" s="1423"/>
      <c r="H1" s="1423"/>
      <c r="I1" s="1423"/>
      <c r="J1" s="1423"/>
      <c r="K1" s="1423"/>
      <c r="L1" s="1423"/>
      <c r="M1" s="1423"/>
      <c r="N1" s="1423"/>
      <c r="O1" s="993"/>
      <c r="P1" s="993"/>
      <c r="Q1" s="993"/>
      <c r="R1" s="993"/>
      <c r="S1" s="993"/>
    </row>
    <row r="2" spans="2:19" s="689" customFormat="1" ht="14.25">
      <c r="B2" s="688"/>
      <c r="C2" s="690" t="s">
        <v>262</v>
      </c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</row>
    <row r="3" spans="2:19" s="688" customFormat="1" ht="14.25" customHeight="1">
      <c r="B3" s="691" t="s">
        <v>2</v>
      </c>
      <c r="C3" s="1005"/>
      <c r="D3" s="701" t="s">
        <v>3</v>
      </c>
      <c r="E3" s="701" t="str">
        <f>PROSEM!E4</f>
        <v>PRAKARYA</v>
      </c>
      <c r="F3" s="1005"/>
      <c r="G3" s="692"/>
      <c r="H3" s="692"/>
      <c r="I3" s="692"/>
      <c r="J3" s="692"/>
      <c r="K3" s="692"/>
      <c r="L3" s="691" t="s">
        <v>357</v>
      </c>
      <c r="M3" s="701" t="s">
        <v>3</v>
      </c>
      <c r="N3" s="699">
        <f>SUM(ABSEN!F9:Y9)</f>
        <v>12</v>
      </c>
    </row>
    <row r="4" spans="2:19" s="688" customFormat="1" ht="14.25" customHeight="1">
      <c r="B4" s="691" t="s">
        <v>4</v>
      </c>
      <c r="C4" s="1005"/>
      <c r="D4" s="701" t="s">
        <v>3</v>
      </c>
      <c r="E4" s="701" t="str">
        <f>PROSEM!AB5</f>
        <v>ACHMAD MUFTI, S.Kom.</v>
      </c>
      <c r="F4" s="1005"/>
      <c r="G4" s="692"/>
      <c r="H4" s="692"/>
      <c r="I4" s="692"/>
      <c r="J4" s="692"/>
      <c r="K4" s="692"/>
      <c r="L4" s="1008" t="s">
        <v>595</v>
      </c>
      <c r="M4" s="701" t="s">
        <v>3</v>
      </c>
      <c r="N4" s="1009">
        <v>0.9</v>
      </c>
    </row>
    <row r="5" spans="2:19" ht="14.25" customHeight="1">
      <c r="B5" s="691" t="s">
        <v>356</v>
      </c>
      <c r="C5" s="1007"/>
      <c r="D5" s="701" t="s">
        <v>3</v>
      </c>
      <c r="E5" s="692" t="str">
        <f>PROSEM!AB3</f>
        <v>VIII 6</v>
      </c>
      <c r="F5" s="692"/>
      <c r="G5" s="692"/>
      <c r="H5" s="692"/>
      <c r="I5" s="692"/>
      <c r="J5" s="692"/>
      <c r="K5" s="692"/>
      <c r="L5" s="691"/>
      <c r="M5" s="1006"/>
      <c r="N5" s="692"/>
    </row>
    <row r="6" spans="2:19" ht="6" customHeight="1">
      <c r="B6" s="691"/>
      <c r="C6" s="692"/>
      <c r="D6" s="693"/>
      <c r="E6" s="701"/>
      <c r="F6" s="692"/>
      <c r="G6" s="692"/>
      <c r="H6" s="692"/>
      <c r="I6" s="692"/>
      <c r="J6" s="692"/>
      <c r="K6" s="692"/>
      <c r="L6" s="691"/>
      <c r="M6" s="696"/>
      <c r="N6" s="692"/>
    </row>
    <row r="7" spans="2:19">
      <c r="B7" s="1424" t="s">
        <v>6</v>
      </c>
      <c r="C7" s="1427" t="s">
        <v>7</v>
      </c>
      <c r="D7" s="1427" t="s">
        <v>8</v>
      </c>
      <c r="E7" s="1427"/>
      <c r="F7" s="1420" t="s">
        <v>594</v>
      </c>
      <c r="G7" s="1421"/>
      <c r="H7" s="1421"/>
      <c r="I7" s="1421"/>
      <c r="J7" s="1421"/>
      <c r="K7" s="1421"/>
      <c r="L7" s="1421"/>
      <c r="M7" s="1421"/>
      <c r="N7" s="1422"/>
    </row>
    <row r="8" spans="2:19">
      <c r="B8" s="1425"/>
      <c r="C8" s="1428"/>
      <c r="D8" s="1428"/>
      <c r="E8" s="1428"/>
      <c r="F8" s="1430" t="s">
        <v>9</v>
      </c>
      <c r="G8" s="894"/>
      <c r="H8" s="1432" t="s">
        <v>10</v>
      </c>
      <c r="I8" s="1433"/>
      <c r="J8" s="1434"/>
      <c r="K8" s="1435" t="s">
        <v>12</v>
      </c>
      <c r="L8" s="1430" t="s">
        <v>359</v>
      </c>
      <c r="M8" s="1430" t="s">
        <v>11</v>
      </c>
      <c r="N8" s="1415" t="s">
        <v>597</v>
      </c>
    </row>
    <row r="9" spans="2:19" ht="15.75" thickBot="1">
      <c r="B9" s="1426"/>
      <c r="C9" s="1429"/>
      <c r="D9" s="1429"/>
      <c r="E9" s="1429"/>
      <c r="F9" s="1431"/>
      <c r="G9" s="895"/>
      <c r="H9" s="707" t="s">
        <v>15</v>
      </c>
      <c r="I9" s="707" t="s">
        <v>16</v>
      </c>
      <c r="J9" s="707" t="s">
        <v>17</v>
      </c>
      <c r="K9" s="1436"/>
      <c r="L9" s="1431"/>
      <c r="M9" s="1431"/>
      <c r="N9" s="1416"/>
    </row>
    <row r="10" spans="2:19" ht="15.75" thickTop="1">
      <c r="B10" s="710">
        <v>1</v>
      </c>
      <c r="C10" s="711" t="str">
        <f>ABSEN!C11</f>
        <v/>
      </c>
      <c r="D10" s="712"/>
      <c r="E10" s="763" t="str">
        <f>ABSEN!E11</f>
        <v/>
      </c>
      <c r="F10" s="994">
        <f>COUNTIF(ABSEN!$F11:$Y11,".")</f>
        <v>10</v>
      </c>
      <c r="G10" s="994">
        <f>IF(F10&gt;0,1,0)</f>
        <v>1</v>
      </c>
      <c r="H10" s="994">
        <f>COUNTIF(ABSEN!$F11:$Y11,"S")</f>
        <v>1</v>
      </c>
      <c r="I10" s="994">
        <f>COUNTIF(ABSEN!$F11:$Y11,"I")</f>
        <v>1</v>
      </c>
      <c r="J10" s="994">
        <f>COUNTIF(ABSEN!$F11:$Y11,"A")</f>
        <v>0</v>
      </c>
      <c r="K10" s="995">
        <f t="shared" ref="K10:K45" si="0">IF(ISERROR(F10/$N$3),"",(F10/$N$3))</f>
        <v>0.83333333333333337</v>
      </c>
      <c r="L10" s="996"/>
      <c r="M10" s="1003"/>
      <c r="N10" s="997" t="str">
        <f>IF(M10&gt;0,$N$4,"")</f>
        <v/>
      </c>
    </row>
    <row r="11" spans="2:19">
      <c r="B11" s="723">
        <v>2</v>
      </c>
      <c r="C11" s="711" t="str">
        <f>ABSEN!C12</f>
        <v/>
      </c>
      <c r="D11" s="725"/>
      <c r="E11" s="763" t="str">
        <f>ABSEN!E12</f>
        <v/>
      </c>
      <c r="F11" s="998">
        <f>COUNTIF(ABSEN!$F12:$Y12,".")</f>
        <v>12</v>
      </c>
      <c r="G11" s="998">
        <f t="shared" ref="G11:G45" si="1">IF(F11&gt;0,1,0)</f>
        <v>1</v>
      </c>
      <c r="H11" s="998">
        <f>COUNTIF(ABSEN!$F12:$Y12,"S")</f>
        <v>0</v>
      </c>
      <c r="I11" s="998">
        <f>COUNTIF(ABSEN!$F12:$Y12,"I")</f>
        <v>0</v>
      </c>
      <c r="J11" s="998">
        <f>COUNTIF(ABSEN!$F12:$Y12,"A")</f>
        <v>0</v>
      </c>
      <c r="K11" s="995">
        <f t="shared" si="0"/>
        <v>1</v>
      </c>
      <c r="L11" s="999"/>
      <c r="M11" s="998"/>
      <c r="N11" s="997" t="str">
        <f t="shared" ref="N11:N45" si="2">IF(M11&gt;0,$N$4,"")</f>
        <v/>
      </c>
    </row>
    <row r="12" spans="2:19">
      <c r="B12" s="723">
        <v>3</v>
      </c>
      <c r="C12" s="711" t="str">
        <f>ABSEN!C13</f>
        <v/>
      </c>
      <c r="D12" s="725"/>
      <c r="E12" s="763" t="str">
        <f>ABSEN!E13</f>
        <v/>
      </c>
      <c r="F12" s="998">
        <f>COUNTIF(ABSEN!$F13:$Y13,".")</f>
        <v>0</v>
      </c>
      <c r="G12" s="998">
        <f t="shared" si="1"/>
        <v>0</v>
      </c>
      <c r="H12" s="998">
        <f>COUNTIF(ABSEN!$F13:$Y13,"S")</f>
        <v>0</v>
      </c>
      <c r="I12" s="998">
        <f>COUNTIF(ABSEN!$F13:$Y13,"I")</f>
        <v>0</v>
      </c>
      <c r="J12" s="998">
        <f>COUNTIF(ABSEN!$F13:$Y13,"A")</f>
        <v>0</v>
      </c>
      <c r="K12" s="995">
        <f t="shared" si="0"/>
        <v>0</v>
      </c>
      <c r="L12" s="999"/>
      <c r="M12" s="998"/>
      <c r="N12" s="997" t="str">
        <f t="shared" si="2"/>
        <v/>
      </c>
    </row>
    <row r="13" spans="2:19">
      <c r="B13" s="723">
        <v>4</v>
      </c>
      <c r="C13" s="711" t="str">
        <f>ABSEN!C14</f>
        <v/>
      </c>
      <c r="D13" s="725"/>
      <c r="E13" s="763" t="str">
        <f>ABSEN!E14</f>
        <v/>
      </c>
      <c r="F13" s="998">
        <f>COUNTIF(ABSEN!$F14:$Y14,".")</f>
        <v>0</v>
      </c>
      <c r="G13" s="998">
        <f t="shared" si="1"/>
        <v>0</v>
      </c>
      <c r="H13" s="998">
        <f>COUNTIF(ABSEN!$F14:$Y14,"S")</f>
        <v>0</v>
      </c>
      <c r="I13" s="998">
        <f>COUNTIF(ABSEN!$F14:$Y14,"I")</f>
        <v>0</v>
      </c>
      <c r="J13" s="998">
        <f>COUNTIF(ABSEN!$F14:$Y14,"A")</f>
        <v>0</v>
      </c>
      <c r="K13" s="995">
        <f t="shared" si="0"/>
        <v>0</v>
      </c>
      <c r="L13" s="999"/>
      <c r="M13" s="998"/>
      <c r="N13" s="997" t="str">
        <f t="shared" si="2"/>
        <v/>
      </c>
    </row>
    <row r="14" spans="2:19">
      <c r="B14" s="723">
        <v>5</v>
      </c>
      <c r="C14" s="711" t="str">
        <f>ABSEN!C15</f>
        <v/>
      </c>
      <c r="D14" s="725"/>
      <c r="E14" s="763" t="str">
        <f>ABSEN!E15</f>
        <v/>
      </c>
      <c r="F14" s="998">
        <f>COUNTIF(ABSEN!$F15:$Y15,".")</f>
        <v>0</v>
      </c>
      <c r="G14" s="998">
        <f t="shared" si="1"/>
        <v>0</v>
      </c>
      <c r="H14" s="998">
        <f>COUNTIF(ABSEN!$F15:$Y15,"S")</f>
        <v>0</v>
      </c>
      <c r="I14" s="998">
        <f>COUNTIF(ABSEN!$F15:$Y15,"I")</f>
        <v>0</v>
      </c>
      <c r="J14" s="998">
        <f>COUNTIF(ABSEN!$F15:$Y15,"A")</f>
        <v>0</v>
      </c>
      <c r="K14" s="995">
        <f t="shared" si="0"/>
        <v>0</v>
      </c>
      <c r="L14" s="999"/>
      <c r="M14" s="998"/>
      <c r="N14" s="997" t="str">
        <f t="shared" si="2"/>
        <v/>
      </c>
    </row>
    <row r="15" spans="2:19">
      <c r="B15" s="723">
        <v>6</v>
      </c>
      <c r="C15" s="711" t="str">
        <f>ABSEN!C16</f>
        <v/>
      </c>
      <c r="D15" s="725"/>
      <c r="E15" s="763" t="str">
        <f>ABSEN!E16</f>
        <v/>
      </c>
      <c r="F15" s="998">
        <f>COUNTIF(ABSEN!$F16:$Y16,".")</f>
        <v>0</v>
      </c>
      <c r="G15" s="998">
        <f t="shared" si="1"/>
        <v>0</v>
      </c>
      <c r="H15" s="998">
        <f>COUNTIF(ABSEN!$F16:$Y16,"S")</f>
        <v>0</v>
      </c>
      <c r="I15" s="998">
        <f>COUNTIF(ABSEN!$F16:$Y16,"I")</f>
        <v>0</v>
      </c>
      <c r="J15" s="998">
        <f>COUNTIF(ABSEN!$F16:$Y16,"A")</f>
        <v>0</v>
      </c>
      <c r="K15" s="995">
        <f t="shared" si="0"/>
        <v>0</v>
      </c>
      <c r="L15" s="999"/>
      <c r="M15" s="998"/>
      <c r="N15" s="997" t="str">
        <f t="shared" si="2"/>
        <v/>
      </c>
    </row>
    <row r="16" spans="2:19">
      <c r="B16" s="723">
        <v>7</v>
      </c>
      <c r="C16" s="711" t="str">
        <f>ABSEN!C17</f>
        <v/>
      </c>
      <c r="D16" s="725"/>
      <c r="E16" s="763" t="str">
        <f>ABSEN!E17</f>
        <v/>
      </c>
      <c r="F16" s="998">
        <f>COUNTIF(ABSEN!$F17:$Y17,".")</f>
        <v>0</v>
      </c>
      <c r="G16" s="998">
        <f t="shared" si="1"/>
        <v>0</v>
      </c>
      <c r="H16" s="998">
        <f>COUNTIF(ABSEN!$F17:$Y17,"S")</f>
        <v>0</v>
      </c>
      <c r="I16" s="998">
        <f>COUNTIF(ABSEN!$F17:$Y17,"I")</f>
        <v>0</v>
      </c>
      <c r="J16" s="998">
        <f>COUNTIF(ABSEN!$F17:$Y17,"A")</f>
        <v>0</v>
      </c>
      <c r="K16" s="995">
        <f t="shared" si="0"/>
        <v>0</v>
      </c>
      <c r="L16" s="999"/>
      <c r="M16" s="998"/>
      <c r="N16" s="997" t="str">
        <f t="shared" si="2"/>
        <v/>
      </c>
    </row>
    <row r="17" spans="2:14">
      <c r="B17" s="723">
        <v>8</v>
      </c>
      <c r="C17" s="711" t="str">
        <f>ABSEN!C18</f>
        <v/>
      </c>
      <c r="D17" s="725"/>
      <c r="E17" s="763" t="str">
        <f>ABSEN!E18</f>
        <v/>
      </c>
      <c r="F17" s="998">
        <f>COUNTIF(ABSEN!$F18:$Y18,".")</f>
        <v>0</v>
      </c>
      <c r="G17" s="998">
        <f t="shared" si="1"/>
        <v>0</v>
      </c>
      <c r="H17" s="998">
        <f>COUNTIF(ABSEN!$F18:$Y18,"S")</f>
        <v>0</v>
      </c>
      <c r="I17" s="998">
        <f>COUNTIF(ABSEN!$F18:$Y18,"I")</f>
        <v>0</v>
      </c>
      <c r="J17" s="998">
        <f>COUNTIF(ABSEN!$F18:$Y18,"A")</f>
        <v>0</v>
      </c>
      <c r="K17" s="995">
        <f t="shared" si="0"/>
        <v>0</v>
      </c>
      <c r="L17" s="999"/>
      <c r="M17" s="998"/>
      <c r="N17" s="997" t="str">
        <f t="shared" si="2"/>
        <v/>
      </c>
    </row>
    <row r="18" spans="2:14">
      <c r="B18" s="723">
        <v>9</v>
      </c>
      <c r="C18" s="711" t="str">
        <f>ABSEN!C19</f>
        <v/>
      </c>
      <c r="D18" s="725"/>
      <c r="E18" s="763" t="str">
        <f>ABSEN!E19</f>
        <v/>
      </c>
      <c r="F18" s="998">
        <f>COUNTIF(ABSEN!$F19:$Y19,".")</f>
        <v>0</v>
      </c>
      <c r="G18" s="998">
        <f t="shared" si="1"/>
        <v>0</v>
      </c>
      <c r="H18" s="998">
        <f>COUNTIF(ABSEN!$F19:$Y19,"S")</f>
        <v>0</v>
      </c>
      <c r="I18" s="998">
        <f>COUNTIF(ABSEN!$F19:$Y19,"I")</f>
        <v>0</v>
      </c>
      <c r="J18" s="998">
        <f>COUNTIF(ABSEN!$F19:$Y19,"A")</f>
        <v>0</v>
      </c>
      <c r="K18" s="995">
        <f t="shared" si="0"/>
        <v>0</v>
      </c>
      <c r="L18" s="999"/>
      <c r="M18" s="998"/>
      <c r="N18" s="997" t="str">
        <f t="shared" si="2"/>
        <v/>
      </c>
    </row>
    <row r="19" spans="2:14">
      <c r="B19" s="723">
        <v>10</v>
      </c>
      <c r="C19" s="711" t="str">
        <f>ABSEN!C20</f>
        <v/>
      </c>
      <c r="D19" s="725"/>
      <c r="E19" s="763" t="str">
        <f>ABSEN!E20</f>
        <v/>
      </c>
      <c r="F19" s="998">
        <f>COUNTIF(ABSEN!$F20:$Y20,".")</f>
        <v>0</v>
      </c>
      <c r="G19" s="998">
        <f t="shared" si="1"/>
        <v>0</v>
      </c>
      <c r="H19" s="998">
        <f>COUNTIF(ABSEN!$F20:$Y20,"S")</f>
        <v>0</v>
      </c>
      <c r="I19" s="998">
        <f>COUNTIF(ABSEN!$F20:$Y20,"I")</f>
        <v>0</v>
      </c>
      <c r="J19" s="998">
        <f>COUNTIF(ABSEN!$F20:$Y20,"A")</f>
        <v>0</v>
      </c>
      <c r="K19" s="995">
        <f t="shared" si="0"/>
        <v>0</v>
      </c>
      <c r="L19" s="999"/>
      <c r="M19" s="998"/>
      <c r="N19" s="997" t="str">
        <f t="shared" si="2"/>
        <v/>
      </c>
    </row>
    <row r="20" spans="2:14">
      <c r="B20" s="723">
        <v>11</v>
      </c>
      <c r="C20" s="711" t="str">
        <f>ABSEN!C21</f>
        <v/>
      </c>
      <c r="D20" s="725"/>
      <c r="E20" s="763" t="str">
        <f>ABSEN!E21</f>
        <v/>
      </c>
      <c r="F20" s="998">
        <f>COUNTIF(ABSEN!$F21:$Y21,".")</f>
        <v>0</v>
      </c>
      <c r="G20" s="998">
        <f t="shared" si="1"/>
        <v>0</v>
      </c>
      <c r="H20" s="998">
        <f>COUNTIF(ABSEN!$F21:$Y21,"S")</f>
        <v>0</v>
      </c>
      <c r="I20" s="998">
        <f>COUNTIF(ABSEN!$F21:$Y21,"I")</f>
        <v>0</v>
      </c>
      <c r="J20" s="998">
        <f>COUNTIF(ABSEN!$F21:$Y21,"A")</f>
        <v>0</v>
      </c>
      <c r="K20" s="995">
        <f t="shared" si="0"/>
        <v>0</v>
      </c>
      <c r="L20" s="999"/>
      <c r="M20" s="998"/>
      <c r="N20" s="997" t="str">
        <f t="shared" si="2"/>
        <v/>
      </c>
    </row>
    <row r="21" spans="2:14">
      <c r="B21" s="723">
        <v>12</v>
      </c>
      <c r="C21" s="711" t="str">
        <f>ABSEN!C22</f>
        <v/>
      </c>
      <c r="D21" s="725"/>
      <c r="E21" s="763" t="str">
        <f>ABSEN!E22</f>
        <v/>
      </c>
      <c r="F21" s="998">
        <f>COUNTIF(ABSEN!$F22:$Y22,".")</f>
        <v>0</v>
      </c>
      <c r="G21" s="998">
        <f t="shared" si="1"/>
        <v>0</v>
      </c>
      <c r="H21" s="998">
        <f>COUNTIF(ABSEN!$F22:$Y22,"S")</f>
        <v>0</v>
      </c>
      <c r="I21" s="998">
        <f>COUNTIF(ABSEN!$F22:$Y22,"I")</f>
        <v>0</v>
      </c>
      <c r="J21" s="998">
        <f>COUNTIF(ABSEN!$F22:$Y22,"A")</f>
        <v>0</v>
      </c>
      <c r="K21" s="995">
        <f t="shared" si="0"/>
        <v>0</v>
      </c>
      <c r="L21" s="999"/>
      <c r="M21" s="998"/>
      <c r="N21" s="997" t="str">
        <f t="shared" si="2"/>
        <v/>
      </c>
    </row>
    <row r="22" spans="2:14">
      <c r="B22" s="723">
        <v>13</v>
      </c>
      <c r="C22" s="711" t="str">
        <f>ABSEN!C23</f>
        <v/>
      </c>
      <c r="D22" s="725"/>
      <c r="E22" s="763" t="str">
        <f>ABSEN!E23</f>
        <v/>
      </c>
      <c r="F22" s="998">
        <f>COUNTIF(ABSEN!$F23:$Y23,".")</f>
        <v>0</v>
      </c>
      <c r="G22" s="998">
        <f t="shared" si="1"/>
        <v>0</v>
      </c>
      <c r="H22" s="998">
        <f>COUNTIF(ABSEN!$F23:$Y23,"S")</f>
        <v>0</v>
      </c>
      <c r="I22" s="998">
        <f>COUNTIF(ABSEN!$F23:$Y23,"I")</f>
        <v>0</v>
      </c>
      <c r="J22" s="998">
        <f>COUNTIF(ABSEN!$F23:$Y23,"A")</f>
        <v>0</v>
      </c>
      <c r="K22" s="995">
        <f t="shared" si="0"/>
        <v>0</v>
      </c>
      <c r="L22" s="999"/>
      <c r="M22" s="1004"/>
      <c r="N22" s="997" t="str">
        <f t="shared" si="2"/>
        <v/>
      </c>
    </row>
    <row r="23" spans="2:14">
      <c r="B23" s="723">
        <v>14</v>
      </c>
      <c r="C23" s="711" t="str">
        <f>ABSEN!C24</f>
        <v/>
      </c>
      <c r="D23" s="725"/>
      <c r="E23" s="763" t="str">
        <f>ABSEN!E24</f>
        <v/>
      </c>
      <c r="F23" s="998">
        <f>COUNTIF(ABSEN!$F24:$Y24,".")</f>
        <v>0</v>
      </c>
      <c r="G23" s="998">
        <f t="shared" si="1"/>
        <v>0</v>
      </c>
      <c r="H23" s="998">
        <f>COUNTIF(ABSEN!$F24:$Y24,"S")</f>
        <v>0</v>
      </c>
      <c r="I23" s="998">
        <f>COUNTIF(ABSEN!$F24:$Y24,"I")</f>
        <v>0</v>
      </c>
      <c r="J23" s="998">
        <f>COUNTIF(ABSEN!$F24:$Y24,"A")</f>
        <v>0</v>
      </c>
      <c r="K23" s="995">
        <f t="shared" si="0"/>
        <v>0</v>
      </c>
      <c r="L23" s="999"/>
      <c r="M23" s="998"/>
      <c r="N23" s="997" t="str">
        <f t="shared" si="2"/>
        <v/>
      </c>
    </row>
    <row r="24" spans="2:14">
      <c r="B24" s="723">
        <v>15</v>
      </c>
      <c r="C24" s="711" t="str">
        <f>ABSEN!C25</f>
        <v/>
      </c>
      <c r="D24" s="725"/>
      <c r="E24" s="763" t="str">
        <f>ABSEN!E25</f>
        <v/>
      </c>
      <c r="F24" s="998">
        <f>COUNTIF(ABSEN!$F25:$Y25,".")</f>
        <v>0</v>
      </c>
      <c r="G24" s="998">
        <f t="shared" si="1"/>
        <v>0</v>
      </c>
      <c r="H24" s="998">
        <f>COUNTIF(ABSEN!$F25:$Y25,"S")</f>
        <v>0</v>
      </c>
      <c r="I24" s="998">
        <f>COUNTIF(ABSEN!$F25:$Y25,"I")</f>
        <v>0</v>
      </c>
      <c r="J24" s="998">
        <f>COUNTIF(ABSEN!$F25:$Y25,"A")</f>
        <v>0</v>
      </c>
      <c r="K24" s="995">
        <f t="shared" si="0"/>
        <v>0</v>
      </c>
      <c r="L24" s="999"/>
      <c r="M24" s="998"/>
      <c r="N24" s="997" t="str">
        <f t="shared" si="2"/>
        <v/>
      </c>
    </row>
    <row r="25" spans="2:14">
      <c r="B25" s="723">
        <v>16</v>
      </c>
      <c r="C25" s="711" t="str">
        <f>ABSEN!C26</f>
        <v/>
      </c>
      <c r="D25" s="725"/>
      <c r="E25" s="763" t="str">
        <f>ABSEN!E26</f>
        <v/>
      </c>
      <c r="F25" s="998">
        <f>COUNTIF(ABSEN!$F26:$Y26,".")</f>
        <v>0</v>
      </c>
      <c r="G25" s="998">
        <f t="shared" si="1"/>
        <v>0</v>
      </c>
      <c r="H25" s="998">
        <f>COUNTIF(ABSEN!$F26:$Y26,"S")</f>
        <v>0</v>
      </c>
      <c r="I25" s="998">
        <f>COUNTIF(ABSEN!$F26:$Y26,"I")</f>
        <v>0</v>
      </c>
      <c r="J25" s="998">
        <f>COUNTIF(ABSEN!$F26:$Y26,"A")</f>
        <v>0</v>
      </c>
      <c r="K25" s="995">
        <f t="shared" si="0"/>
        <v>0</v>
      </c>
      <c r="L25" s="999"/>
      <c r="M25" s="998"/>
      <c r="N25" s="997" t="str">
        <f t="shared" si="2"/>
        <v/>
      </c>
    </row>
    <row r="26" spans="2:14">
      <c r="B26" s="723">
        <v>17</v>
      </c>
      <c r="C26" s="711" t="str">
        <f>ABSEN!C27</f>
        <v/>
      </c>
      <c r="D26" s="725"/>
      <c r="E26" s="763" t="str">
        <f>ABSEN!E27</f>
        <v/>
      </c>
      <c r="F26" s="998">
        <f>COUNTIF(ABSEN!$F27:$Y27,".")</f>
        <v>0</v>
      </c>
      <c r="G26" s="998">
        <f t="shared" si="1"/>
        <v>0</v>
      </c>
      <c r="H26" s="998">
        <f>COUNTIF(ABSEN!$F27:$Y27,"S")</f>
        <v>0</v>
      </c>
      <c r="I26" s="998">
        <f>COUNTIF(ABSEN!$F27:$Y27,"I")</f>
        <v>0</v>
      </c>
      <c r="J26" s="998">
        <f>COUNTIF(ABSEN!$F27:$Y27,"A")</f>
        <v>0</v>
      </c>
      <c r="K26" s="995">
        <f t="shared" si="0"/>
        <v>0</v>
      </c>
      <c r="L26" s="999"/>
      <c r="M26" s="998"/>
      <c r="N26" s="997" t="str">
        <f t="shared" si="2"/>
        <v/>
      </c>
    </row>
    <row r="27" spans="2:14">
      <c r="B27" s="723">
        <v>18</v>
      </c>
      <c r="C27" s="711" t="str">
        <f>ABSEN!C28</f>
        <v/>
      </c>
      <c r="D27" s="725"/>
      <c r="E27" s="763" t="str">
        <f>ABSEN!E28</f>
        <v/>
      </c>
      <c r="F27" s="998">
        <f>COUNTIF(ABSEN!$F28:$Y28,".")</f>
        <v>0</v>
      </c>
      <c r="G27" s="998">
        <f t="shared" si="1"/>
        <v>0</v>
      </c>
      <c r="H27" s="998">
        <f>COUNTIF(ABSEN!$F28:$Y28,"S")</f>
        <v>0</v>
      </c>
      <c r="I27" s="998">
        <f>COUNTIF(ABSEN!$F28:$Y28,"I")</f>
        <v>0</v>
      </c>
      <c r="J27" s="998">
        <f>COUNTIF(ABSEN!$F28:$Y28,"A")</f>
        <v>0</v>
      </c>
      <c r="K27" s="995">
        <f t="shared" si="0"/>
        <v>0</v>
      </c>
      <c r="L27" s="999"/>
      <c r="M27" s="998"/>
      <c r="N27" s="997" t="str">
        <f t="shared" si="2"/>
        <v/>
      </c>
    </row>
    <row r="28" spans="2:14">
      <c r="B28" s="723">
        <v>19</v>
      </c>
      <c r="C28" s="711" t="str">
        <f>ABSEN!C29</f>
        <v/>
      </c>
      <c r="D28" s="725"/>
      <c r="E28" s="763" t="str">
        <f>ABSEN!E29</f>
        <v/>
      </c>
      <c r="F28" s="998">
        <f>COUNTIF(ABSEN!$F29:$Y29,".")</f>
        <v>0</v>
      </c>
      <c r="G28" s="998">
        <f t="shared" si="1"/>
        <v>0</v>
      </c>
      <c r="H28" s="998">
        <f>COUNTIF(ABSEN!$F29:$Y29,"S")</f>
        <v>0</v>
      </c>
      <c r="I28" s="998">
        <f>COUNTIF(ABSEN!$F29:$Y29,"I")</f>
        <v>0</v>
      </c>
      <c r="J28" s="998">
        <f>COUNTIF(ABSEN!$F29:$Y29,"A")</f>
        <v>0</v>
      </c>
      <c r="K28" s="995">
        <f t="shared" si="0"/>
        <v>0</v>
      </c>
      <c r="L28" s="999"/>
      <c r="M28" s="998"/>
      <c r="N28" s="997" t="str">
        <f t="shared" si="2"/>
        <v/>
      </c>
    </row>
    <row r="29" spans="2:14">
      <c r="B29" s="723">
        <v>20</v>
      </c>
      <c r="C29" s="711" t="str">
        <f>ABSEN!C30</f>
        <v/>
      </c>
      <c r="D29" s="725"/>
      <c r="E29" s="763" t="str">
        <f>ABSEN!E30</f>
        <v/>
      </c>
      <c r="F29" s="998">
        <f>COUNTIF(ABSEN!$F30:$Y30,".")</f>
        <v>0</v>
      </c>
      <c r="G29" s="998">
        <f t="shared" si="1"/>
        <v>0</v>
      </c>
      <c r="H29" s="998">
        <f>COUNTIF(ABSEN!$F30:$Y30,"S")</f>
        <v>0</v>
      </c>
      <c r="I29" s="998">
        <f>COUNTIF(ABSEN!$F30:$Y30,"I")</f>
        <v>0</v>
      </c>
      <c r="J29" s="998">
        <f>COUNTIF(ABSEN!$F30:$Y30,"A")</f>
        <v>0</v>
      </c>
      <c r="K29" s="995">
        <f t="shared" si="0"/>
        <v>0</v>
      </c>
      <c r="L29" s="999"/>
      <c r="M29" s="998"/>
      <c r="N29" s="997" t="str">
        <f t="shared" si="2"/>
        <v/>
      </c>
    </row>
    <row r="30" spans="2:14">
      <c r="B30" s="723">
        <v>21</v>
      </c>
      <c r="C30" s="711" t="str">
        <f>ABSEN!C31</f>
        <v/>
      </c>
      <c r="D30" s="725"/>
      <c r="E30" s="763" t="str">
        <f>ABSEN!E31</f>
        <v/>
      </c>
      <c r="F30" s="998">
        <f>COUNTIF(ABSEN!$F31:$Y31,".")</f>
        <v>0</v>
      </c>
      <c r="G30" s="998">
        <f t="shared" si="1"/>
        <v>0</v>
      </c>
      <c r="H30" s="998">
        <f>COUNTIF(ABSEN!$F31:$Y31,"S")</f>
        <v>0</v>
      </c>
      <c r="I30" s="998">
        <f>COUNTIF(ABSEN!$F31:$Y31,"I")</f>
        <v>0</v>
      </c>
      <c r="J30" s="998">
        <f>COUNTIF(ABSEN!$F31:$Y31,"A")</f>
        <v>0</v>
      </c>
      <c r="K30" s="995">
        <f t="shared" si="0"/>
        <v>0</v>
      </c>
      <c r="L30" s="999"/>
      <c r="M30" s="998"/>
      <c r="N30" s="997" t="str">
        <f t="shared" si="2"/>
        <v/>
      </c>
    </row>
    <row r="31" spans="2:14">
      <c r="B31" s="723">
        <v>22</v>
      </c>
      <c r="C31" s="711" t="str">
        <f>ABSEN!C32</f>
        <v/>
      </c>
      <c r="D31" s="725"/>
      <c r="E31" s="763" t="str">
        <f>ABSEN!E32</f>
        <v/>
      </c>
      <c r="F31" s="998">
        <f>COUNTIF(ABSEN!$F32:$Y32,".")</f>
        <v>0</v>
      </c>
      <c r="G31" s="998">
        <f t="shared" si="1"/>
        <v>0</v>
      </c>
      <c r="H31" s="998">
        <f>COUNTIF(ABSEN!$F32:$Y32,"S")</f>
        <v>0</v>
      </c>
      <c r="I31" s="998">
        <f>COUNTIF(ABSEN!$F32:$Y32,"I")</f>
        <v>0</v>
      </c>
      <c r="J31" s="998">
        <f>COUNTIF(ABSEN!$F32:$Y32,"A")</f>
        <v>0</v>
      </c>
      <c r="K31" s="995">
        <f t="shared" si="0"/>
        <v>0</v>
      </c>
      <c r="L31" s="999"/>
      <c r="M31" s="998"/>
      <c r="N31" s="997" t="str">
        <f t="shared" si="2"/>
        <v/>
      </c>
    </row>
    <row r="32" spans="2:14">
      <c r="B32" s="723">
        <v>23</v>
      </c>
      <c r="C32" s="711" t="str">
        <f>ABSEN!C33</f>
        <v/>
      </c>
      <c r="D32" s="725"/>
      <c r="E32" s="763" t="str">
        <f>ABSEN!E33</f>
        <v/>
      </c>
      <c r="F32" s="998">
        <f>COUNTIF(ABSEN!$F33:$Y33,".")</f>
        <v>0</v>
      </c>
      <c r="G32" s="998">
        <f t="shared" si="1"/>
        <v>0</v>
      </c>
      <c r="H32" s="998">
        <f>COUNTIF(ABSEN!$F33:$Y33,"S")</f>
        <v>0</v>
      </c>
      <c r="I32" s="998">
        <f>COUNTIF(ABSEN!$F33:$Y33,"I")</f>
        <v>0</v>
      </c>
      <c r="J32" s="998">
        <f>COUNTIF(ABSEN!$F33:$Y33,"A")</f>
        <v>0</v>
      </c>
      <c r="K32" s="995">
        <f t="shared" si="0"/>
        <v>0</v>
      </c>
      <c r="L32" s="999"/>
      <c r="M32" s="998"/>
      <c r="N32" s="997" t="str">
        <f t="shared" si="2"/>
        <v/>
      </c>
    </row>
    <row r="33" spans="2:14">
      <c r="B33" s="723">
        <v>24</v>
      </c>
      <c r="C33" s="711" t="str">
        <f>ABSEN!C34</f>
        <v/>
      </c>
      <c r="D33" s="725"/>
      <c r="E33" s="763" t="str">
        <f>ABSEN!E34</f>
        <v/>
      </c>
      <c r="F33" s="998">
        <f>COUNTIF(ABSEN!$F34:$Y34,".")</f>
        <v>0</v>
      </c>
      <c r="G33" s="998">
        <f t="shared" si="1"/>
        <v>0</v>
      </c>
      <c r="H33" s="998">
        <f>COUNTIF(ABSEN!$F34:$Y34,"S")</f>
        <v>0</v>
      </c>
      <c r="I33" s="998">
        <f>COUNTIF(ABSEN!$F34:$Y34,"I")</f>
        <v>0</v>
      </c>
      <c r="J33" s="998">
        <f>COUNTIF(ABSEN!$F34:$Y34,"A")</f>
        <v>0</v>
      </c>
      <c r="K33" s="995">
        <f t="shared" si="0"/>
        <v>0</v>
      </c>
      <c r="L33" s="999"/>
      <c r="M33" s="998"/>
      <c r="N33" s="997" t="str">
        <f t="shared" si="2"/>
        <v/>
      </c>
    </row>
    <row r="34" spans="2:14">
      <c r="B34" s="723">
        <v>25</v>
      </c>
      <c r="C34" s="711" t="str">
        <f>ABSEN!C35</f>
        <v/>
      </c>
      <c r="D34" s="725"/>
      <c r="E34" s="763" t="str">
        <f>ABSEN!E35</f>
        <v/>
      </c>
      <c r="F34" s="998">
        <f>COUNTIF(ABSEN!$F35:$Y35,".")</f>
        <v>0</v>
      </c>
      <c r="G34" s="998">
        <f t="shared" si="1"/>
        <v>0</v>
      </c>
      <c r="H34" s="998">
        <f>COUNTIF(ABSEN!$F35:$Y35,"S")</f>
        <v>0</v>
      </c>
      <c r="I34" s="998">
        <f>COUNTIF(ABSEN!$F35:$Y35,"I")</f>
        <v>0</v>
      </c>
      <c r="J34" s="998">
        <f>COUNTIF(ABSEN!$F35:$Y35,"A")</f>
        <v>0</v>
      </c>
      <c r="K34" s="995">
        <f t="shared" si="0"/>
        <v>0</v>
      </c>
      <c r="L34" s="999"/>
      <c r="M34" s="998"/>
      <c r="N34" s="997" t="str">
        <f t="shared" si="2"/>
        <v/>
      </c>
    </row>
    <row r="35" spans="2:14">
      <c r="B35" s="723">
        <v>26</v>
      </c>
      <c r="C35" s="711" t="str">
        <f>ABSEN!C36</f>
        <v/>
      </c>
      <c r="D35" s="725"/>
      <c r="E35" s="763" t="str">
        <f>ABSEN!E36</f>
        <v/>
      </c>
      <c r="F35" s="998">
        <f>COUNTIF(ABSEN!$F36:$Y36,".")</f>
        <v>0</v>
      </c>
      <c r="G35" s="998">
        <f t="shared" si="1"/>
        <v>0</v>
      </c>
      <c r="H35" s="998">
        <f>COUNTIF(ABSEN!$F36:$Y36,"S")</f>
        <v>0</v>
      </c>
      <c r="I35" s="998">
        <f>COUNTIF(ABSEN!$F36:$Y36,"I")</f>
        <v>0</v>
      </c>
      <c r="J35" s="998">
        <f>COUNTIF(ABSEN!$F36:$Y36,"A")</f>
        <v>0</v>
      </c>
      <c r="K35" s="995">
        <f t="shared" si="0"/>
        <v>0</v>
      </c>
      <c r="L35" s="999"/>
      <c r="M35" s="998"/>
      <c r="N35" s="997" t="str">
        <f t="shared" si="2"/>
        <v/>
      </c>
    </row>
    <row r="36" spans="2:14">
      <c r="B36" s="723">
        <v>27</v>
      </c>
      <c r="C36" s="711" t="str">
        <f>ABSEN!C37</f>
        <v/>
      </c>
      <c r="D36" s="725"/>
      <c r="E36" s="763" t="str">
        <f>ABSEN!E37</f>
        <v/>
      </c>
      <c r="F36" s="998">
        <f>COUNTIF(ABSEN!$F37:$Y37,".")</f>
        <v>0</v>
      </c>
      <c r="G36" s="998">
        <f t="shared" si="1"/>
        <v>0</v>
      </c>
      <c r="H36" s="998">
        <f>COUNTIF(ABSEN!$F37:$Y37,"S")</f>
        <v>0</v>
      </c>
      <c r="I36" s="998">
        <f>COUNTIF(ABSEN!$F37:$Y37,"I")</f>
        <v>0</v>
      </c>
      <c r="J36" s="998">
        <f>COUNTIF(ABSEN!$F37:$Y37,"A")</f>
        <v>0</v>
      </c>
      <c r="K36" s="995">
        <f t="shared" si="0"/>
        <v>0</v>
      </c>
      <c r="L36" s="999"/>
      <c r="M36" s="998"/>
      <c r="N36" s="997" t="str">
        <f t="shared" si="2"/>
        <v/>
      </c>
    </row>
    <row r="37" spans="2:14">
      <c r="B37" s="723">
        <v>28</v>
      </c>
      <c r="C37" s="711" t="str">
        <f>ABSEN!C38</f>
        <v/>
      </c>
      <c r="D37" s="725"/>
      <c r="E37" s="763" t="str">
        <f>ABSEN!E38</f>
        <v/>
      </c>
      <c r="F37" s="998">
        <f>COUNTIF(ABSEN!$F38:$Y38,".")</f>
        <v>0</v>
      </c>
      <c r="G37" s="998">
        <f t="shared" si="1"/>
        <v>0</v>
      </c>
      <c r="H37" s="998">
        <f>COUNTIF(ABSEN!$F38:$Y38,"S")</f>
        <v>0</v>
      </c>
      <c r="I37" s="998">
        <f>COUNTIF(ABSEN!$F38:$Y38,"I")</f>
        <v>0</v>
      </c>
      <c r="J37" s="998">
        <f>COUNTIF(ABSEN!$F38:$Y38,"A")</f>
        <v>0</v>
      </c>
      <c r="K37" s="995">
        <f t="shared" si="0"/>
        <v>0</v>
      </c>
      <c r="L37" s="999"/>
      <c r="M37" s="998"/>
      <c r="N37" s="997" t="str">
        <f t="shared" si="2"/>
        <v/>
      </c>
    </row>
    <row r="38" spans="2:14">
      <c r="B38" s="723">
        <v>29</v>
      </c>
      <c r="C38" s="711" t="str">
        <f>ABSEN!C39</f>
        <v/>
      </c>
      <c r="D38" s="725"/>
      <c r="E38" s="763" t="str">
        <f>ABSEN!E39</f>
        <v/>
      </c>
      <c r="F38" s="998">
        <f>COUNTIF(ABSEN!$F39:$Y39,".")</f>
        <v>0</v>
      </c>
      <c r="G38" s="998">
        <f t="shared" si="1"/>
        <v>0</v>
      </c>
      <c r="H38" s="998">
        <f>COUNTIF(ABSEN!$F39:$Y39,"S")</f>
        <v>0</v>
      </c>
      <c r="I38" s="998">
        <f>COUNTIF(ABSEN!$F39:$Y39,"I")</f>
        <v>0</v>
      </c>
      <c r="J38" s="998">
        <f>COUNTIF(ABSEN!$F39:$Y39,"A")</f>
        <v>0</v>
      </c>
      <c r="K38" s="995">
        <f t="shared" si="0"/>
        <v>0</v>
      </c>
      <c r="L38" s="999"/>
      <c r="M38" s="998"/>
      <c r="N38" s="997" t="str">
        <f t="shared" si="2"/>
        <v/>
      </c>
    </row>
    <row r="39" spans="2:14">
      <c r="B39" s="723">
        <v>30</v>
      </c>
      <c r="C39" s="711" t="str">
        <f>ABSEN!C40</f>
        <v/>
      </c>
      <c r="D39" s="725"/>
      <c r="E39" s="763" t="str">
        <f>ABSEN!E40</f>
        <v/>
      </c>
      <c r="F39" s="998">
        <f>COUNTIF(ABSEN!$F40:$Y40,".")</f>
        <v>0</v>
      </c>
      <c r="G39" s="998">
        <f t="shared" si="1"/>
        <v>0</v>
      </c>
      <c r="H39" s="998">
        <f>COUNTIF(ABSEN!$F40:$Y40,"S")</f>
        <v>0</v>
      </c>
      <c r="I39" s="998">
        <f>COUNTIF(ABSEN!$F40:$Y40,"I")</f>
        <v>0</v>
      </c>
      <c r="J39" s="998">
        <f>COUNTIF(ABSEN!$F40:$Y40,"A")</f>
        <v>0</v>
      </c>
      <c r="K39" s="995">
        <f t="shared" si="0"/>
        <v>0</v>
      </c>
      <c r="L39" s="999"/>
      <c r="M39" s="998"/>
      <c r="N39" s="997" t="str">
        <f t="shared" si="2"/>
        <v/>
      </c>
    </row>
    <row r="40" spans="2:14">
      <c r="B40" s="723">
        <v>31</v>
      </c>
      <c r="C40" s="711" t="str">
        <f>ABSEN!C41</f>
        <v/>
      </c>
      <c r="D40" s="725"/>
      <c r="E40" s="763" t="str">
        <f>ABSEN!E41</f>
        <v/>
      </c>
      <c r="F40" s="998">
        <f>COUNTIF(ABSEN!$F41:$Y41,".")</f>
        <v>0</v>
      </c>
      <c r="G40" s="998">
        <f t="shared" si="1"/>
        <v>0</v>
      </c>
      <c r="H40" s="998">
        <f>COUNTIF(ABSEN!$F41:$Y41,"S")</f>
        <v>0</v>
      </c>
      <c r="I40" s="998">
        <f>COUNTIF(ABSEN!$F41:$Y41,"I")</f>
        <v>0</v>
      </c>
      <c r="J40" s="998">
        <f>COUNTIF(ABSEN!$F41:$Y41,"A")</f>
        <v>0</v>
      </c>
      <c r="K40" s="995">
        <f t="shared" si="0"/>
        <v>0</v>
      </c>
      <c r="L40" s="999"/>
      <c r="M40" s="998"/>
      <c r="N40" s="997" t="str">
        <f t="shared" si="2"/>
        <v/>
      </c>
    </row>
    <row r="41" spans="2:14">
      <c r="B41" s="723">
        <v>32</v>
      </c>
      <c r="C41" s="711" t="str">
        <f>ABSEN!C42</f>
        <v/>
      </c>
      <c r="D41" s="725"/>
      <c r="E41" s="763" t="str">
        <f>ABSEN!E42</f>
        <v/>
      </c>
      <c r="F41" s="998">
        <f>COUNTIF(ABSEN!$F42:$Y42,".")</f>
        <v>0</v>
      </c>
      <c r="G41" s="998">
        <f t="shared" si="1"/>
        <v>0</v>
      </c>
      <c r="H41" s="998">
        <f>COUNTIF(ABSEN!$F42:$Y42,"S")</f>
        <v>0</v>
      </c>
      <c r="I41" s="998">
        <f>COUNTIF(ABSEN!$F42:$Y42,"I")</f>
        <v>0</v>
      </c>
      <c r="J41" s="998">
        <f>COUNTIF(ABSEN!$F42:$Y42,"A")</f>
        <v>0</v>
      </c>
      <c r="K41" s="995">
        <f t="shared" si="0"/>
        <v>0</v>
      </c>
      <c r="L41" s="999"/>
      <c r="M41" s="998"/>
      <c r="N41" s="997" t="str">
        <f t="shared" si="2"/>
        <v/>
      </c>
    </row>
    <row r="42" spans="2:14">
      <c r="B42" s="723">
        <v>33</v>
      </c>
      <c r="C42" s="711" t="str">
        <f>ABSEN!C43</f>
        <v/>
      </c>
      <c r="D42" s="725"/>
      <c r="E42" s="763" t="str">
        <f>ABSEN!E43</f>
        <v/>
      </c>
      <c r="F42" s="998">
        <f>COUNTIF(ABSEN!$F43:$Y43,".")</f>
        <v>0</v>
      </c>
      <c r="G42" s="998">
        <f t="shared" si="1"/>
        <v>0</v>
      </c>
      <c r="H42" s="998">
        <f>COUNTIF(ABSEN!$F43:$Y43,"S")</f>
        <v>0</v>
      </c>
      <c r="I42" s="998">
        <f>COUNTIF(ABSEN!$F43:$Y43,"I")</f>
        <v>0</v>
      </c>
      <c r="J42" s="998">
        <f>COUNTIF(ABSEN!$F43:$Y43,"A")</f>
        <v>0</v>
      </c>
      <c r="K42" s="995">
        <f t="shared" si="0"/>
        <v>0</v>
      </c>
      <c r="L42" s="999"/>
      <c r="M42" s="998"/>
      <c r="N42" s="997" t="str">
        <f t="shared" si="2"/>
        <v/>
      </c>
    </row>
    <row r="43" spans="2:14">
      <c r="B43" s="723">
        <v>34</v>
      </c>
      <c r="C43" s="711" t="str">
        <f>ABSEN!C44</f>
        <v/>
      </c>
      <c r="D43" s="725"/>
      <c r="E43" s="763" t="str">
        <f>ABSEN!E44</f>
        <v/>
      </c>
      <c r="F43" s="998">
        <f>COUNTIF(ABSEN!$F44:$Y44,".")</f>
        <v>0</v>
      </c>
      <c r="G43" s="998">
        <f t="shared" si="1"/>
        <v>0</v>
      </c>
      <c r="H43" s="998">
        <f>COUNTIF(ABSEN!$F44:$Y44,"S")</f>
        <v>0</v>
      </c>
      <c r="I43" s="998">
        <f>COUNTIF(ABSEN!$F44:$Y44,"I")</f>
        <v>0</v>
      </c>
      <c r="J43" s="998">
        <f>COUNTIF(ABSEN!$F44:$Y44,"A")</f>
        <v>0</v>
      </c>
      <c r="K43" s="995">
        <f t="shared" si="0"/>
        <v>0</v>
      </c>
      <c r="L43" s="999"/>
      <c r="M43" s="998"/>
      <c r="N43" s="997" t="str">
        <f t="shared" si="2"/>
        <v/>
      </c>
    </row>
    <row r="44" spans="2:14">
      <c r="B44" s="723">
        <v>35</v>
      </c>
      <c r="C44" s="711" t="str">
        <f>ABSEN!C45</f>
        <v/>
      </c>
      <c r="D44" s="725"/>
      <c r="E44" s="763" t="str">
        <f>ABSEN!E45</f>
        <v/>
      </c>
      <c r="F44" s="998">
        <f>COUNTIF(ABSEN!$F45:$Y45,".")</f>
        <v>0</v>
      </c>
      <c r="G44" s="998">
        <f t="shared" si="1"/>
        <v>0</v>
      </c>
      <c r="H44" s="998">
        <f>COUNTIF(ABSEN!$F45:$Y45,"S")</f>
        <v>0</v>
      </c>
      <c r="I44" s="998">
        <f>COUNTIF(ABSEN!$F45:$Y45,"I")</f>
        <v>0</v>
      </c>
      <c r="J44" s="998">
        <f>COUNTIF(ABSEN!$F45:$Y45,"A")</f>
        <v>0</v>
      </c>
      <c r="K44" s="995">
        <f t="shared" si="0"/>
        <v>0</v>
      </c>
      <c r="L44" s="999"/>
      <c r="M44" s="998"/>
      <c r="N44" s="997" t="str">
        <f t="shared" si="2"/>
        <v/>
      </c>
    </row>
    <row r="45" spans="2:14">
      <c r="B45" s="730">
        <v>36</v>
      </c>
      <c r="C45" s="711" t="str">
        <f>ABSEN!C46</f>
        <v/>
      </c>
      <c r="D45" s="732"/>
      <c r="E45" s="763" t="str">
        <f>ABSEN!E46</f>
        <v/>
      </c>
      <c r="F45" s="1000">
        <f>COUNTIF(ABSEN!$F46:$Y46,".")</f>
        <v>0</v>
      </c>
      <c r="G45" s="1000">
        <f t="shared" si="1"/>
        <v>0</v>
      </c>
      <c r="H45" s="1000">
        <f>COUNTIF(ABSEN!$F46:$Y46,"S")</f>
        <v>0</v>
      </c>
      <c r="I45" s="1000">
        <f>COUNTIF(ABSEN!$F46:$Y46,"I")</f>
        <v>0</v>
      </c>
      <c r="J45" s="1000">
        <f>COUNTIF(ABSEN!$F46:$Y46,"A")</f>
        <v>0</v>
      </c>
      <c r="K45" s="995">
        <f t="shared" si="0"/>
        <v>0</v>
      </c>
      <c r="L45" s="1001"/>
      <c r="M45" s="1000"/>
      <c r="N45" s="997" t="str">
        <f t="shared" si="2"/>
        <v/>
      </c>
    </row>
    <row r="46" spans="2:14">
      <c r="B46" s="896"/>
      <c r="C46" s="1417" t="s">
        <v>370</v>
      </c>
      <c r="D46" s="1417"/>
      <c r="E46" s="1417"/>
      <c r="F46" s="1002"/>
      <c r="G46" s="1002"/>
      <c r="H46" s="1002">
        <f>SUM(H10:H45)</f>
        <v>1</v>
      </c>
      <c r="I46" s="1002">
        <f>SUM(I10:I45)</f>
        <v>1</v>
      </c>
      <c r="J46" s="1002">
        <f>SUM(J10:J45)</f>
        <v>0</v>
      </c>
      <c r="K46" s="1010" t="e">
        <f>(SUM(K10:K45))/E47</f>
        <v>#DIV/0!</v>
      </c>
      <c r="L46" s="1418"/>
      <c r="M46" s="1419"/>
      <c r="N46" s="1002">
        <f>SUM(N10:N45)</f>
        <v>0</v>
      </c>
    </row>
    <row r="47" spans="2:14">
      <c r="B47" s="693"/>
      <c r="C47" s="745"/>
      <c r="D47" s="701"/>
      <c r="E47" s="1011">
        <f>36-COUNTBLANK(E10:E45)</f>
        <v>0</v>
      </c>
      <c r="F47" s="693"/>
      <c r="G47" s="693"/>
      <c r="H47" s="693"/>
      <c r="I47" s="693"/>
      <c r="J47" s="693"/>
      <c r="K47" s="747"/>
      <c r="L47" s="701"/>
      <c r="M47" s="701"/>
      <c r="N47" s="693"/>
    </row>
    <row r="48" spans="2:14" s="2" customFormat="1" ht="12">
      <c r="B48" s="693"/>
      <c r="C48" s="693"/>
      <c r="D48" s="701"/>
      <c r="E48" s="1013">
        <f>36-COUNTBLANK(E10:E45)</f>
        <v>0</v>
      </c>
      <c r="F48" s="693"/>
      <c r="G48" s="693"/>
      <c r="H48" s="693"/>
      <c r="I48" s="693"/>
      <c r="J48" s="693"/>
      <c r="K48" s="1411" t="s">
        <v>596</v>
      </c>
      <c r="L48" s="1411"/>
      <c r="M48" s="1411"/>
      <c r="N48" s="1411"/>
    </row>
    <row r="49" spans="2:16" s="2" customFormat="1" ht="12">
      <c r="B49" s="692"/>
      <c r="C49" s="692"/>
      <c r="D49" s="701"/>
      <c r="E49" s="693" t="s">
        <v>19</v>
      </c>
      <c r="F49" s="692"/>
      <c r="G49" s="692"/>
      <c r="H49" s="692"/>
      <c r="I49" s="692"/>
      <c r="J49" s="688"/>
      <c r="K49" s="688"/>
      <c r="L49" s="688"/>
      <c r="M49" s="688"/>
      <c r="N49" s="692"/>
    </row>
    <row r="50" spans="2:16" s="2" customFormat="1" ht="12">
      <c r="B50" s="692"/>
      <c r="C50" s="692"/>
      <c r="D50" s="701"/>
      <c r="E50" s="693" t="s">
        <v>22</v>
      </c>
      <c r="F50" s="692"/>
      <c r="G50" s="692"/>
      <c r="H50" s="692"/>
      <c r="I50" s="692"/>
      <c r="J50" s="688"/>
      <c r="K50" s="1412" t="s">
        <v>27</v>
      </c>
      <c r="L50" s="1412"/>
      <c r="M50" s="1412"/>
      <c r="N50" s="1412"/>
      <c r="P50" s="2" t="s">
        <v>635</v>
      </c>
    </row>
    <row r="51" spans="2:16" s="2" customFormat="1" ht="12">
      <c r="B51" s="692"/>
      <c r="C51" s="692"/>
      <c r="D51" s="701"/>
      <c r="E51" s="695"/>
      <c r="F51" s="692"/>
      <c r="G51" s="692"/>
      <c r="H51" s="692"/>
      <c r="I51" s="692"/>
      <c r="J51" s="688"/>
      <c r="K51" s="688"/>
      <c r="L51" s="688"/>
      <c r="M51" s="688"/>
      <c r="N51" s="692"/>
    </row>
    <row r="52" spans="2:16" s="2" customFormat="1" ht="12">
      <c r="B52" s="692"/>
      <c r="C52" s="692"/>
      <c r="D52" s="701"/>
      <c r="E52" s="695"/>
      <c r="F52" s="692"/>
      <c r="G52" s="692"/>
      <c r="H52" s="692"/>
      <c r="I52" s="692"/>
      <c r="J52" s="688"/>
      <c r="K52" s="688"/>
      <c r="L52" s="688"/>
      <c r="M52" s="688"/>
      <c r="N52" s="692"/>
    </row>
    <row r="53" spans="2:16" s="2" customFormat="1" ht="12">
      <c r="B53" s="692"/>
      <c r="C53" s="692"/>
      <c r="D53" s="701"/>
      <c r="E53" s="1014"/>
      <c r="F53" s="1014"/>
      <c r="G53" s="1014"/>
      <c r="H53" s="1014"/>
      <c r="I53" s="1014"/>
      <c r="J53" s="688"/>
      <c r="K53" s="688"/>
      <c r="L53" s="688"/>
      <c r="M53" s="688"/>
      <c r="N53" s="692"/>
    </row>
    <row r="54" spans="2:16" s="2" customFormat="1" ht="12">
      <c r="B54" s="691"/>
      <c r="C54" s="691"/>
      <c r="D54" s="1015"/>
      <c r="E54" s="1016" t="str">
        <f>ABSEN!E53</f>
        <v>ARIS SUATRYANTO, S.Pd.</v>
      </c>
      <c r="F54" s="1017"/>
      <c r="G54" s="1017"/>
      <c r="H54" s="1017"/>
      <c r="I54" s="1017"/>
      <c r="J54" s="1018"/>
      <c r="K54" s="1413" t="str">
        <f>JURNAL!J32</f>
        <v>ACHMAD MUFTI, S.Kom.</v>
      </c>
      <c r="L54" s="1413"/>
      <c r="M54" s="1413"/>
      <c r="N54" s="1413"/>
    </row>
    <row r="55" spans="2:16" s="1" customFormat="1" ht="14.25">
      <c r="B55" s="752"/>
      <c r="C55" s="752"/>
      <c r="D55" s="749"/>
      <c r="E55" s="745" t="e">
        <f>ABSEN!E54</f>
        <v>#REF!</v>
      </c>
      <c r="F55" s="752"/>
      <c r="G55" s="752"/>
      <c r="H55" s="752"/>
      <c r="I55" s="752"/>
      <c r="J55" s="689"/>
      <c r="K55" s="1414" t="str">
        <f>JURNAL!J33</f>
        <v>NIP. -</v>
      </c>
      <c r="L55" s="1414"/>
      <c r="M55" s="1414"/>
      <c r="N55" s="1414"/>
    </row>
    <row r="56" spans="2:16">
      <c r="B56" s="752"/>
      <c r="C56" s="752"/>
      <c r="D56" s="749"/>
      <c r="E56" s="749"/>
      <c r="F56" s="752"/>
      <c r="G56" s="752"/>
      <c r="H56" s="752"/>
      <c r="I56" s="752"/>
      <c r="J56" s="752"/>
      <c r="K56" s="752"/>
      <c r="L56" s="752"/>
      <c r="M56" s="752"/>
      <c r="N56" s="752"/>
    </row>
    <row r="57" spans="2:16">
      <c r="B57" s="690"/>
      <c r="C57" s="690"/>
      <c r="D57" s="690"/>
      <c r="E57" s="690"/>
      <c r="F57" s="690"/>
      <c r="G57" s="690"/>
      <c r="H57" s="690"/>
      <c r="I57" s="690"/>
      <c r="J57" s="690"/>
      <c r="K57" s="690"/>
      <c r="L57" s="690"/>
      <c r="M57" s="690"/>
      <c r="N57" s="690"/>
    </row>
    <row r="58" spans="2:16">
      <c r="B58" s="690"/>
      <c r="C58" s="690"/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</row>
    <row r="59" spans="2:16">
      <c r="B59" s="690"/>
      <c r="C59" s="690"/>
      <c r="D59" s="690"/>
      <c r="E59" s="690"/>
      <c r="F59" s="690"/>
      <c r="G59" s="690"/>
      <c r="H59" s="690"/>
      <c r="I59" s="690"/>
      <c r="J59" s="690"/>
      <c r="K59" s="690"/>
      <c r="L59" s="690"/>
      <c r="M59" s="690"/>
      <c r="N59" s="690"/>
    </row>
    <row r="60" spans="2:16">
      <c r="B60" s="690"/>
      <c r="C60" s="690"/>
      <c r="D60" s="690"/>
      <c r="E60" s="690"/>
      <c r="F60" s="690"/>
      <c r="G60" s="690"/>
      <c r="H60" s="690"/>
      <c r="I60" s="690"/>
      <c r="J60" s="690"/>
      <c r="K60" s="690"/>
      <c r="L60" s="690"/>
      <c r="M60" s="690"/>
      <c r="N60" s="690"/>
    </row>
  </sheetData>
  <mergeCells count="17">
    <mergeCell ref="C46:E46"/>
    <mergeCell ref="L46:M46"/>
    <mergeCell ref="F7:N7"/>
    <mergeCell ref="B1:N1"/>
    <mergeCell ref="B7:B9"/>
    <mergeCell ref="C7:C9"/>
    <mergeCell ref="D7:E9"/>
    <mergeCell ref="F8:F9"/>
    <mergeCell ref="H8:J8"/>
    <mergeCell ref="K8:K9"/>
    <mergeCell ref="L8:L9"/>
    <mergeCell ref="M8:M9"/>
    <mergeCell ref="K48:N48"/>
    <mergeCell ref="K50:N50"/>
    <mergeCell ref="K54:N54"/>
    <mergeCell ref="K55:N55"/>
    <mergeCell ref="N8:N9"/>
  </mergeCells>
  <conditionalFormatting sqref="D47:E48 D10:N45 C10:C48 F10:K48 N11:N46">
    <cfRule type="cellIs" dxfId="27" priority="4" operator="equal">
      <formula>0</formula>
    </cfRule>
  </conditionalFormatting>
  <conditionalFormatting sqref="K10:K47 N44:N46">
    <cfRule type="cellIs" dxfId="26" priority="3" operator="lessThan">
      <formula>#REF!</formula>
    </cfRule>
  </conditionalFormatting>
  <pageMargins left="0.70866141732283472" right="0.51181102362204722" top="0.74803149606299213" bottom="0.74803149606299213" header="0.31496062992125984" footer="0.31496062992125984"/>
  <pageSetup paperSize="134" scale="90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1">
    <tabColor rgb="FFFFFF00"/>
  </sheetPr>
  <dimension ref="A1:N63"/>
  <sheetViews>
    <sheetView showGridLines="0" workbookViewId="0">
      <selection activeCell="D12" sqref="D12"/>
    </sheetView>
  </sheetViews>
  <sheetFormatPr defaultRowHeight="14.25"/>
  <cols>
    <col min="1" max="1" width="4.7109375" style="1" customWidth="1"/>
    <col min="2" max="2" width="7.5703125" style="1" customWidth="1"/>
    <col min="3" max="3" width="1.28515625" style="1" customWidth="1"/>
    <col min="4" max="4" width="27.7109375" style="1" customWidth="1"/>
    <col min="5" max="12" width="5.5703125" style="1" customWidth="1"/>
    <col min="13" max="13" width="8.7109375" style="1" customWidth="1"/>
    <col min="14" max="14" width="7.7109375" style="1" customWidth="1"/>
    <col min="15" max="16384" width="9.140625" style="1"/>
  </cols>
  <sheetData>
    <row r="1" spans="1:14" ht="18">
      <c r="A1" s="1438" t="str">
        <f>CONCATENATE("PENILAIAN ULANGAN HARIAN SEMESTER"," ",'DATA UTAMA'!H16," ","KELAS"," ",'DATA UTAMA'!L16)</f>
        <v>PENILAIAN ULANGAN HARIAN SEMESTER 2 KELAS VIII 6</v>
      </c>
      <c r="B1" s="1438"/>
      <c r="C1" s="1438"/>
      <c r="D1" s="1438"/>
      <c r="E1" s="1438"/>
      <c r="F1" s="1438"/>
      <c r="G1" s="1438"/>
      <c r="H1" s="1438"/>
      <c r="I1" s="1438"/>
      <c r="J1" s="1438"/>
      <c r="K1" s="1438"/>
      <c r="L1" s="1438"/>
      <c r="M1" s="1438"/>
      <c r="N1" s="1438"/>
    </row>
    <row r="2" spans="1:14">
      <c r="A2" s="639">
        <f>'DATA UTAMA'!H16</f>
        <v>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</row>
    <row r="3" spans="1:14">
      <c r="A3" s="532" t="s">
        <v>2</v>
      </c>
      <c r="B3" s="536"/>
      <c r="C3" s="640" t="s">
        <v>3</v>
      </c>
      <c r="D3" s="641" t="str">
        <f>'KOREKSI UAS'!E3</f>
        <v>PRAKARYA</v>
      </c>
      <c r="E3" s="536"/>
      <c r="F3" s="536"/>
      <c r="G3" s="536"/>
      <c r="H3" s="536"/>
      <c r="I3" s="642" t="s">
        <v>380</v>
      </c>
      <c r="J3" s="532" t="s">
        <v>25</v>
      </c>
      <c r="K3" s="2"/>
      <c r="L3" s="643" t="s">
        <v>3</v>
      </c>
      <c r="M3" s="1170" t="str">
        <f>'KOREKSI UAS'!S3</f>
        <v>2017/2018</v>
      </c>
      <c r="N3" s="1170"/>
    </row>
    <row r="4" spans="1:14">
      <c r="A4" s="532" t="s">
        <v>4</v>
      </c>
      <c r="B4" s="536"/>
      <c r="C4" s="640" t="s">
        <v>3</v>
      </c>
      <c r="D4" s="536" t="str">
        <f>'KOREKSI UAS'!E4</f>
        <v>ACHMAD MUFTI, S.Kom.</v>
      </c>
      <c r="E4" s="536"/>
      <c r="F4" s="536"/>
      <c r="G4" s="644">
        <f>IF(E5="puluhan",10,1)</f>
        <v>1</v>
      </c>
      <c r="H4" s="536"/>
      <c r="I4" s="642" t="s">
        <v>381</v>
      </c>
      <c r="J4" s="532" t="s">
        <v>5</v>
      </c>
      <c r="K4" s="2"/>
      <c r="L4" s="643" t="s">
        <v>3</v>
      </c>
      <c r="M4" s="1170" t="str">
        <f>'KOREKSI UAS'!S4</f>
        <v>VIII 6</v>
      </c>
      <c r="N4" s="1170"/>
    </row>
    <row r="5" spans="1:14" s="5" customFormat="1">
      <c r="A5" s="157"/>
      <c r="B5" s="157"/>
      <c r="C5" s="157"/>
      <c r="D5" s="157"/>
      <c r="E5" s="645">
        <f>IF(C6="puluhan",10,1)</f>
        <v>1</v>
      </c>
      <c r="F5" s="645">
        <f>IF(D6="puluhan",10,1)</f>
        <v>1</v>
      </c>
      <c r="G5" s="645">
        <f>IF(E6="puluhan",10,1)</f>
        <v>1</v>
      </c>
      <c r="H5" s="158"/>
      <c r="I5" s="156"/>
      <c r="J5" s="157" t="s">
        <v>302</v>
      </c>
      <c r="K5" s="156"/>
      <c r="L5" s="160" t="s">
        <v>3</v>
      </c>
      <c r="M5" s="1439">
        <f>'DATA UTAMA'!L14</f>
        <v>75</v>
      </c>
      <c r="N5" s="1439"/>
    </row>
    <row r="6" spans="1:14" ht="4.5" customHeight="1">
      <c r="A6" s="646"/>
      <c r="B6" s="646"/>
      <c r="C6" s="647"/>
      <c r="D6" s="647"/>
      <c r="E6" s="646"/>
      <c r="F6" s="646"/>
      <c r="G6" s="646"/>
      <c r="H6" s="646"/>
      <c r="I6" s="646"/>
      <c r="J6" s="646"/>
      <c r="K6" s="646"/>
      <c r="L6" s="646"/>
      <c r="M6" s="646"/>
      <c r="N6" s="646"/>
    </row>
    <row r="7" spans="1:14">
      <c r="A7" s="1440" t="s">
        <v>6</v>
      </c>
      <c r="B7" s="1443" t="s">
        <v>7</v>
      </c>
      <c r="C7" s="1446" t="s">
        <v>8</v>
      </c>
      <c r="D7" s="1447"/>
      <c r="E7" s="1446" t="s">
        <v>338</v>
      </c>
      <c r="F7" s="1452"/>
      <c r="G7" s="1452"/>
      <c r="H7" s="1452"/>
      <c r="I7" s="1452"/>
      <c r="J7" s="1452"/>
      <c r="K7" s="1452"/>
      <c r="L7" s="1447"/>
      <c r="M7" s="1453" t="s">
        <v>369</v>
      </c>
      <c r="N7" s="1456" t="s">
        <v>362</v>
      </c>
    </row>
    <row r="8" spans="1:14">
      <c r="A8" s="1441"/>
      <c r="B8" s="1444"/>
      <c r="C8" s="1448"/>
      <c r="D8" s="1449"/>
      <c r="E8" s="648" t="str">
        <f>IF(E9=0,"","KD 1")</f>
        <v>KD 1</v>
      </c>
      <c r="F8" s="648" t="str">
        <f>IF(F9=0,"","KD 2")</f>
        <v>KD 2</v>
      </c>
      <c r="G8" s="648" t="str">
        <f>IF(G9=0,"","KD 3")</f>
        <v>KD 3</v>
      </c>
      <c r="H8" s="648" t="str">
        <f>IF(H9=0,"","KD 4")</f>
        <v>KD 4</v>
      </c>
      <c r="I8" s="648" t="str">
        <f>IF(I9=0,"","KD 5")</f>
        <v/>
      </c>
      <c r="J8" s="648" t="str">
        <f>IF(J9=0,"","KD 6")</f>
        <v/>
      </c>
      <c r="K8" s="648" t="str">
        <f>IF(K9=0,"","KD 7")</f>
        <v/>
      </c>
      <c r="L8" s="648" t="str">
        <f>IF(L9=0,"","KD 8")</f>
        <v/>
      </c>
      <c r="M8" s="1454"/>
      <c r="N8" s="1457"/>
    </row>
    <row r="9" spans="1:14" hidden="1">
      <c r="A9" s="1441"/>
      <c r="B9" s="1444"/>
      <c r="C9" s="1448"/>
      <c r="D9" s="1449"/>
      <c r="E9" s="648">
        <f>IF($A$2=1,PROTA!B12,PROTA!B22)</f>
        <v>1</v>
      </c>
      <c r="F9" s="648">
        <f>IF($A$2=1,PROTA!B13,PROTA!B23)</f>
        <v>1.4</v>
      </c>
      <c r="G9" s="648">
        <f>IF($A$2=1,PROTA!B14,PROTA!B24)</f>
        <v>1.5</v>
      </c>
      <c r="H9" s="648">
        <f>IF($A$2=1,PROTA!B15,PROTA!B25)</f>
        <v>3.6</v>
      </c>
      <c r="I9" s="648">
        <f>IF($A$2=1,PROTA!B16,PROTA!B26)</f>
        <v>0</v>
      </c>
      <c r="J9" s="648">
        <f>IF($A$2=1,PROTA!B17,PROTA!B27)</f>
        <v>0</v>
      </c>
      <c r="K9" s="648">
        <f>IF($A$2=1,PROTA!B18,PROTA!B28)</f>
        <v>0</v>
      </c>
      <c r="L9" s="648">
        <f>IF($A$2=1,PROTA!B19,PROTA!B29)</f>
        <v>0</v>
      </c>
      <c r="M9" s="1454"/>
      <c r="N9" s="1457"/>
    </row>
    <row r="10" spans="1:14" hidden="1">
      <c r="A10" s="1441"/>
      <c r="B10" s="1444"/>
      <c r="C10" s="1448"/>
      <c r="D10" s="1449"/>
      <c r="E10" s="648">
        <f>IF(E49&gt;0,1,0)</f>
        <v>1</v>
      </c>
      <c r="F10" s="648">
        <f t="shared" ref="F10:L10" si="0">IF(F49&gt;0,1,0)</f>
        <v>0</v>
      </c>
      <c r="G10" s="648">
        <f t="shared" si="0"/>
        <v>0</v>
      </c>
      <c r="H10" s="648">
        <f t="shared" si="0"/>
        <v>0</v>
      </c>
      <c r="I10" s="648">
        <f t="shared" si="0"/>
        <v>0</v>
      </c>
      <c r="J10" s="648">
        <f t="shared" si="0"/>
        <v>0</v>
      </c>
      <c r="K10" s="648">
        <f t="shared" si="0"/>
        <v>0</v>
      </c>
      <c r="L10" s="648">
        <f t="shared" si="0"/>
        <v>0</v>
      </c>
      <c r="M10" s="1454"/>
      <c r="N10" s="1457"/>
    </row>
    <row r="11" spans="1:14" ht="41.25" customHeight="1" thickBot="1">
      <c r="A11" s="1442"/>
      <c r="B11" s="1445"/>
      <c r="C11" s="1450"/>
      <c r="D11" s="1451"/>
      <c r="E11" s="649">
        <v>42149</v>
      </c>
      <c r="F11" s="650"/>
      <c r="G11" s="650"/>
      <c r="H11" s="650"/>
      <c r="I11" s="650"/>
      <c r="J11" s="650"/>
      <c r="K11" s="650"/>
      <c r="L11" s="650"/>
      <c r="M11" s="1455"/>
      <c r="N11" s="1458"/>
    </row>
    <row r="12" spans="1:14" ht="15.75" customHeight="1" thickTop="1">
      <c r="A12" s="651">
        <v>1</v>
      </c>
      <c r="B12" s="652" t="str">
        <f>[2]ABSEN!O13</f>
        <v>.</v>
      </c>
      <c r="C12" s="653"/>
      <c r="D12" s="684" t="str">
        <f>ABSEN!E11</f>
        <v/>
      </c>
      <c r="E12" s="654">
        <v>8</v>
      </c>
      <c r="F12" s="654"/>
      <c r="G12" s="654"/>
      <c r="H12" s="654"/>
      <c r="I12" s="655"/>
      <c r="J12" s="655"/>
      <c r="K12" s="656"/>
      <c r="L12" s="656"/>
      <c r="M12" s="657">
        <f>(SUM(E12:L12)/SUM($E$10:$L$10))</f>
        <v>8</v>
      </c>
      <c r="N12" s="658"/>
    </row>
    <row r="13" spans="1:14" ht="15.75" customHeight="1">
      <c r="A13" s="659">
        <v>2</v>
      </c>
      <c r="B13" s="652">
        <f>[2]ABSEN!O14</f>
        <v>0</v>
      </c>
      <c r="C13" s="653"/>
      <c r="D13" s="684" t="str">
        <f>ABSEN!E12</f>
        <v/>
      </c>
      <c r="E13" s="655">
        <v>8</v>
      </c>
      <c r="F13" s="655"/>
      <c r="G13" s="655"/>
      <c r="H13" s="655"/>
      <c r="I13" s="655"/>
      <c r="J13" s="655"/>
      <c r="K13" s="656"/>
      <c r="L13" s="656"/>
      <c r="M13" s="657">
        <f t="shared" ref="M13:M48" si="1">(SUM(E13:L13)/SUM($E$10:$L$10))</f>
        <v>8</v>
      </c>
      <c r="N13" s="658"/>
    </row>
    <row r="14" spans="1:14" ht="15.75" customHeight="1">
      <c r="A14" s="659">
        <v>3</v>
      </c>
      <c r="B14" s="652">
        <f>[2]ABSEN!O15</f>
        <v>0</v>
      </c>
      <c r="C14" s="653"/>
      <c r="D14" s="684" t="str">
        <f>ABSEN!E13</f>
        <v/>
      </c>
      <c r="E14" s="655"/>
      <c r="F14" s="655"/>
      <c r="G14" s="655"/>
      <c r="H14" s="655"/>
      <c r="I14" s="655"/>
      <c r="J14" s="655"/>
      <c r="K14" s="656"/>
      <c r="L14" s="656"/>
      <c r="M14" s="657">
        <f t="shared" si="1"/>
        <v>0</v>
      </c>
      <c r="N14" s="658"/>
    </row>
    <row r="15" spans="1:14" ht="15.75" customHeight="1">
      <c r="A15" s="659">
        <v>4</v>
      </c>
      <c r="B15" s="652">
        <f>[2]ABSEN!O16</f>
        <v>0</v>
      </c>
      <c r="C15" s="653"/>
      <c r="D15" s="684" t="str">
        <f>ABSEN!E14</f>
        <v/>
      </c>
      <c r="E15" s="655"/>
      <c r="F15" s="655"/>
      <c r="G15" s="655"/>
      <c r="H15" s="655"/>
      <c r="I15" s="655"/>
      <c r="J15" s="655"/>
      <c r="K15" s="656"/>
      <c r="L15" s="656"/>
      <c r="M15" s="657">
        <f t="shared" si="1"/>
        <v>0</v>
      </c>
      <c r="N15" s="658"/>
    </row>
    <row r="16" spans="1:14" ht="15.75" customHeight="1">
      <c r="A16" s="659">
        <v>5</v>
      </c>
      <c r="B16" s="652">
        <f>[2]ABSEN!O17</f>
        <v>0</v>
      </c>
      <c r="C16" s="653"/>
      <c r="D16" s="684" t="str">
        <f>ABSEN!E15</f>
        <v/>
      </c>
      <c r="E16" s="655"/>
      <c r="F16" s="655"/>
      <c r="G16" s="655"/>
      <c r="H16" s="655"/>
      <c r="I16" s="655"/>
      <c r="J16" s="655"/>
      <c r="K16" s="656"/>
      <c r="L16" s="656"/>
      <c r="M16" s="657">
        <f t="shared" si="1"/>
        <v>0</v>
      </c>
      <c r="N16" s="658"/>
    </row>
    <row r="17" spans="1:14" ht="15.75" customHeight="1">
      <c r="A17" s="659">
        <v>6</v>
      </c>
      <c r="B17" s="652">
        <f>[2]ABSEN!O18</f>
        <v>0</v>
      </c>
      <c r="C17" s="653"/>
      <c r="D17" s="684" t="str">
        <f>ABSEN!E16</f>
        <v/>
      </c>
      <c r="E17" s="655"/>
      <c r="F17" s="655"/>
      <c r="G17" s="655"/>
      <c r="H17" s="655"/>
      <c r="I17" s="655"/>
      <c r="J17" s="655"/>
      <c r="K17" s="656"/>
      <c r="L17" s="656"/>
      <c r="M17" s="657">
        <f t="shared" si="1"/>
        <v>0</v>
      </c>
      <c r="N17" s="658"/>
    </row>
    <row r="18" spans="1:14" ht="15.75" customHeight="1">
      <c r="A18" s="659">
        <v>7</v>
      </c>
      <c r="B18" s="652">
        <f>[2]ABSEN!O19</f>
        <v>0</v>
      </c>
      <c r="C18" s="653"/>
      <c r="D18" s="684" t="str">
        <f>ABSEN!E17</f>
        <v/>
      </c>
      <c r="E18" s="655"/>
      <c r="F18" s="655"/>
      <c r="G18" s="655"/>
      <c r="H18" s="655"/>
      <c r="I18" s="655"/>
      <c r="J18" s="655"/>
      <c r="K18" s="656"/>
      <c r="L18" s="656"/>
      <c r="M18" s="657">
        <f t="shared" si="1"/>
        <v>0</v>
      </c>
      <c r="N18" s="658"/>
    </row>
    <row r="19" spans="1:14" ht="15.75" customHeight="1">
      <c r="A19" s="659">
        <v>8</v>
      </c>
      <c r="B19" s="652">
        <f>[2]ABSEN!O20</f>
        <v>0</v>
      </c>
      <c r="C19" s="653"/>
      <c r="D19" s="684" t="str">
        <f>ABSEN!E18</f>
        <v/>
      </c>
      <c r="E19" s="655"/>
      <c r="F19" s="655"/>
      <c r="G19" s="655"/>
      <c r="H19" s="655"/>
      <c r="I19" s="655"/>
      <c r="J19" s="655"/>
      <c r="K19" s="656"/>
      <c r="L19" s="656"/>
      <c r="M19" s="657">
        <f t="shared" si="1"/>
        <v>0</v>
      </c>
      <c r="N19" s="658"/>
    </row>
    <row r="20" spans="1:14" ht="15.75" customHeight="1">
      <c r="A20" s="659">
        <v>9</v>
      </c>
      <c r="B20" s="652">
        <f>[2]ABSEN!O21</f>
        <v>0</v>
      </c>
      <c r="C20" s="653"/>
      <c r="D20" s="684" t="str">
        <f>ABSEN!E19</f>
        <v/>
      </c>
      <c r="E20" s="655"/>
      <c r="F20" s="655"/>
      <c r="G20" s="655"/>
      <c r="H20" s="655"/>
      <c r="I20" s="655"/>
      <c r="J20" s="655"/>
      <c r="K20" s="656"/>
      <c r="L20" s="656"/>
      <c r="M20" s="657">
        <f t="shared" si="1"/>
        <v>0</v>
      </c>
      <c r="N20" s="658"/>
    </row>
    <row r="21" spans="1:14" ht="15.75" customHeight="1">
      <c r="A21" s="659">
        <v>10</v>
      </c>
      <c r="B21" s="652">
        <f>[2]ABSEN!O22</f>
        <v>0</v>
      </c>
      <c r="C21" s="653"/>
      <c r="D21" s="684" t="str">
        <f>ABSEN!E20</f>
        <v/>
      </c>
      <c r="E21" s="655"/>
      <c r="F21" s="655"/>
      <c r="G21" s="655"/>
      <c r="H21" s="655"/>
      <c r="I21" s="655"/>
      <c r="J21" s="655"/>
      <c r="K21" s="656"/>
      <c r="L21" s="656"/>
      <c r="M21" s="657">
        <f t="shared" si="1"/>
        <v>0</v>
      </c>
      <c r="N21" s="658"/>
    </row>
    <row r="22" spans="1:14" ht="15.75" customHeight="1">
      <c r="A22" s="659">
        <v>11</v>
      </c>
      <c r="B22" s="652">
        <f>[2]ABSEN!O23</f>
        <v>0</v>
      </c>
      <c r="C22" s="653"/>
      <c r="D22" s="684" t="str">
        <f>ABSEN!E21</f>
        <v/>
      </c>
      <c r="E22" s="655"/>
      <c r="F22" s="655"/>
      <c r="G22" s="655"/>
      <c r="H22" s="655"/>
      <c r="I22" s="655"/>
      <c r="J22" s="655"/>
      <c r="K22" s="656"/>
      <c r="L22" s="656"/>
      <c r="M22" s="657">
        <f t="shared" si="1"/>
        <v>0</v>
      </c>
      <c r="N22" s="658"/>
    </row>
    <row r="23" spans="1:14" ht="15.75" customHeight="1">
      <c r="A23" s="659">
        <v>12</v>
      </c>
      <c r="B23" s="652">
        <f>[2]ABSEN!O24</f>
        <v>0</v>
      </c>
      <c r="C23" s="653"/>
      <c r="D23" s="684" t="str">
        <f>ABSEN!E22</f>
        <v/>
      </c>
      <c r="E23" s="655"/>
      <c r="F23" s="655"/>
      <c r="G23" s="655"/>
      <c r="H23" s="655"/>
      <c r="I23" s="655"/>
      <c r="J23" s="655"/>
      <c r="K23" s="656"/>
      <c r="L23" s="656"/>
      <c r="M23" s="657">
        <f t="shared" si="1"/>
        <v>0</v>
      </c>
      <c r="N23" s="658"/>
    </row>
    <row r="24" spans="1:14" ht="15.75" customHeight="1">
      <c r="A24" s="659">
        <v>13</v>
      </c>
      <c r="B24" s="652">
        <f>[2]ABSEN!O25</f>
        <v>0</v>
      </c>
      <c r="C24" s="653"/>
      <c r="D24" s="684" t="str">
        <f>ABSEN!E23</f>
        <v/>
      </c>
      <c r="E24" s="655"/>
      <c r="F24" s="655"/>
      <c r="G24" s="655"/>
      <c r="H24" s="655"/>
      <c r="I24" s="655"/>
      <c r="J24" s="655"/>
      <c r="K24" s="656"/>
      <c r="L24" s="656"/>
      <c r="M24" s="657">
        <f t="shared" si="1"/>
        <v>0</v>
      </c>
      <c r="N24" s="658"/>
    </row>
    <row r="25" spans="1:14" ht="15.75" customHeight="1">
      <c r="A25" s="659">
        <v>14</v>
      </c>
      <c r="B25" s="652">
        <f>[2]ABSEN!O26</f>
        <v>0</v>
      </c>
      <c r="C25" s="653"/>
      <c r="D25" s="684" t="str">
        <f>ABSEN!E24</f>
        <v/>
      </c>
      <c r="E25" s="655"/>
      <c r="F25" s="655"/>
      <c r="G25" s="655"/>
      <c r="H25" s="655"/>
      <c r="I25" s="655"/>
      <c r="J25" s="655"/>
      <c r="K25" s="656"/>
      <c r="L25" s="656"/>
      <c r="M25" s="657">
        <f t="shared" si="1"/>
        <v>0</v>
      </c>
      <c r="N25" s="658"/>
    </row>
    <row r="26" spans="1:14" ht="15.75" customHeight="1">
      <c r="A26" s="659">
        <v>15</v>
      </c>
      <c r="B26" s="652">
        <f>[2]ABSEN!O27</f>
        <v>0</v>
      </c>
      <c r="C26" s="653"/>
      <c r="D26" s="684" t="str">
        <f>ABSEN!E25</f>
        <v/>
      </c>
      <c r="E26" s="655"/>
      <c r="F26" s="655"/>
      <c r="G26" s="655"/>
      <c r="H26" s="655"/>
      <c r="I26" s="655"/>
      <c r="J26" s="655"/>
      <c r="K26" s="656"/>
      <c r="L26" s="656"/>
      <c r="M26" s="657">
        <f t="shared" si="1"/>
        <v>0</v>
      </c>
      <c r="N26" s="658"/>
    </row>
    <row r="27" spans="1:14" ht="15.75" customHeight="1">
      <c r="A27" s="659">
        <v>16</v>
      </c>
      <c r="B27" s="652">
        <f>[2]ABSEN!O28</f>
        <v>0</v>
      </c>
      <c r="C27" s="653"/>
      <c r="D27" s="684" t="str">
        <f>ABSEN!E26</f>
        <v/>
      </c>
      <c r="E27" s="655"/>
      <c r="F27" s="655"/>
      <c r="G27" s="655"/>
      <c r="H27" s="655"/>
      <c r="I27" s="655"/>
      <c r="J27" s="655"/>
      <c r="K27" s="656"/>
      <c r="L27" s="656"/>
      <c r="M27" s="657">
        <f t="shared" si="1"/>
        <v>0</v>
      </c>
      <c r="N27" s="658"/>
    </row>
    <row r="28" spans="1:14" ht="15.75" customHeight="1">
      <c r="A28" s="659">
        <v>17</v>
      </c>
      <c r="B28" s="652">
        <f>[2]ABSEN!O29</f>
        <v>0</v>
      </c>
      <c r="C28" s="653"/>
      <c r="D28" s="684" t="str">
        <f>ABSEN!E27</f>
        <v/>
      </c>
      <c r="E28" s="655"/>
      <c r="F28" s="655"/>
      <c r="G28" s="655"/>
      <c r="H28" s="655"/>
      <c r="I28" s="655"/>
      <c r="J28" s="655"/>
      <c r="K28" s="656"/>
      <c r="L28" s="656"/>
      <c r="M28" s="657">
        <f t="shared" si="1"/>
        <v>0</v>
      </c>
      <c r="N28" s="658"/>
    </row>
    <row r="29" spans="1:14" ht="15.75" customHeight="1">
      <c r="A29" s="659">
        <v>18</v>
      </c>
      <c r="B29" s="652">
        <f>[2]ABSEN!O30</f>
        <v>0</v>
      </c>
      <c r="C29" s="653"/>
      <c r="D29" s="684" t="str">
        <f>ABSEN!E28</f>
        <v/>
      </c>
      <c r="E29" s="655"/>
      <c r="F29" s="655"/>
      <c r="G29" s="655"/>
      <c r="H29" s="655"/>
      <c r="I29" s="655"/>
      <c r="J29" s="655"/>
      <c r="K29" s="656"/>
      <c r="L29" s="656"/>
      <c r="M29" s="657">
        <f t="shared" si="1"/>
        <v>0</v>
      </c>
      <c r="N29" s="658"/>
    </row>
    <row r="30" spans="1:14" ht="15.75" customHeight="1">
      <c r="A30" s="659">
        <v>19</v>
      </c>
      <c r="B30" s="652">
        <f>[2]ABSEN!O31</f>
        <v>0</v>
      </c>
      <c r="C30" s="653"/>
      <c r="D30" s="684" t="str">
        <f>ABSEN!E29</f>
        <v/>
      </c>
      <c r="E30" s="655"/>
      <c r="F30" s="655"/>
      <c r="G30" s="655"/>
      <c r="H30" s="655"/>
      <c r="I30" s="655"/>
      <c r="J30" s="655"/>
      <c r="K30" s="656"/>
      <c r="L30" s="656"/>
      <c r="M30" s="657">
        <f t="shared" si="1"/>
        <v>0</v>
      </c>
      <c r="N30" s="658"/>
    </row>
    <row r="31" spans="1:14" ht="15.75" customHeight="1">
      <c r="A31" s="659">
        <v>20</v>
      </c>
      <c r="B31" s="652">
        <f>[2]ABSEN!O32</f>
        <v>0</v>
      </c>
      <c r="C31" s="653"/>
      <c r="D31" s="684" t="str">
        <f>ABSEN!E30</f>
        <v/>
      </c>
      <c r="E31" s="655"/>
      <c r="F31" s="655"/>
      <c r="G31" s="655"/>
      <c r="H31" s="655"/>
      <c r="I31" s="655"/>
      <c r="J31" s="655"/>
      <c r="K31" s="656"/>
      <c r="L31" s="656"/>
      <c r="M31" s="657">
        <f t="shared" si="1"/>
        <v>0</v>
      </c>
      <c r="N31" s="658"/>
    </row>
    <row r="32" spans="1:14" ht="15.75" customHeight="1">
      <c r="A32" s="659">
        <v>21</v>
      </c>
      <c r="B32" s="652">
        <f>[2]ABSEN!O33</f>
        <v>0</v>
      </c>
      <c r="C32" s="653"/>
      <c r="D32" s="684" t="str">
        <f>ABSEN!E31</f>
        <v/>
      </c>
      <c r="E32" s="655"/>
      <c r="F32" s="655"/>
      <c r="G32" s="655"/>
      <c r="H32" s="655"/>
      <c r="I32" s="655"/>
      <c r="J32" s="655"/>
      <c r="K32" s="656"/>
      <c r="L32" s="656"/>
      <c r="M32" s="657">
        <f t="shared" si="1"/>
        <v>0</v>
      </c>
      <c r="N32" s="658"/>
    </row>
    <row r="33" spans="1:14" ht="15.75" customHeight="1">
      <c r="A33" s="659">
        <v>22</v>
      </c>
      <c r="B33" s="652">
        <f>[2]ABSEN!O34</f>
        <v>0</v>
      </c>
      <c r="C33" s="653"/>
      <c r="D33" s="684" t="str">
        <f>ABSEN!E32</f>
        <v/>
      </c>
      <c r="E33" s="655"/>
      <c r="F33" s="655"/>
      <c r="G33" s="655"/>
      <c r="H33" s="655"/>
      <c r="I33" s="655"/>
      <c r="J33" s="655"/>
      <c r="K33" s="656"/>
      <c r="L33" s="656"/>
      <c r="M33" s="657">
        <f t="shared" si="1"/>
        <v>0</v>
      </c>
      <c r="N33" s="658"/>
    </row>
    <row r="34" spans="1:14" ht="15.75" customHeight="1">
      <c r="A34" s="659">
        <v>23</v>
      </c>
      <c r="B34" s="652">
        <f>[2]ABSEN!O35</f>
        <v>0</v>
      </c>
      <c r="C34" s="653"/>
      <c r="D34" s="684" t="str">
        <f>ABSEN!E33</f>
        <v/>
      </c>
      <c r="E34" s="655"/>
      <c r="F34" s="655"/>
      <c r="G34" s="655"/>
      <c r="H34" s="655"/>
      <c r="I34" s="655"/>
      <c r="J34" s="655"/>
      <c r="K34" s="656"/>
      <c r="L34" s="656"/>
      <c r="M34" s="657">
        <f t="shared" si="1"/>
        <v>0</v>
      </c>
      <c r="N34" s="658"/>
    </row>
    <row r="35" spans="1:14" ht="15.75" customHeight="1">
      <c r="A35" s="659">
        <v>24</v>
      </c>
      <c r="B35" s="652">
        <f>[2]ABSEN!O36</f>
        <v>0</v>
      </c>
      <c r="C35" s="653"/>
      <c r="D35" s="684" t="str">
        <f>ABSEN!E34</f>
        <v/>
      </c>
      <c r="E35" s="655"/>
      <c r="F35" s="655"/>
      <c r="G35" s="655"/>
      <c r="H35" s="655"/>
      <c r="I35" s="655"/>
      <c r="J35" s="655"/>
      <c r="K35" s="656"/>
      <c r="L35" s="656"/>
      <c r="M35" s="657">
        <f t="shared" si="1"/>
        <v>0</v>
      </c>
      <c r="N35" s="658"/>
    </row>
    <row r="36" spans="1:14" ht="15.75" customHeight="1">
      <c r="A36" s="659">
        <v>25</v>
      </c>
      <c r="B36" s="652">
        <f>[2]ABSEN!O37</f>
        <v>0</v>
      </c>
      <c r="C36" s="653"/>
      <c r="D36" s="684" t="str">
        <f>ABSEN!E35</f>
        <v/>
      </c>
      <c r="E36" s="655"/>
      <c r="F36" s="655"/>
      <c r="G36" s="655"/>
      <c r="H36" s="655"/>
      <c r="I36" s="655"/>
      <c r="J36" s="655"/>
      <c r="K36" s="656"/>
      <c r="L36" s="656"/>
      <c r="M36" s="657">
        <f t="shared" si="1"/>
        <v>0</v>
      </c>
      <c r="N36" s="658"/>
    </row>
    <row r="37" spans="1:14" ht="15.75" customHeight="1">
      <c r="A37" s="659">
        <v>26</v>
      </c>
      <c r="B37" s="652">
        <f>[2]ABSEN!O38</f>
        <v>0</v>
      </c>
      <c r="C37" s="653"/>
      <c r="D37" s="684" t="str">
        <f>ABSEN!E36</f>
        <v/>
      </c>
      <c r="E37" s="655"/>
      <c r="F37" s="655"/>
      <c r="G37" s="655"/>
      <c r="H37" s="655"/>
      <c r="I37" s="655"/>
      <c r="J37" s="655"/>
      <c r="K37" s="656"/>
      <c r="L37" s="656"/>
      <c r="M37" s="657">
        <f t="shared" si="1"/>
        <v>0</v>
      </c>
      <c r="N37" s="658"/>
    </row>
    <row r="38" spans="1:14" ht="15.75" customHeight="1">
      <c r="A38" s="659">
        <v>27</v>
      </c>
      <c r="B38" s="652">
        <f>[2]ABSEN!O39</f>
        <v>0</v>
      </c>
      <c r="C38" s="653"/>
      <c r="D38" s="684" t="str">
        <f>ABSEN!E37</f>
        <v/>
      </c>
      <c r="E38" s="655"/>
      <c r="F38" s="655"/>
      <c r="G38" s="655"/>
      <c r="H38" s="655"/>
      <c r="I38" s="655"/>
      <c r="J38" s="655"/>
      <c r="K38" s="656"/>
      <c r="L38" s="656"/>
      <c r="M38" s="657">
        <f t="shared" si="1"/>
        <v>0</v>
      </c>
      <c r="N38" s="658"/>
    </row>
    <row r="39" spans="1:14" ht="15.75" customHeight="1">
      <c r="A39" s="659">
        <v>28</v>
      </c>
      <c r="B39" s="652">
        <f>[2]ABSEN!O40</f>
        <v>0</v>
      </c>
      <c r="C39" s="653"/>
      <c r="D39" s="684" t="str">
        <f>ABSEN!E38</f>
        <v/>
      </c>
      <c r="E39" s="655"/>
      <c r="F39" s="655"/>
      <c r="G39" s="655"/>
      <c r="H39" s="655"/>
      <c r="I39" s="655"/>
      <c r="J39" s="655"/>
      <c r="K39" s="656"/>
      <c r="L39" s="656"/>
      <c r="M39" s="657">
        <f t="shared" si="1"/>
        <v>0</v>
      </c>
      <c r="N39" s="658"/>
    </row>
    <row r="40" spans="1:14" ht="15.75" customHeight="1">
      <c r="A40" s="659">
        <v>29</v>
      </c>
      <c r="B40" s="652">
        <f>[2]ABSEN!O41</f>
        <v>0</v>
      </c>
      <c r="C40" s="653"/>
      <c r="D40" s="684" t="str">
        <f>ABSEN!E39</f>
        <v/>
      </c>
      <c r="E40" s="655"/>
      <c r="F40" s="655"/>
      <c r="G40" s="655"/>
      <c r="H40" s="655"/>
      <c r="I40" s="655"/>
      <c r="J40" s="655"/>
      <c r="K40" s="656"/>
      <c r="L40" s="656"/>
      <c r="M40" s="657">
        <f t="shared" si="1"/>
        <v>0</v>
      </c>
      <c r="N40" s="658"/>
    </row>
    <row r="41" spans="1:14" ht="15.75" customHeight="1">
      <c r="A41" s="659">
        <v>30</v>
      </c>
      <c r="B41" s="652">
        <f>[2]ABSEN!O42</f>
        <v>0</v>
      </c>
      <c r="C41" s="653"/>
      <c r="D41" s="684" t="str">
        <f>ABSEN!E40</f>
        <v/>
      </c>
      <c r="E41" s="655"/>
      <c r="F41" s="655"/>
      <c r="G41" s="655"/>
      <c r="H41" s="655"/>
      <c r="I41" s="655"/>
      <c r="J41" s="655"/>
      <c r="K41" s="656"/>
      <c r="L41" s="656"/>
      <c r="M41" s="657">
        <f t="shared" si="1"/>
        <v>0</v>
      </c>
      <c r="N41" s="658"/>
    </row>
    <row r="42" spans="1:14" ht="15.75" customHeight="1">
      <c r="A42" s="659">
        <v>31</v>
      </c>
      <c r="B42" s="652">
        <f>[2]ABSEN!O43</f>
        <v>0</v>
      </c>
      <c r="C42" s="653"/>
      <c r="D42" s="684" t="str">
        <f>ABSEN!E41</f>
        <v/>
      </c>
      <c r="E42" s="655"/>
      <c r="F42" s="655"/>
      <c r="G42" s="655"/>
      <c r="H42" s="655"/>
      <c r="I42" s="655"/>
      <c r="J42" s="655"/>
      <c r="K42" s="656"/>
      <c r="L42" s="656"/>
      <c r="M42" s="657">
        <f t="shared" si="1"/>
        <v>0</v>
      </c>
      <c r="N42" s="658"/>
    </row>
    <row r="43" spans="1:14" ht="15.75" customHeight="1">
      <c r="A43" s="659">
        <v>32</v>
      </c>
      <c r="B43" s="652">
        <f>[2]ABSEN!O44</f>
        <v>0</v>
      </c>
      <c r="C43" s="653"/>
      <c r="D43" s="684" t="str">
        <f>ABSEN!E42</f>
        <v/>
      </c>
      <c r="E43" s="655"/>
      <c r="F43" s="655"/>
      <c r="G43" s="655"/>
      <c r="H43" s="655"/>
      <c r="I43" s="655"/>
      <c r="J43" s="655"/>
      <c r="K43" s="656"/>
      <c r="L43" s="656"/>
      <c r="M43" s="657">
        <f t="shared" si="1"/>
        <v>0</v>
      </c>
      <c r="N43" s="658"/>
    </row>
    <row r="44" spans="1:14" ht="15.75" customHeight="1">
      <c r="A44" s="659">
        <v>33</v>
      </c>
      <c r="B44" s="652">
        <f>[2]ABSEN!O45</f>
        <v>0</v>
      </c>
      <c r="C44" s="653"/>
      <c r="D44" s="684" t="str">
        <f>ABSEN!E43</f>
        <v/>
      </c>
      <c r="E44" s="655"/>
      <c r="F44" s="655"/>
      <c r="G44" s="655"/>
      <c r="H44" s="655"/>
      <c r="I44" s="655"/>
      <c r="J44" s="655"/>
      <c r="K44" s="656"/>
      <c r="L44" s="656"/>
      <c r="M44" s="657">
        <f t="shared" si="1"/>
        <v>0</v>
      </c>
      <c r="N44" s="658"/>
    </row>
    <row r="45" spans="1:14" ht="15.75" customHeight="1">
      <c r="A45" s="659">
        <v>34</v>
      </c>
      <c r="B45" s="652">
        <f>[2]ABSEN!O46</f>
        <v>0</v>
      </c>
      <c r="C45" s="653"/>
      <c r="D45" s="684" t="str">
        <f>ABSEN!E44</f>
        <v/>
      </c>
      <c r="E45" s="655"/>
      <c r="F45" s="655"/>
      <c r="G45" s="655"/>
      <c r="H45" s="655"/>
      <c r="I45" s="655"/>
      <c r="J45" s="655"/>
      <c r="K45" s="656"/>
      <c r="L45" s="656"/>
      <c r="M45" s="657">
        <f t="shared" si="1"/>
        <v>0</v>
      </c>
      <c r="N45" s="658"/>
    </row>
    <row r="46" spans="1:14" ht="15.75" customHeight="1">
      <c r="A46" s="659">
        <v>35</v>
      </c>
      <c r="B46" s="660">
        <f>[2]ABSEN!O47</f>
        <v>0</v>
      </c>
      <c r="C46" s="661"/>
      <c r="D46" s="684" t="str">
        <f>ABSEN!E45</f>
        <v/>
      </c>
      <c r="E46" s="655"/>
      <c r="F46" s="655"/>
      <c r="G46" s="655"/>
      <c r="H46" s="655"/>
      <c r="I46" s="662"/>
      <c r="J46" s="662"/>
      <c r="K46" s="656"/>
      <c r="L46" s="656"/>
      <c r="M46" s="657">
        <f t="shared" si="1"/>
        <v>0</v>
      </c>
      <c r="N46" s="658"/>
    </row>
    <row r="47" spans="1:14" ht="15.75" customHeight="1" thickBot="1">
      <c r="A47" s="663">
        <v>36</v>
      </c>
      <c r="B47" s="664">
        <f>[2]ABSEN!O48</f>
        <v>0</v>
      </c>
      <c r="C47" s="665"/>
      <c r="D47" s="666" t="str">
        <f>ABSEN!E46</f>
        <v/>
      </c>
      <c r="E47" s="667"/>
      <c r="F47" s="667"/>
      <c r="G47" s="667"/>
      <c r="H47" s="667"/>
      <c r="I47" s="668"/>
      <c r="J47" s="668"/>
      <c r="K47" s="669"/>
      <c r="L47" s="669"/>
      <c r="M47" s="670">
        <f t="shared" si="1"/>
        <v>0</v>
      </c>
      <c r="N47" s="671"/>
    </row>
    <row r="48" spans="1:14" ht="5.25" hidden="1" customHeight="1" thickTop="1">
      <c r="A48" s="672"/>
      <c r="B48" s="673"/>
      <c r="C48" s="674"/>
      <c r="D48" s="675">
        <f>36-COUNTBLANK(D12:D47)</f>
        <v>0</v>
      </c>
      <c r="E48" s="676"/>
      <c r="F48" s="676"/>
      <c r="G48" s="676"/>
      <c r="H48" s="676"/>
      <c r="I48" s="676"/>
      <c r="J48" s="676"/>
      <c r="K48" s="677"/>
      <c r="L48" s="678"/>
      <c r="M48" s="679">
        <f t="shared" si="1"/>
        <v>0</v>
      </c>
      <c r="N48" s="680"/>
    </row>
    <row r="49" spans="1:14" ht="18" customHeight="1" thickTop="1">
      <c r="A49" s="1437" t="s">
        <v>336</v>
      </c>
      <c r="B49" s="1437"/>
      <c r="C49" s="1437"/>
      <c r="D49" s="1437"/>
      <c r="E49" s="681">
        <f>SUM(E12:E47)/$G$4</f>
        <v>16</v>
      </c>
      <c r="F49" s="681">
        <f t="shared" ref="F49:L49" si="2">SUM(F12:F47)/$G$4</f>
        <v>0</v>
      </c>
      <c r="G49" s="681">
        <f t="shared" si="2"/>
        <v>0</v>
      </c>
      <c r="H49" s="681">
        <f t="shared" si="2"/>
        <v>0</v>
      </c>
      <c r="I49" s="681">
        <f t="shared" si="2"/>
        <v>0</v>
      </c>
      <c r="J49" s="681">
        <f t="shared" si="2"/>
        <v>0</v>
      </c>
      <c r="K49" s="681">
        <f t="shared" si="2"/>
        <v>0</v>
      </c>
      <c r="L49" s="681">
        <f t="shared" si="2"/>
        <v>0</v>
      </c>
      <c r="M49" s="681">
        <f>SUM(M12:M47)</f>
        <v>16</v>
      </c>
      <c r="N49" s="681">
        <f>SUM(N12:N47)</f>
        <v>0</v>
      </c>
    </row>
    <row r="50" spans="1:14" ht="20.25" customHeight="1">
      <c r="A50" s="1437" t="s">
        <v>337</v>
      </c>
      <c r="B50" s="1437"/>
      <c r="C50" s="1437"/>
      <c r="D50" s="1437"/>
      <c r="E50" s="681" t="e">
        <f>(SUM(E12:E47)/$D$48)/$G$4</f>
        <v>#DIV/0!</v>
      </c>
      <c r="F50" s="681" t="e">
        <f t="shared" ref="F50:L50" si="3">(SUM(F12:F47)/$D$48)/$G$4</f>
        <v>#DIV/0!</v>
      </c>
      <c r="G50" s="681" t="e">
        <f t="shared" si="3"/>
        <v>#DIV/0!</v>
      </c>
      <c r="H50" s="681" t="e">
        <f t="shared" si="3"/>
        <v>#DIV/0!</v>
      </c>
      <c r="I50" s="681" t="e">
        <f t="shared" si="3"/>
        <v>#DIV/0!</v>
      </c>
      <c r="J50" s="681" t="e">
        <f t="shared" si="3"/>
        <v>#DIV/0!</v>
      </c>
      <c r="K50" s="681" t="e">
        <f t="shared" si="3"/>
        <v>#DIV/0!</v>
      </c>
      <c r="L50" s="681" t="e">
        <f t="shared" si="3"/>
        <v>#DIV/0!</v>
      </c>
      <c r="M50" s="681" t="e">
        <f>(SUM(M12:M47)/$D$48)</f>
        <v>#DIV/0!</v>
      </c>
      <c r="N50" s="681"/>
    </row>
    <row r="51" spans="1:14">
      <c r="A51" s="567"/>
      <c r="B51" s="568"/>
      <c r="C51" s="567"/>
      <c r="D51" s="568"/>
      <c r="E51" s="567"/>
      <c r="F51" s="567"/>
      <c r="G51" s="567"/>
      <c r="H51" s="567"/>
      <c r="I51" s="567"/>
      <c r="J51" s="567"/>
      <c r="K51" s="567"/>
      <c r="L51" s="567"/>
      <c r="M51" s="567"/>
      <c r="N51" s="567"/>
    </row>
    <row r="52" spans="1:14">
      <c r="A52" s="567"/>
      <c r="B52" s="568"/>
      <c r="C52" s="567"/>
      <c r="D52" s="538"/>
      <c r="E52" s="567"/>
      <c r="F52" s="567"/>
      <c r="G52" s="567"/>
      <c r="H52" s="567"/>
      <c r="I52" s="567"/>
      <c r="J52" s="1371" t="s">
        <v>324</v>
      </c>
      <c r="K52" s="1371"/>
      <c r="L52" s="1371"/>
      <c r="M52" s="1371"/>
      <c r="N52" s="1371"/>
    </row>
    <row r="53" spans="1:14">
      <c r="A53" s="567"/>
      <c r="B53" s="568"/>
      <c r="C53" s="567"/>
      <c r="D53" s="568" t="s">
        <v>19</v>
      </c>
      <c r="E53" s="567"/>
      <c r="F53" s="567"/>
      <c r="G53" s="567"/>
      <c r="H53" s="567"/>
      <c r="I53" s="682">
        <f>COUNTBLANK(N12:N47)</f>
        <v>36</v>
      </c>
      <c r="J53" s="1371"/>
      <c r="K53" s="1371"/>
      <c r="L53" s="1371"/>
      <c r="M53" s="1371"/>
      <c r="N53" s="1371"/>
    </row>
    <row r="54" spans="1:14">
      <c r="A54" s="567"/>
      <c r="B54" s="568"/>
      <c r="C54" s="567"/>
      <c r="D54" s="568" t="s">
        <v>22</v>
      </c>
      <c r="E54" s="567"/>
      <c r="F54" s="567"/>
      <c r="G54" s="567"/>
      <c r="H54" s="567"/>
      <c r="I54" s="567"/>
      <c r="J54" s="1371" t="s">
        <v>27</v>
      </c>
      <c r="K54" s="1371"/>
      <c r="L54" s="1371"/>
      <c r="M54" s="1371"/>
      <c r="N54" s="1371"/>
    </row>
    <row r="55" spans="1:14">
      <c r="A55" s="567"/>
      <c r="B55" s="568"/>
      <c r="C55" s="567"/>
      <c r="D55" s="568"/>
      <c r="E55" s="567"/>
      <c r="F55" s="567"/>
      <c r="G55" s="567"/>
      <c r="H55" s="567"/>
      <c r="I55" s="567"/>
      <c r="J55" s="1371"/>
      <c r="K55" s="1371"/>
      <c r="L55" s="1371"/>
      <c r="M55" s="1371"/>
      <c r="N55" s="1371"/>
    </row>
    <row r="56" spans="1:14">
      <c r="A56" s="567"/>
      <c r="B56" s="568"/>
      <c r="C56" s="567"/>
      <c r="D56" s="568"/>
      <c r="E56" s="567"/>
      <c r="F56" s="567"/>
      <c r="G56" s="567"/>
      <c r="H56" s="567"/>
      <c r="I56" s="567"/>
      <c r="J56" s="1371"/>
      <c r="K56" s="1371"/>
      <c r="L56" s="1371"/>
      <c r="M56" s="1371"/>
      <c r="N56" s="1371"/>
    </row>
    <row r="57" spans="1:14" s="26" customFormat="1" ht="12.75">
      <c r="A57" s="572"/>
      <c r="B57" s="572"/>
      <c r="C57" s="574"/>
      <c r="D57" s="683" t="str">
        <f>JURNAL!B32</f>
        <v>ARIS SUATRYANTO, S.Pd.</v>
      </c>
      <c r="E57" s="572"/>
      <c r="F57" s="572"/>
      <c r="G57" s="572"/>
      <c r="H57" s="572"/>
      <c r="I57" s="572"/>
      <c r="J57" s="1372" t="str">
        <f>D4</f>
        <v>ACHMAD MUFTI, S.Kom.</v>
      </c>
      <c r="K57" s="1372"/>
      <c r="L57" s="1372"/>
      <c r="M57" s="1372"/>
      <c r="N57" s="1372"/>
    </row>
    <row r="58" spans="1:14">
      <c r="A58" s="567"/>
      <c r="B58" s="567"/>
      <c r="C58" s="569"/>
      <c r="D58" s="568" t="e">
        <f>JURNAL!B33</f>
        <v>#REF!</v>
      </c>
      <c r="E58" s="567"/>
      <c r="F58" s="567"/>
      <c r="G58" s="567"/>
      <c r="H58" s="567"/>
      <c r="I58" s="567"/>
      <c r="J58" s="1371" t="str">
        <f>JURNAL!J33</f>
        <v>NIP. -</v>
      </c>
      <c r="K58" s="1371"/>
      <c r="L58" s="1371"/>
      <c r="M58" s="1371"/>
      <c r="N58" s="1371"/>
    </row>
    <row r="59" spans="1:14">
      <c r="A59" s="567"/>
      <c r="B59" s="567"/>
      <c r="C59" s="569"/>
      <c r="D59" s="569"/>
      <c r="E59" s="567"/>
      <c r="F59" s="567"/>
      <c r="G59" s="567"/>
      <c r="H59" s="567"/>
      <c r="I59" s="567"/>
      <c r="J59" s="567"/>
      <c r="K59" s="567"/>
      <c r="L59" s="567"/>
      <c r="M59" s="567"/>
      <c r="N59" s="567"/>
    </row>
    <row r="60" spans="1:14">
      <c r="A60" s="530"/>
      <c r="B60" s="530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</row>
    <row r="61" spans="1:14">
      <c r="A61" s="530"/>
      <c r="B61" s="530"/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</row>
    <row r="62" spans="1:14">
      <c r="A62" s="530"/>
      <c r="B62" s="530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</row>
    <row r="63" spans="1:14">
      <c r="A63" s="530"/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</row>
  </sheetData>
  <mergeCells count="19">
    <mergeCell ref="A1:N1"/>
    <mergeCell ref="M3:N3"/>
    <mergeCell ref="M4:N4"/>
    <mergeCell ref="M5:N5"/>
    <mergeCell ref="A7:A11"/>
    <mergeCell ref="B7:B11"/>
    <mergeCell ref="C7:D11"/>
    <mergeCell ref="E7:L7"/>
    <mergeCell ref="M7:M11"/>
    <mergeCell ref="N7:N11"/>
    <mergeCell ref="J56:N56"/>
    <mergeCell ref="J57:N57"/>
    <mergeCell ref="J58:N58"/>
    <mergeCell ref="A49:D49"/>
    <mergeCell ref="A50:D50"/>
    <mergeCell ref="J52:N52"/>
    <mergeCell ref="J53:N53"/>
    <mergeCell ref="J54:N54"/>
    <mergeCell ref="J55:N55"/>
  </mergeCells>
  <conditionalFormatting sqref="A12:N48">
    <cfRule type="cellIs" dxfId="25" priority="2" operator="equal">
      <formula>0</formula>
    </cfRule>
  </conditionalFormatting>
  <conditionalFormatting sqref="F49:N50">
    <cfRule type="cellIs" dxfId="24" priority="1" operator="equal">
      <formula>0</formula>
    </cfRule>
  </conditionalFormatting>
  <pageMargins left="0.43307086614173229" right="0.23622047244094491" top="0.15748031496062992" bottom="0.15748031496062992" header="0.31496062992125984" footer="0.31496062992125984"/>
  <pageSetup paperSize="9" scale="90" orientation="portrait" horizontalDpi="4294967293" verticalDpi="4294967293" r:id="rId1"/>
  <headerFooter>
    <oddHeader>&amp;LSMK N 2 WONOSOBO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>
    <tabColor rgb="FFFFFF00"/>
  </sheetPr>
  <dimension ref="A1:N63"/>
  <sheetViews>
    <sheetView showGridLines="0" workbookViewId="0">
      <selection activeCell="B12" sqref="B12"/>
    </sheetView>
  </sheetViews>
  <sheetFormatPr defaultRowHeight="14.25"/>
  <cols>
    <col min="1" max="1" width="4.7109375" style="1" customWidth="1"/>
    <col min="2" max="2" width="7.5703125" style="1" customWidth="1"/>
    <col min="3" max="3" width="1.28515625" style="1" customWidth="1"/>
    <col min="4" max="4" width="28.28515625" style="1" customWidth="1"/>
    <col min="5" max="12" width="5.28515625" style="1" customWidth="1"/>
    <col min="13" max="13" width="7.42578125" style="1" customWidth="1"/>
    <col min="14" max="14" width="6.42578125" style="1" customWidth="1"/>
    <col min="15" max="16384" width="9.140625" style="1"/>
  </cols>
  <sheetData>
    <row r="1" spans="1:14" ht="18">
      <c r="A1" s="1438" t="str">
        <f>CONCATENATE("PENILAIAN TUGAS/ PRAKTIK SEMESTER"," ",'DATA UTAMA'!H16," ","KELAS"," ",'DATA UTAMA'!L16)</f>
        <v>PENILAIAN TUGAS/ PRAKTIK SEMESTER 2 KELAS VIII 6</v>
      </c>
      <c r="B1" s="1438"/>
      <c r="C1" s="1438"/>
      <c r="D1" s="1438"/>
      <c r="E1" s="1438"/>
      <c r="F1" s="1438"/>
      <c r="G1" s="1438"/>
      <c r="H1" s="1438"/>
      <c r="I1" s="1438"/>
      <c r="J1" s="1438"/>
      <c r="K1" s="1438"/>
      <c r="L1" s="1438"/>
      <c r="M1" s="1438"/>
      <c r="N1" s="1438"/>
    </row>
    <row r="2" spans="1:14">
      <c r="A2" s="530">
        <f>'NILAI ULANGAN HARIAN'!A2</f>
        <v>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</row>
    <row r="3" spans="1:14">
      <c r="A3" s="532" t="s">
        <v>2</v>
      </c>
      <c r="B3" s="536"/>
      <c r="C3" s="640" t="s">
        <v>3</v>
      </c>
      <c r="D3" s="641" t="str">
        <f>'KOREKSI UAS'!E3</f>
        <v>PRAKARYA</v>
      </c>
      <c r="E3" s="536"/>
      <c r="F3" s="536"/>
      <c r="G3" s="536"/>
      <c r="H3" s="644" t="s">
        <v>381</v>
      </c>
      <c r="I3" s="532" t="s">
        <v>25</v>
      </c>
      <c r="K3" s="2"/>
      <c r="L3" s="643" t="s">
        <v>3</v>
      </c>
      <c r="M3" s="1170" t="str">
        <f>'KOREKSI UAS'!S3</f>
        <v>2017/2018</v>
      </c>
      <c r="N3" s="1170"/>
    </row>
    <row r="4" spans="1:14">
      <c r="A4" s="532" t="s">
        <v>4</v>
      </c>
      <c r="B4" s="536"/>
      <c r="C4" s="640" t="s">
        <v>3</v>
      </c>
      <c r="D4" s="536" t="str">
        <f>'KOREKSI UAS'!E4</f>
        <v>ACHMAD MUFTI, S.Kom.</v>
      </c>
      <c r="E4" s="536"/>
      <c r="F4" s="536"/>
      <c r="G4" s="644">
        <f>IF(E5="puluhan",10,1)</f>
        <v>1</v>
      </c>
      <c r="H4" s="644" t="s">
        <v>380</v>
      </c>
      <c r="I4" s="532" t="s">
        <v>5</v>
      </c>
      <c r="K4" s="2"/>
      <c r="L4" s="643" t="s">
        <v>3</v>
      </c>
      <c r="M4" s="1170" t="str">
        <f>'KOREKSI UAS'!S4</f>
        <v>VIII 6</v>
      </c>
      <c r="N4" s="1170"/>
    </row>
    <row r="5" spans="1:14" s="5" customFormat="1">
      <c r="A5" s="157"/>
      <c r="B5" s="157"/>
      <c r="C5" s="157"/>
      <c r="D5" s="157"/>
      <c r="E5" s="158"/>
      <c r="F5" s="158"/>
      <c r="G5" s="158"/>
      <c r="H5" s="158"/>
      <c r="I5" s="157" t="s">
        <v>302</v>
      </c>
      <c r="J5" s="157"/>
      <c r="K5" s="156"/>
      <c r="L5" s="160" t="s">
        <v>3</v>
      </c>
      <c r="M5" s="1439">
        <f>'DATA UTAMA'!L14</f>
        <v>75</v>
      </c>
      <c r="N5" s="1439"/>
    </row>
    <row r="6" spans="1:14" ht="6" customHeight="1">
      <c r="A6" s="646"/>
      <c r="B6" s="646"/>
      <c r="C6" s="647"/>
      <c r="D6" s="647"/>
      <c r="E6" s="646"/>
      <c r="F6" s="646"/>
      <c r="G6" s="646"/>
      <c r="H6" s="646"/>
      <c r="I6" s="646"/>
      <c r="J6" s="646"/>
      <c r="K6" s="646"/>
      <c r="L6" s="646"/>
      <c r="M6" s="646"/>
      <c r="N6" s="646"/>
    </row>
    <row r="7" spans="1:14">
      <c r="A7" s="1440" t="s">
        <v>6</v>
      </c>
      <c r="B7" s="1443" t="s">
        <v>7</v>
      </c>
      <c r="C7" s="1446" t="s">
        <v>8</v>
      </c>
      <c r="D7" s="1447"/>
      <c r="E7" s="1446" t="s">
        <v>338</v>
      </c>
      <c r="F7" s="1452"/>
      <c r="G7" s="1452"/>
      <c r="H7" s="1452"/>
      <c r="I7" s="1452"/>
      <c r="J7" s="1452"/>
      <c r="K7" s="1452"/>
      <c r="L7" s="1447"/>
      <c r="M7" s="1453" t="s">
        <v>335</v>
      </c>
      <c r="N7" s="1456" t="s">
        <v>362</v>
      </c>
    </row>
    <row r="8" spans="1:14" ht="15.75" customHeight="1">
      <c r="A8" s="1441"/>
      <c r="B8" s="1444"/>
      <c r="C8" s="1448"/>
      <c r="D8" s="1449"/>
      <c r="E8" s="648" t="str">
        <f>IF(E9=0,"","KD 1")</f>
        <v>KD 1</v>
      </c>
      <c r="F8" s="648" t="str">
        <f>IF(F9=0,"","KD 2")</f>
        <v>KD 2</v>
      </c>
      <c r="G8" s="648" t="str">
        <f>IF(G9=0,"","KD 3")</f>
        <v>KD 3</v>
      </c>
      <c r="H8" s="648" t="str">
        <f>IF(H9=0,"","KD 4")</f>
        <v>KD 4</v>
      </c>
      <c r="I8" s="648" t="str">
        <f>IF(I9=0,"","KD 5")</f>
        <v/>
      </c>
      <c r="J8" s="648" t="str">
        <f>IF(J9=0,"","KD 6")</f>
        <v/>
      </c>
      <c r="K8" s="648" t="str">
        <f>IF(K9=0,"","KD 7")</f>
        <v/>
      </c>
      <c r="L8" s="648" t="str">
        <f>IF(L9=0,"","KD 8")</f>
        <v/>
      </c>
      <c r="M8" s="1454"/>
      <c r="N8" s="1457"/>
    </row>
    <row r="9" spans="1:14" ht="15.75" hidden="1" customHeight="1">
      <c r="A9" s="1441"/>
      <c r="B9" s="1444"/>
      <c r="C9" s="1448"/>
      <c r="D9" s="1449"/>
      <c r="E9" s="648">
        <f>IF($A$2=1,PROTA!B12,PROTA!B22)</f>
        <v>1</v>
      </c>
      <c r="F9" s="648">
        <f>IF($A$2=1,PROTA!B13,PROTA!B23)</f>
        <v>1.4</v>
      </c>
      <c r="G9" s="648">
        <f>IF($A$2=1,PROTA!B14,PROTA!B24)</f>
        <v>1.5</v>
      </c>
      <c r="H9" s="648">
        <f>IF($A$2=1,PROTA!B15,PROTA!B25)</f>
        <v>3.6</v>
      </c>
      <c r="I9" s="648">
        <f>IF($A$2=1,PROTA!B16,PROTA!B26)</f>
        <v>0</v>
      </c>
      <c r="J9" s="648">
        <f>IF($A$2=1,PROTA!B17,PROTA!B27)</f>
        <v>0</v>
      </c>
      <c r="K9" s="648">
        <f>IF($A$2=1,PROTA!B18,PROTA!B28)</f>
        <v>0</v>
      </c>
      <c r="L9" s="648">
        <f>IF($A$2=1,PROTA!B19,PROTA!B29)</f>
        <v>0</v>
      </c>
      <c r="M9" s="1454"/>
      <c r="N9" s="1457"/>
    </row>
    <row r="10" spans="1:14" ht="9.75" hidden="1" customHeight="1">
      <c r="A10" s="1441"/>
      <c r="B10" s="1444"/>
      <c r="C10" s="1448"/>
      <c r="D10" s="1449"/>
      <c r="E10" s="648">
        <f>IF(E49&gt;0,1,0)</f>
        <v>1</v>
      </c>
      <c r="F10" s="648">
        <f t="shared" ref="F10:L10" si="0">IF(F49&gt;0,1,0)</f>
        <v>1</v>
      </c>
      <c r="G10" s="648">
        <f t="shared" si="0"/>
        <v>1</v>
      </c>
      <c r="H10" s="648">
        <f t="shared" si="0"/>
        <v>1</v>
      </c>
      <c r="I10" s="648">
        <f t="shared" si="0"/>
        <v>1</v>
      </c>
      <c r="J10" s="648">
        <f t="shared" si="0"/>
        <v>1</v>
      </c>
      <c r="K10" s="648">
        <f t="shared" si="0"/>
        <v>1</v>
      </c>
      <c r="L10" s="648">
        <f t="shared" si="0"/>
        <v>1</v>
      </c>
      <c r="M10" s="1454"/>
      <c r="N10" s="1457"/>
    </row>
    <row r="11" spans="1:14" ht="38.25" customHeight="1" thickBot="1">
      <c r="A11" s="1442"/>
      <c r="B11" s="1445"/>
      <c r="C11" s="1450"/>
      <c r="D11" s="1451"/>
      <c r="E11" s="649">
        <v>42038</v>
      </c>
      <c r="F11" s="650"/>
      <c r="G11" s="650"/>
      <c r="H11" s="650"/>
      <c r="I11" s="650"/>
      <c r="J11" s="650"/>
      <c r="K11" s="650"/>
      <c r="L11" s="650"/>
      <c r="M11" s="1455"/>
      <c r="N11" s="1458"/>
    </row>
    <row r="12" spans="1:14" ht="16.5" customHeight="1" thickTop="1">
      <c r="A12" s="651">
        <v>1</v>
      </c>
      <c r="B12" s="652" t="str">
        <f>[2]ABSEN!O13</f>
        <v>.</v>
      </c>
      <c r="C12" s="653"/>
      <c r="D12" s="684" t="str">
        <f>ABSEN!E11</f>
        <v/>
      </c>
      <c r="E12" s="655">
        <v>8</v>
      </c>
      <c r="F12" s="655">
        <v>9</v>
      </c>
      <c r="G12" s="655">
        <v>8.5</v>
      </c>
      <c r="H12" s="655">
        <v>8</v>
      </c>
      <c r="I12" s="655">
        <v>8</v>
      </c>
      <c r="J12" s="655">
        <v>7.5</v>
      </c>
      <c r="K12" s="656">
        <v>8</v>
      </c>
      <c r="L12" s="656">
        <v>8</v>
      </c>
      <c r="M12" s="657">
        <f>((SUM(E12:L12))/SUM($E$10:$L$10))</f>
        <v>8.125</v>
      </c>
      <c r="N12" s="658"/>
    </row>
    <row r="13" spans="1:14" ht="16.5" customHeight="1">
      <c r="A13" s="659">
        <v>2</v>
      </c>
      <c r="B13" s="652">
        <f>[2]ABSEN!O14</f>
        <v>0</v>
      </c>
      <c r="C13" s="653"/>
      <c r="D13" s="684" t="str">
        <f>ABSEN!E12</f>
        <v/>
      </c>
      <c r="E13" s="655">
        <v>7</v>
      </c>
      <c r="F13" s="655">
        <v>7.5</v>
      </c>
      <c r="G13" s="655">
        <v>7.5</v>
      </c>
      <c r="H13" s="655">
        <v>8</v>
      </c>
      <c r="I13" s="655">
        <v>7.5</v>
      </c>
      <c r="J13" s="655">
        <v>7.5</v>
      </c>
      <c r="K13" s="656">
        <v>8</v>
      </c>
      <c r="L13" s="656">
        <v>8</v>
      </c>
      <c r="M13" s="657">
        <f t="shared" ref="M13:M47" si="1">((SUM(E13:L13))/SUM($E$10:$L$10))</f>
        <v>7.625</v>
      </c>
      <c r="N13" s="658"/>
    </row>
    <row r="14" spans="1:14" ht="16.5" customHeight="1">
      <c r="A14" s="659">
        <v>3</v>
      </c>
      <c r="B14" s="652">
        <f>[2]ABSEN!O15</f>
        <v>0</v>
      </c>
      <c r="C14" s="653"/>
      <c r="D14" s="684" t="str">
        <f>ABSEN!E13</f>
        <v/>
      </c>
      <c r="E14" s="655"/>
      <c r="F14" s="655"/>
      <c r="G14" s="655"/>
      <c r="H14" s="655"/>
      <c r="I14" s="655"/>
      <c r="J14" s="655"/>
      <c r="K14" s="656"/>
      <c r="L14" s="656"/>
      <c r="M14" s="657">
        <f t="shared" si="1"/>
        <v>0</v>
      </c>
      <c r="N14" s="658"/>
    </row>
    <row r="15" spans="1:14" ht="16.5" customHeight="1">
      <c r="A15" s="659">
        <v>4</v>
      </c>
      <c r="B15" s="652">
        <f>[2]ABSEN!O16</f>
        <v>0</v>
      </c>
      <c r="C15" s="653"/>
      <c r="D15" s="684" t="str">
        <f>ABSEN!E14</f>
        <v/>
      </c>
      <c r="E15" s="655"/>
      <c r="F15" s="655"/>
      <c r="G15" s="655"/>
      <c r="H15" s="655"/>
      <c r="I15" s="655"/>
      <c r="J15" s="655"/>
      <c r="K15" s="655"/>
      <c r="L15" s="655"/>
      <c r="M15" s="657">
        <f t="shared" si="1"/>
        <v>0</v>
      </c>
      <c r="N15" s="658"/>
    </row>
    <row r="16" spans="1:14" ht="16.5" customHeight="1">
      <c r="A16" s="659">
        <v>5</v>
      </c>
      <c r="B16" s="652">
        <f>[2]ABSEN!O17</f>
        <v>0</v>
      </c>
      <c r="C16" s="653"/>
      <c r="D16" s="684" t="str">
        <f>ABSEN!E15</f>
        <v/>
      </c>
      <c r="E16" s="655"/>
      <c r="F16" s="655"/>
      <c r="G16" s="655"/>
      <c r="H16" s="655"/>
      <c r="I16" s="655"/>
      <c r="J16" s="655"/>
      <c r="K16" s="656"/>
      <c r="L16" s="656"/>
      <c r="M16" s="657">
        <f t="shared" si="1"/>
        <v>0</v>
      </c>
      <c r="N16" s="658"/>
    </row>
    <row r="17" spans="1:14" ht="16.5" customHeight="1">
      <c r="A17" s="659">
        <v>6</v>
      </c>
      <c r="B17" s="652">
        <f>[2]ABSEN!O18</f>
        <v>0</v>
      </c>
      <c r="C17" s="653"/>
      <c r="D17" s="684" t="str">
        <f>ABSEN!E16</f>
        <v/>
      </c>
      <c r="E17" s="655"/>
      <c r="F17" s="655"/>
      <c r="G17" s="655"/>
      <c r="H17" s="655"/>
      <c r="I17" s="655"/>
      <c r="J17" s="655"/>
      <c r="K17" s="655"/>
      <c r="L17" s="655"/>
      <c r="M17" s="657">
        <f t="shared" si="1"/>
        <v>0</v>
      </c>
      <c r="N17" s="658"/>
    </row>
    <row r="18" spans="1:14" ht="16.5" customHeight="1">
      <c r="A18" s="659">
        <v>7</v>
      </c>
      <c r="B18" s="652">
        <f>[2]ABSEN!O19</f>
        <v>0</v>
      </c>
      <c r="C18" s="653"/>
      <c r="D18" s="684" t="str">
        <f>ABSEN!E17</f>
        <v/>
      </c>
      <c r="E18" s="655"/>
      <c r="F18" s="655"/>
      <c r="G18" s="655"/>
      <c r="H18" s="655"/>
      <c r="I18" s="655"/>
      <c r="J18" s="655"/>
      <c r="K18" s="656"/>
      <c r="L18" s="656"/>
      <c r="M18" s="657">
        <f t="shared" si="1"/>
        <v>0</v>
      </c>
      <c r="N18" s="658"/>
    </row>
    <row r="19" spans="1:14" ht="16.5" customHeight="1">
      <c r="A19" s="659">
        <v>8</v>
      </c>
      <c r="B19" s="652">
        <f>[2]ABSEN!O20</f>
        <v>0</v>
      </c>
      <c r="C19" s="653"/>
      <c r="D19" s="684" t="str">
        <f>ABSEN!E18</f>
        <v/>
      </c>
      <c r="E19" s="655"/>
      <c r="F19" s="655"/>
      <c r="G19" s="655"/>
      <c r="H19" s="655"/>
      <c r="I19" s="655"/>
      <c r="J19" s="655"/>
      <c r="K19" s="656"/>
      <c r="L19" s="655"/>
      <c r="M19" s="657">
        <f t="shared" si="1"/>
        <v>0</v>
      </c>
      <c r="N19" s="658"/>
    </row>
    <row r="20" spans="1:14" ht="16.5" customHeight="1">
      <c r="A20" s="659">
        <v>9</v>
      </c>
      <c r="B20" s="652">
        <f>[2]ABSEN!O21</f>
        <v>0</v>
      </c>
      <c r="C20" s="653"/>
      <c r="D20" s="684" t="str">
        <f>ABSEN!E19</f>
        <v/>
      </c>
      <c r="E20" s="655"/>
      <c r="F20" s="655"/>
      <c r="G20" s="655"/>
      <c r="H20" s="655"/>
      <c r="I20" s="655"/>
      <c r="J20" s="655"/>
      <c r="K20" s="656"/>
      <c r="L20" s="656"/>
      <c r="M20" s="657">
        <f t="shared" si="1"/>
        <v>0</v>
      </c>
      <c r="N20" s="658"/>
    </row>
    <row r="21" spans="1:14" ht="16.5" customHeight="1">
      <c r="A21" s="659">
        <v>10</v>
      </c>
      <c r="B21" s="652">
        <f>[2]ABSEN!O22</f>
        <v>0</v>
      </c>
      <c r="C21" s="653"/>
      <c r="D21" s="684" t="str">
        <f>ABSEN!E20</f>
        <v/>
      </c>
      <c r="E21" s="655"/>
      <c r="F21" s="655"/>
      <c r="G21" s="655"/>
      <c r="H21" s="655"/>
      <c r="I21" s="655"/>
      <c r="J21" s="655"/>
      <c r="K21" s="656"/>
      <c r="L21" s="655"/>
      <c r="M21" s="657">
        <f t="shared" si="1"/>
        <v>0</v>
      </c>
      <c r="N21" s="658"/>
    </row>
    <row r="22" spans="1:14" ht="16.5" customHeight="1">
      <c r="A22" s="659">
        <v>11</v>
      </c>
      <c r="B22" s="652">
        <f>[2]ABSEN!O23</f>
        <v>0</v>
      </c>
      <c r="C22" s="653"/>
      <c r="D22" s="684" t="str">
        <f>ABSEN!E21</f>
        <v/>
      </c>
      <c r="E22" s="655"/>
      <c r="F22" s="655"/>
      <c r="G22" s="655"/>
      <c r="H22" s="655"/>
      <c r="I22" s="655"/>
      <c r="J22" s="655"/>
      <c r="K22" s="656"/>
      <c r="L22" s="655"/>
      <c r="M22" s="657">
        <f t="shared" si="1"/>
        <v>0</v>
      </c>
      <c r="N22" s="658"/>
    </row>
    <row r="23" spans="1:14" ht="16.5" customHeight="1">
      <c r="A23" s="659">
        <v>12</v>
      </c>
      <c r="B23" s="652">
        <f>[2]ABSEN!O24</f>
        <v>0</v>
      </c>
      <c r="C23" s="653"/>
      <c r="D23" s="684" t="str">
        <f>ABSEN!E22</f>
        <v/>
      </c>
      <c r="E23" s="655"/>
      <c r="F23" s="655"/>
      <c r="G23" s="655"/>
      <c r="H23" s="655"/>
      <c r="I23" s="655"/>
      <c r="J23" s="655"/>
      <c r="K23" s="656"/>
      <c r="L23" s="656"/>
      <c r="M23" s="657">
        <f t="shared" si="1"/>
        <v>0</v>
      </c>
      <c r="N23" s="658"/>
    </row>
    <row r="24" spans="1:14" ht="16.5" customHeight="1">
      <c r="A24" s="659">
        <v>13</v>
      </c>
      <c r="B24" s="652">
        <f>[2]ABSEN!O25</f>
        <v>0</v>
      </c>
      <c r="C24" s="653"/>
      <c r="D24" s="684" t="str">
        <f>ABSEN!E23</f>
        <v/>
      </c>
      <c r="E24" s="655"/>
      <c r="F24" s="655"/>
      <c r="G24" s="655"/>
      <c r="H24" s="655"/>
      <c r="I24" s="655"/>
      <c r="J24" s="655"/>
      <c r="K24" s="656"/>
      <c r="L24" s="655"/>
      <c r="M24" s="657">
        <f t="shared" si="1"/>
        <v>0</v>
      </c>
      <c r="N24" s="658"/>
    </row>
    <row r="25" spans="1:14" ht="16.5" customHeight="1">
      <c r="A25" s="659">
        <v>14</v>
      </c>
      <c r="B25" s="652">
        <f>[2]ABSEN!O26</f>
        <v>0</v>
      </c>
      <c r="C25" s="653"/>
      <c r="D25" s="684" t="str">
        <f>ABSEN!E24</f>
        <v/>
      </c>
      <c r="E25" s="655"/>
      <c r="F25" s="655"/>
      <c r="G25" s="655"/>
      <c r="H25" s="655"/>
      <c r="I25" s="655"/>
      <c r="J25" s="655"/>
      <c r="K25" s="656"/>
      <c r="L25" s="656"/>
      <c r="M25" s="657">
        <f t="shared" si="1"/>
        <v>0</v>
      </c>
      <c r="N25" s="658"/>
    </row>
    <row r="26" spans="1:14" ht="16.5" customHeight="1">
      <c r="A26" s="659">
        <v>15</v>
      </c>
      <c r="B26" s="652">
        <f>[2]ABSEN!O27</f>
        <v>0</v>
      </c>
      <c r="C26" s="653"/>
      <c r="D26" s="684" t="str">
        <f>ABSEN!E25</f>
        <v/>
      </c>
      <c r="E26" s="655"/>
      <c r="F26" s="655"/>
      <c r="G26" s="655"/>
      <c r="H26" s="655"/>
      <c r="I26" s="655"/>
      <c r="J26" s="655"/>
      <c r="K26" s="656"/>
      <c r="L26" s="656"/>
      <c r="M26" s="657">
        <f t="shared" si="1"/>
        <v>0</v>
      </c>
      <c r="N26" s="658"/>
    </row>
    <row r="27" spans="1:14" ht="16.5" customHeight="1">
      <c r="A27" s="659">
        <v>16</v>
      </c>
      <c r="B27" s="652">
        <f>[2]ABSEN!O28</f>
        <v>0</v>
      </c>
      <c r="C27" s="653"/>
      <c r="D27" s="684" t="str">
        <f>ABSEN!E26</f>
        <v/>
      </c>
      <c r="E27" s="655"/>
      <c r="F27" s="655"/>
      <c r="G27" s="655"/>
      <c r="H27" s="655"/>
      <c r="I27" s="655"/>
      <c r="J27" s="655"/>
      <c r="K27" s="655"/>
      <c r="L27" s="655"/>
      <c r="M27" s="657">
        <f t="shared" si="1"/>
        <v>0</v>
      </c>
      <c r="N27" s="658"/>
    </row>
    <row r="28" spans="1:14" ht="16.5" customHeight="1">
      <c r="A28" s="659">
        <v>17</v>
      </c>
      <c r="B28" s="652">
        <f>[2]ABSEN!O29</f>
        <v>0</v>
      </c>
      <c r="C28" s="653"/>
      <c r="D28" s="684" t="str">
        <f>ABSEN!E27</f>
        <v/>
      </c>
      <c r="E28" s="655"/>
      <c r="F28" s="655"/>
      <c r="G28" s="655"/>
      <c r="H28" s="655"/>
      <c r="I28" s="655"/>
      <c r="J28" s="655"/>
      <c r="K28" s="656"/>
      <c r="L28" s="656"/>
      <c r="M28" s="657">
        <f t="shared" si="1"/>
        <v>0</v>
      </c>
      <c r="N28" s="658"/>
    </row>
    <row r="29" spans="1:14" ht="16.5" customHeight="1">
      <c r="A29" s="659">
        <v>18</v>
      </c>
      <c r="B29" s="652">
        <f>[2]ABSEN!O30</f>
        <v>0</v>
      </c>
      <c r="C29" s="653"/>
      <c r="D29" s="684" t="str">
        <f>ABSEN!E28</f>
        <v/>
      </c>
      <c r="E29" s="655"/>
      <c r="F29" s="655"/>
      <c r="G29" s="655"/>
      <c r="H29" s="655"/>
      <c r="I29" s="655"/>
      <c r="J29" s="655"/>
      <c r="K29" s="656"/>
      <c r="L29" s="656"/>
      <c r="M29" s="657">
        <f t="shared" si="1"/>
        <v>0</v>
      </c>
      <c r="N29" s="658"/>
    </row>
    <row r="30" spans="1:14" ht="16.5" customHeight="1">
      <c r="A30" s="659">
        <v>19</v>
      </c>
      <c r="B30" s="652">
        <f>[2]ABSEN!O31</f>
        <v>0</v>
      </c>
      <c r="C30" s="653"/>
      <c r="D30" s="684" t="str">
        <f>ABSEN!E29</f>
        <v/>
      </c>
      <c r="E30" s="655"/>
      <c r="F30" s="655"/>
      <c r="G30" s="655"/>
      <c r="H30" s="655"/>
      <c r="I30" s="655"/>
      <c r="J30" s="655"/>
      <c r="K30" s="656"/>
      <c r="L30" s="656"/>
      <c r="M30" s="657">
        <f t="shared" si="1"/>
        <v>0</v>
      </c>
      <c r="N30" s="658"/>
    </row>
    <row r="31" spans="1:14" ht="16.5" customHeight="1">
      <c r="A31" s="659">
        <v>20</v>
      </c>
      <c r="B31" s="652">
        <f>[2]ABSEN!O32</f>
        <v>0</v>
      </c>
      <c r="C31" s="653"/>
      <c r="D31" s="684" t="str">
        <f>ABSEN!E30</f>
        <v/>
      </c>
      <c r="E31" s="655"/>
      <c r="F31" s="655"/>
      <c r="G31" s="655"/>
      <c r="H31" s="655"/>
      <c r="I31" s="655"/>
      <c r="J31" s="655"/>
      <c r="K31" s="655"/>
      <c r="L31" s="656"/>
      <c r="M31" s="657">
        <f t="shared" si="1"/>
        <v>0</v>
      </c>
      <c r="N31" s="658"/>
    </row>
    <row r="32" spans="1:14" ht="16.5" customHeight="1">
      <c r="A32" s="659">
        <v>21</v>
      </c>
      <c r="B32" s="652">
        <f>[2]ABSEN!O33</f>
        <v>0</v>
      </c>
      <c r="C32" s="653"/>
      <c r="D32" s="684" t="str">
        <f>ABSEN!E31</f>
        <v/>
      </c>
      <c r="E32" s="655"/>
      <c r="F32" s="655"/>
      <c r="G32" s="655"/>
      <c r="H32" s="655"/>
      <c r="I32" s="655"/>
      <c r="J32" s="655"/>
      <c r="K32" s="656"/>
      <c r="L32" s="656"/>
      <c r="M32" s="657">
        <f t="shared" si="1"/>
        <v>0</v>
      </c>
      <c r="N32" s="658"/>
    </row>
    <row r="33" spans="1:14" ht="16.5" customHeight="1">
      <c r="A33" s="659">
        <v>22</v>
      </c>
      <c r="B33" s="652">
        <f>[2]ABSEN!O34</f>
        <v>0</v>
      </c>
      <c r="C33" s="653"/>
      <c r="D33" s="684" t="str">
        <f>ABSEN!E32</f>
        <v/>
      </c>
      <c r="E33" s="655"/>
      <c r="F33" s="655"/>
      <c r="G33" s="655"/>
      <c r="H33" s="655"/>
      <c r="I33" s="655"/>
      <c r="J33" s="655"/>
      <c r="K33" s="656"/>
      <c r="L33" s="656"/>
      <c r="M33" s="657">
        <f t="shared" si="1"/>
        <v>0</v>
      </c>
      <c r="N33" s="658"/>
    </row>
    <row r="34" spans="1:14" ht="16.5" customHeight="1">
      <c r="A34" s="659">
        <v>23</v>
      </c>
      <c r="B34" s="652">
        <f>[2]ABSEN!O35</f>
        <v>0</v>
      </c>
      <c r="C34" s="653"/>
      <c r="D34" s="684" t="str">
        <f>ABSEN!E33</f>
        <v/>
      </c>
      <c r="E34" s="655"/>
      <c r="F34" s="655"/>
      <c r="G34" s="655"/>
      <c r="H34" s="655"/>
      <c r="I34" s="655"/>
      <c r="J34" s="655"/>
      <c r="K34" s="656"/>
      <c r="L34" s="656"/>
      <c r="M34" s="657">
        <f t="shared" si="1"/>
        <v>0</v>
      </c>
      <c r="N34" s="658"/>
    </row>
    <row r="35" spans="1:14" ht="16.5" customHeight="1">
      <c r="A35" s="659">
        <v>24</v>
      </c>
      <c r="B35" s="652">
        <f>[2]ABSEN!O36</f>
        <v>0</v>
      </c>
      <c r="C35" s="653"/>
      <c r="D35" s="684" t="str">
        <f>ABSEN!E34</f>
        <v/>
      </c>
      <c r="E35" s="655"/>
      <c r="F35" s="655"/>
      <c r="G35" s="655"/>
      <c r="H35" s="655"/>
      <c r="I35" s="655"/>
      <c r="J35" s="655"/>
      <c r="K35" s="656"/>
      <c r="L35" s="656"/>
      <c r="M35" s="657">
        <f t="shared" si="1"/>
        <v>0</v>
      </c>
      <c r="N35" s="658"/>
    </row>
    <row r="36" spans="1:14" ht="16.5" customHeight="1">
      <c r="A36" s="659">
        <v>25</v>
      </c>
      <c r="B36" s="652">
        <f>[2]ABSEN!O37</f>
        <v>0</v>
      </c>
      <c r="C36" s="653"/>
      <c r="D36" s="684" t="str">
        <f>ABSEN!E35</f>
        <v/>
      </c>
      <c r="E36" s="655"/>
      <c r="F36" s="655"/>
      <c r="G36" s="655"/>
      <c r="H36" s="655"/>
      <c r="I36" s="655"/>
      <c r="J36" s="655"/>
      <c r="K36" s="655"/>
      <c r="L36" s="655"/>
      <c r="M36" s="657">
        <f t="shared" si="1"/>
        <v>0</v>
      </c>
      <c r="N36" s="658"/>
    </row>
    <row r="37" spans="1:14" ht="16.5" customHeight="1">
      <c r="A37" s="659">
        <v>26</v>
      </c>
      <c r="B37" s="652">
        <f>[2]ABSEN!O38</f>
        <v>0</v>
      </c>
      <c r="C37" s="653"/>
      <c r="D37" s="684" t="str">
        <f>ABSEN!E36</f>
        <v/>
      </c>
      <c r="E37" s="655"/>
      <c r="F37" s="655"/>
      <c r="G37" s="655"/>
      <c r="H37" s="655"/>
      <c r="I37" s="655"/>
      <c r="J37" s="655"/>
      <c r="K37" s="656"/>
      <c r="L37" s="656"/>
      <c r="M37" s="657">
        <f t="shared" si="1"/>
        <v>0</v>
      </c>
      <c r="N37" s="658"/>
    </row>
    <row r="38" spans="1:14" ht="16.5" customHeight="1">
      <c r="A38" s="659">
        <v>27</v>
      </c>
      <c r="B38" s="652">
        <f>[2]ABSEN!O39</f>
        <v>0</v>
      </c>
      <c r="C38" s="653"/>
      <c r="D38" s="684" t="str">
        <f>ABSEN!E37</f>
        <v/>
      </c>
      <c r="E38" s="655"/>
      <c r="F38" s="655"/>
      <c r="G38" s="655"/>
      <c r="H38" s="655"/>
      <c r="I38" s="655"/>
      <c r="J38" s="655"/>
      <c r="K38" s="655"/>
      <c r="L38" s="655"/>
      <c r="M38" s="657">
        <f t="shared" si="1"/>
        <v>0</v>
      </c>
      <c r="N38" s="658"/>
    </row>
    <row r="39" spans="1:14" ht="16.5" customHeight="1">
      <c r="A39" s="659">
        <v>28</v>
      </c>
      <c r="B39" s="652">
        <f>[2]ABSEN!O40</f>
        <v>0</v>
      </c>
      <c r="C39" s="653"/>
      <c r="D39" s="684" t="str">
        <f>ABSEN!E38</f>
        <v/>
      </c>
      <c r="E39" s="655"/>
      <c r="F39" s="655"/>
      <c r="G39" s="655"/>
      <c r="H39" s="655"/>
      <c r="I39" s="655"/>
      <c r="J39" s="655"/>
      <c r="K39" s="656"/>
      <c r="L39" s="656"/>
      <c r="M39" s="657">
        <f t="shared" si="1"/>
        <v>0</v>
      </c>
      <c r="N39" s="658"/>
    </row>
    <row r="40" spans="1:14" ht="16.5" customHeight="1">
      <c r="A40" s="659">
        <v>29</v>
      </c>
      <c r="B40" s="652">
        <f>[2]ABSEN!O41</f>
        <v>0</v>
      </c>
      <c r="C40" s="653"/>
      <c r="D40" s="684" t="str">
        <f>ABSEN!E39</f>
        <v/>
      </c>
      <c r="E40" s="655"/>
      <c r="F40" s="655"/>
      <c r="G40" s="655"/>
      <c r="H40" s="655"/>
      <c r="I40" s="655"/>
      <c r="J40" s="655"/>
      <c r="K40" s="656"/>
      <c r="L40" s="656"/>
      <c r="M40" s="657">
        <f t="shared" si="1"/>
        <v>0</v>
      </c>
      <c r="N40" s="658"/>
    </row>
    <row r="41" spans="1:14" ht="16.5" customHeight="1">
      <c r="A41" s="659">
        <v>30</v>
      </c>
      <c r="B41" s="652">
        <f>[2]ABSEN!O42</f>
        <v>0</v>
      </c>
      <c r="C41" s="653"/>
      <c r="D41" s="684" t="str">
        <f>ABSEN!E40</f>
        <v/>
      </c>
      <c r="E41" s="655"/>
      <c r="F41" s="655"/>
      <c r="G41" s="655"/>
      <c r="H41" s="655"/>
      <c r="I41" s="655"/>
      <c r="J41" s="655"/>
      <c r="K41" s="656"/>
      <c r="L41" s="656"/>
      <c r="M41" s="657">
        <f t="shared" si="1"/>
        <v>0</v>
      </c>
      <c r="N41" s="658"/>
    </row>
    <row r="42" spans="1:14" ht="16.5" customHeight="1">
      <c r="A42" s="659">
        <v>31</v>
      </c>
      <c r="B42" s="652">
        <f>[2]ABSEN!O43</f>
        <v>0</v>
      </c>
      <c r="C42" s="653"/>
      <c r="D42" s="684" t="str">
        <f>ABSEN!E41</f>
        <v/>
      </c>
      <c r="E42" s="655"/>
      <c r="F42" s="655"/>
      <c r="G42" s="655"/>
      <c r="H42" s="655"/>
      <c r="I42" s="655"/>
      <c r="J42" s="655"/>
      <c r="K42" s="656"/>
      <c r="L42" s="656"/>
      <c r="M42" s="657">
        <f t="shared" si="1"/>
        <v>0</v>
      </c>
      <c r="N42" s="658"/>
    </row>
    <row r="43" spans="1:14" ht="16.5" customHeight="1">
      <c r="A43" s="659">
        <v>32</v>
      </c>
      <c r="B43" s="652">
        <f>[2]ABSEN!O44</f>
        <v>0</v>
      </c>
      <c r="C43" s="653"/>
      <c r="D43" s="684" t="str">
        <f>ABSEN!E42</f>
        <v/>
      </c>
      <c r="E43" s="655"/>
      <c r="F43" s="655"/>
      <c r="G43" s="655"/>
      <c r="H43" s="655"/>
      <c r="I43" s="655"/>
      <c r="J43" s="655"/>
      <c r="K43" s="656"/>
      <c r="L43" s="656"/>
      <c r="M43" s="657">
        <f t="shared" si="1"/>
        <v>0</v>
      </c>
      <c r="N43" s="658"/>
    </row>
    <row r="44" spans="1:14" ht="16.5" customHeight="1">
      <c r="A44" s="659">
        <v>33</v>
      </c>
      <c r="B44" s="652">
        <f>[2]ABSEN!O45</f>
        <v>0</v>
      </c>
      <c r="C44" s="653"/>
      <c r="D44" s="684" t="str">
        <f>ABSEN!E43</f>
        <v/>
      </c>
      <c r="E44" s="655"/>
      <c r="F44" s="655"/>
      <c r="G44" s="655"/>
      <c r="H44" s="655"/>
      <c r="I44" s="655"/>
      <c r="J44" s="655"/>
      <c r="K44" s="656"/>
      <c r="L44" s="655"/>
      <c r="M44" s="657">
        <f t="shared" si="1"/>
        <v>0</v>
      </c>
      <c r="N44" s="658"/>
    </row>
    <row r="45" spans="1:14" ht="16.5" customHeight="1">
      <c r="A45" s="659">
        <v>34</v>
      </c>
      <c r="B45" s="652">
        <f>[2]ABSEN!O46</f>
        <v>0</v>
      </c>
      <c r="C45" s="653"/>
      <c r="D45" s="684" t="str">
        <f>ABSEN!E44</f>
        <v/>
      </c>
      <c r="E45" s="655"/>
      <c r="F45" s="655"/>
      <c r="G45" s="655"/>
      <c r="H45" s="655"/>
      <c r="I45" s="655"/>
      <c r="J45" s="655"/>
      <c r="K45" s="656"/>
      <c r="L45" s="656"/>
      <c r="M45" s="657">
        <f t="shared" si="1"/>
        <v>0</v>
      </c>
      <c r="N45" s="658"/>
    </row>
    <row r="46" spans="1:14" ht="16.5" customHeight="1">
      <c r="A46" s="659">
        <v>35</v>
      </c>
      <c r="B46" s="660">
        <f>[2]ABSEN!O47</f>
        <v>0</v>
      </c>
      <c r="C46" s="661"/>
      <c r="D46" s="684" t="str">
        <f>ABSEN!E45</f>
        <v/>
      </c>
      <c r="E46" s="662"/>
      <c r="F46" s="655"/>
      <c r="G46" s="662"/>
      <c r="H46" s="662"/>
      <c r="I46" s="662"/>
      <c r="J46" s="655"/>
      <c r="K46" s="656"/>
      <c r="L46" s="656"/>
      <c r="M46" s="657">
        <f t="shared" si="1"/>
        <v>0</v>
      </c>
      <c r="N46" s="658"/>
    </row>
    <row r="47" spans="1:14" ht="16.5" customHeight="1" thickBot="1">
      <c r="A47" s="663">
        <v>36</v>
      </c>
      <c r="B47" s="664">
        <f>[2]ABSEN!O48</f>
        <v>0</v>
      </c>
      <c r="C47" s="665"/>
      <c r="D47" s="687" t="str">
        <f>ABSEN!E46</f>
        <v/>
      </c>
      <c r="E47" s="668"/>
      <c r="F47" s="668"/>
      <c r="G47" s="668"/>
      <c r="H47" s="668"/>
      <c r="I47" s="668"/>
      <c r="J47" s="668"/>
      <c r="K47" s="669"/>
      <c r="L47" s="669"/>
      <c r="M47" s="670">
        <f t="shared" si="1"/>
        <v>0</v>
      </c>
      <c r="N47" s="671"/>
    </row>
    <row r="48" spans="1:14" ht="3.75" customHeight="1" thickTop="1">
      <c r="A48" s="672"/>
      <c r="B48" s="673"/>
      <c r="C48" s="674"/>
      <c r="D48" s="685">
        <f>36-COUNTBLANK(D12:D47)</f>
        <v>0</v>
      </c>
      <c r="E48" s="676"/>
      <c r="F48" s="676"/>
      <c r="G48" s="676"/>
      <c r="H48" s="676"/>
      <c r="I48" s="676"/>
      <c r="J48" s="676"/>
      <c r="K48" s="677"/>
      <c r="L48" s="678"/>
      <c r="M48" s="686"/>
      <c r="N48" s="680"/>
    </row>
    <row r="49" spans="1:14" ht="18" customHeight="1">
      <c r="A49" s="1437" t="s">
        <v>336</v>
      </c>
      <c r="B49" s="1437"/>
      <c r="C49" s="1437"/>
      <c r="D49" s="1437"/>
      <c r="E49" s="854">
        <f>(SUM(E12:E47))/$G$4</f>
        <v>15</v>
      </c>
      <c r="F49" s="854">
        <f t="shared" ref="F49:L49" si="2">(SUM(F12:F47))/$G$4</f>
        <v>16.5</v>
      </c>
      <c r="G49" s="854">
        <f t="shared" si="2"/>
        <v>16</v>
      </c>
      <c r="H49" s="854">
        <f t="shared" si="2"/>
        <v>16</v>
      </c>
      <c r="I49" s="854">
        <f t="shared" si="2"/>
        <v>15.5</v>
      </c>
      <c r="J49" s="854">
        <f t="shared" si="2"/>
        <v>15</v>
      </c>
      <c r="K49" s="854">
        <f t="shared" si="2"/>
        <v>16</v>
      </c>
      <c r="L49" s="854">
        <f t="shared" si="2"/>
        <v>16</v>
      </c>
      <c r="M49" s="681">
        <f>SUM(M12:M47)</f>
        <v>15.75</v>
      </c>
      <c r="N49" s="681"/>
    </row>
    <row r="50" spans="1:14" ht="20.25" customHeight="1">
      <c r="A50" s="1437" t="s">
        <v>337</v>
      </c>
      <c r="B50" s="1437"/>
      <c r="C50" s="1437"/>
      <c r="D50" s="1437"/>
      <c r="E50" s="681" t="e">
        <f>(SUM(E12:E47)/$D$48)/$G$4</f>
        <v>#DIV/0!</v>
      </c>
      <c r="F50" s="681" t="e">
        <f t="shared" ref="F50:L50" si="3">(SUM(F12:F47)/$D$48)/$G$4</f>
        <v>#DIV/0!</v>
      </c>
      <c r="G50" s="681" t="e">
        <f t="shared" si="3"/>
        <v>#DIV/0!</v>
      </c>
      <c r="H50" s="681" t="e">
        <f t="shared" si="3"/>
        <v>#DIV/0!</v>
      </c>
      <c r="I50" s="681" t="e">
        <f t="shared" si="3"/>
        <v>#DIV/0!</v>
      </c>
      <c r="J50" s="681" t="e">
        <f t="shared" si="3"/>
        <v>#DIV/0!</v>
      </c>
      <c r="K50" s="681" t="e">
        <f t="shared" si="3"/>
        <v>#DIV/0!</v>
      </c>
      <c r="L50" s="681" t="e">
        <f t="shared" si="3"/>
        <v>#DIV/0!</v>
      </c>
      <c r="M50" s="681" t="e">
        <f>SUM(M12:M47)/$D$48</f>
        <v>#DIV/0!</v>
      </c>
      <c r="N50" s="681"/>
    </row>
    <row r="51" spans="1:14">
      <c r="A51" s="567"/>
      <c r="B51" s="568"/>
      <c r="C51" s="567"/>
      <c r="D51" s="568"/>
      <c r="E51" s="567"/>
      <c r="F51" s="567"/>
      <c r="G51" s="567"/>
      <c r="H51" s="567"/>
      <c r="I51" s="567"/>
      <c r="J51" s="567"/>
      <c r="K51" s="567"/>
      <c r="L51" s="567"/>
      <c r="M51" s="567"/>
      <c r="N51" s="567"/>
    </row>
    <row r="52" spans="1:14">
      <c r="A52" s="567"/>
      <c r="B52" s="568"/>
      <c r="C52" s="567"/>
      <c r="D52" s="538"/>
      <c r="E52" s="567"/>
      <c r="F52" s="567"/>
      <c r="G52" s="567"/>
      <c r="H52" s="567"/>
      <c r="I52" s="567"/>
      <c r="J52" s="1371" t="s">
        <v>534</v>
      </c>
      <c r="K52" s="1371"/>
      <c r="L52" s="1371"/>
      <c r="M52" s="1371"/>
      <c r="N52" s="1371"/>
    </row>
    <row r="53" spans="1:14">
      <c r="A53" s="567"/>
      <c r="B53" s="568"/>
      <c r="C53" s="567"/>
      <c r="D53" s="568" t="s">
        <v>19</v>
      </c>
      <c r="E53" s="567"/>
      <c r="F53" s="567"/>
      <c r="G53" s="567"/>
      <c r="H53" s="567"/>
      <c r="I53" s="682">
        <f>COUNTBLANK(N12:N47)</f>
        <v>36</v>
      </c>
      <c r="J53" s="1371"/>
      <c r="K53" s="1371"/>
      <c r="L53" s="1371"/>
      <c r="M53" s="1371"/>
      <c r="N53" s="1371"/>
    </row>
    <row r="54" spans="1:14">
      <c r="A54" s="567"/>
      <c r="B54" s="568"/>
      <c r="C54" s="567"/>
      <c r="D54" s="568" t="s">
        <v>22</v>
      </c>
      <c r="E54" s="567"/>
      <c r="F54" s="567"/>
      <c r="G54" s="567"/>
      <c r="H54" s="567"/>
      <c r="I54" s="567"/>
      <c r="J54" s="1371" t="s">
        <v>27</v>
      </c>
      <c r="K54" s="1371"/>
      <c r="L54" s="1371"/>
      <c r="M54" s="1371"/>
      <c r="N54" s="1371"/>
    </row>
    <row r="55" spans="1:14">
      <c r="A55" s="567"/>
      <c r="B55" s="568"/>
      <c r="C55" s="567"/>
      <c r="D55" s="568"/>
      <c r="E55" s="567"/>
      <c r="F55" s="567"/>
      <c r="G55" s="567"/>
      <c r="H55" s="567"/>
      <c r="I55" s="567"/>
      <c r="J55" s="1371"/>
      <c r="K55" s="1371"/>
      <c r="L55" s="1371"/>
      <c r="M55" s="1371"/>
      <c r="N55" s="1371"/>
    </row>
    <row r="56" spans="1:14">
      <c r="A56" s="567"/>
      <c r="B56" s="568"/>
      <c r="C56" s="567"/>
      <c r="D56" s="568"/>
      <c r="E56" s="567"/>
      <c r="F56" s="567"/>
      <c r="G56" s="567"/>
      <c r="H56" s="567"/>
      <c r="I56" s="567"/>
      <c r="J56" s="1371"/>
      <c r="K56" s="1371"/>
      <c r="L56" s="1371"/>
      <c r="M56" s="1371"/>
      <c r="N56" s="1371"/>
    </row>
    <row r="57" spans="1:14" s="26" customFormat="1" ht="12.75">
      <c r="A57" s="572"/>
      <c r="B57" s="572"/>
      <c r="C57" s="574"/>
      <c r="D57" s="683" t="str">
        <f>JURNAL!B32</f>
        <v>ARIS SUATRYANTO, S.Pd.</v>
      </c>
      <c r="E57" s="572"/>
      <c r="F57" s="572"/>
      <c r="G57" s="572"/>
      <c r="H57" s="572"/>
      <c r="I57" s="572"/>
      <c r="J57" s="1372" t="str">
        <f>D4</f>
        <v>ACHMAD MUFTI, S.Kom.</v>
      </c>
      <c r="K57" s="1372"/>
      <c r="L57" s="1372"/>
      <c r="M57" s="1372"/>
      <c r="N57" s="1372"/>
    </row>
    <row r="58" spans="1:14">
      <c r="A58" s="567"/>
      <c r="B58" s="567"/>
      <c r="C58" s="569"/>
      <c r="D58" s="568" t="e">
        <f>JURNAL!B33</f>
        <v>#REF!</v>
      </c>
      <c r="E58" s="567"/>
      <c r="F58" s="567"/>
      <c r="G58" s="567"/>
      <c r="H58" s="567"/>
      <c r="I58" s="567"/>
      <c r="J58" s="1371" t="str">
        <f>'NILAI ULANGAN HARIAN'!J58:N58</f>
        <v>NIP. -</v>
      </c>
      <c r="K58" s="1371"/>
      <c r="L58" s="1371"/>
      <c r="M58" s="1371"/>
      <c r="N58" s="1371"/>
    </row>
    <row r="59" spans="1:14">
      <c r="A59" s="567"/>
      <c r="B59" s="567"/>
      <c r="C59" s="569"/>
      <c r="D59" s="569"/>
      <c r="E59" s="567"/>
      <c r="F59" s="567"/>
      <c r="G59" s="567"/>
      <c r="H59" s="567"/>
      <c r="I59" s="567"/>
      <c r="J59" s="567"/>
      <c r="K59" s="567"/>
      <c r="L59" s="567"/>
      <c r="M59" s="567"/>
      <c r="N59" s="567"/>
    </row>
    <row r="60" spans="1:14">
      <c r="A60" s="530"/>
      <c r="B60" s="530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</row>
    <row r="61" spans="1:14">
      <c r="A61" s="530"/>
      <c r="B61" s="530"/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</row>
    <row r="62" spans="1:14">
      <c r="A62" s="530"/>
      <c r="B62" s="530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</row>
    <row r="63" spans="1:14">
      <c r="A63" s="530"/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</row>
  </sheetData>
  <mergeCells count="19">
    <mergeCell ref="A1:N1"/>
    <mergeCell ref="M3:N3"/>
    <mergeCell ref="M4:N4"/>
    <mergeCell ref="M5:N5"/>
    <mergeCell ref="A7:A11"/>
    <mergeCell ref="B7:B11"/>
    <mergeCell ref="C7:D11"/>
    <mergeCell ref="E7:L7"/>
    <mergeCell ref="M7:M11"/>
    <mergeCell ref="N7:N11"/>
    <mergeCell ref="J57:N57"/>
    <mergeCell ref="J58:N58"/>
    <mergeCell ref="A49:D49"/>
    <mergeCell ref="A50:D50"/>
    <mergeCell ref="J52:N52"/>
    <mergeCell ref="J53:N53"/>
    <mergeCell ref="J54:N54"/>
    <mergeCell ref="J55:N55"/>
    <mergeCell ref="J56:N56"/>
  </mergeCells>
  <conditionalFormatting sqref="A12:N48">
    <cfRule type="cellIs" dxfId="23" priority="3" operator="equal">
      <formula>0</formula>
    </cfRule>
  </conditionalFormatting>
  <conditionalFormatting sqref="M12:M47">
    <cfRule type="cellIs" dxfId="22" priority="2" operator="lessThan">
      <formula>$M$5</formula>
    </cfRule>
  </conditionalFormatting>
  <conditionalFormatting sqref="E49:N50">
    <cfRule type="cellIs" dxfId="21" priority="1" operator="equal">
      <formula>0</formula>
    </cfRule>
  </conditionalFormatting>
  <pageMargins left="0.43307086614173229" right="0.23622047244094491" top="0.15748031496062992" bottom="0.15748031496062992" header="0.31496062992125984" footer="0.31496062992125984"/>
  <pageSetup paperSize="9" scale="90" orientation="portrait" horizontalDpi="4294967293" verticalDpi="4294967293" r:id="rId1"/>
  <headerFooter>
    <oddHeader>&amp;LSMK N 2 WONOSOBO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3">
    <tabColor rgb="FFFFFF00"/>
  </sheetPr>
  <dimension ref="A1:Y67"/>
  <sheetViews>
    <sheetView showGridLines="0" zoomScaleSheetLayoutView="100" workbookViewId="0">
      <selection activeCell="L20" sqref="L20"/>
    </sheetView>
  </sheetViews>
  <sheetFormatPr defaultRowHeight="14.25"/>
  <cols>
    <col min="1" max="1" width="1.28515625" style="689" customWidth="1"/>
    <col min="2" max="2" width="4.5703125" style="689" customWidth="1"/>
    <col min="3" max="3" width="8.85546875" style="689" customWidth="1"/>
    <col min="4" max="4" width="1.28515625" style="689" customWidth="1"/>
    <col min="5" max="5" width="27.85546875" style="689" customWidth="1"/>
    <col min="6" max="6" width="5.28515625" style="689" customWidth="1"/>
    <col min="7" max="7" width="5.85546875" style="689" hidden="1" customWidth="1"/>
    <col min="8" max="10" width="4.140625" style="689" customWidth="1"/>
    <col min="11" max="11" width="5.85546875" style="689" customWidth="1"/>
    <col min="12" max="12" width="18.42578125" style="689" customWidth="1"/>
    <col min="13" max="13" width="8.28515625" style="689" customWidth="1"/>
    <col min="14" max="15" width="5.5703125" style="689" hidden="1" customWidth="1"/>
    <col min="16" max="16" width="5.5703125" style="689" customWidth="1"/>
    <col min="17" max="17" width="9.140625" style="689"/>
    <col min="18" max="18" width="0" style="689" hidden="1" customWidth="1"/>
    <col min="19" max="19" width="9.140625" style="689"/>
    <col min="20" max="20" width="0" style="689" hidden="1" customWidth="1"/>
    <col min="21" max="21" width="9.140625" style="689"/>
    <col min="22" max="23" width="0" style="689" hidden="1" customWidth="1"/>
    <col min="24" max="24" width="6.85546875" style="689" customWidth="1"/>
    <col min="25" max="16384" width="9.140625" style="689"/>
  </cols>
  <sheetData>
    <row r="1" spans="1:25" ht="18">
      <c r="A1" s="688"/>
      <c r="B1" s="1423" t="str">
        <f>CONCATENATE("REKAP KEHADIRAN SISWA DAN PENILAIAN SIKAP ",JADWAL!B5)</f>
        <v>REKAP KEHADIRAN SISWA DAN PENILAIAN SIKAP SEMESTER 2</v>
      </c>
      <c r="C1" s="1423"/>
      <c r="D1" s="1423"/>
      <c r="E1" s="1423"/>
      <c r="F1" s="1423"/>
      <c r="G1" s="1423"/>
      <c r="H1" s="1423"/>
      <c r="I1" s="1423"/>
      <c r="J1" s="1423"/>
      <c r="K1" s="1423"/>
      <c r="L1" s="1423"/>
      <c r="M1" s="1423"/>
      <c r="N1" s="1423"/>
      <c r="O1" s="1423"/>
      <c r="P1" s="1423"/>
      <c r="Q1" s="1423"/>
      <c r="R1" s="1423"/>
      <c r="S1" s="1423"/>
      <c r="T1" s="1423"/>
      <c r="U1" s="1423"/>
      <c r="V1" s="1423"/>
      <c r="W1" s="1423"/>
      <c r="X1" s="1423"/>
      <c r="Y1" s="1423"/>
    </row>
    <row r="2" spans="1:25">
      <c r="A2" s="688"/>
      <c r="B2" s="690" t="s">
        <v>262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</row>
    <row r="3" spans="1:25" s="688" customFormat="1" ht="12">
      <c r="B3" s="691" t="s">
        <v>2</v>
      </c>
      <c r="C3" s="692"/>
      <c r="D3" s="693" t="s">
        <v>3</v>
      </c>
      <c r="E3" s="694" t="str">
        <f>PROSEM!E4</f>
        <v>PRAKARYA</v>
      </c>
      <c r="F3" s="692"/>
      <c r="G3" s="692"/>
      <c r="H3" s="692"/>
      <c r="I3" s="692"/>
      <c r="J3" s="692"/>
      <c r="K3" s="692"/>
      <c r="Q3" s="691" t="s">
        <v>356</v>
      </c>
      <c r="U3" s="855" t="s">
        <v>3</v>
      </c>
      <c r="X3" s="695" t="str">
        <f>PROSEM!AB3</f>
        <v>VIII 6</v>
      </c>
      <c r="Y3" s="692"/>
    </row>
    <row r="4" spans="1:25" s="688" customFormat="1" ht="12">
      <c r="B4" s="691" t="s">
        <v>4</v>
      </c>
      <c r="C4" s="692"/>
      <c r="D4" s="693" t="s">
        <v>3</v>
      </c>
      <c r="E4" s="694" t="str">
        <f>PROSEM!AB5</f>
        <v>ACHMAD MUFTI, S.Kom.</v>
      </c>
      <c r="F4" s="692"/>
      <c r="G4" s="692"/>
      <c r="H4" s="692"/>
      <c r="I4" s="692"/>
      <c r="J4" s="692"/>
      <c r="K4" s="692"/>
      <c r="Q4" s="691" t="s">
        <v>357</v>
      </c>
      <c r="U4" s="855" t="s">
        <v>3</v>
      </c>
      <c r="X4" s="696">
        <f>SUM(ABSEN!F9:Y9)</f>
        <v>12</v>
      </c>
      <c r="Y4" s="692" t="s">
        <v>119</v>
      </c>
    </row>
    <row r="5" spans="1:25" s="688" customFormat="1" ht="5.25" customHeight="1">
      <c r="I5" s="692"/>
      <c r="J5" s="692"/>
      <c r="K5" s="692"/>
      <c r="L5" s="691"/>
      <c r="U5" s="856"/>
    </row>
    <row r="6" spans="1:25" s="688" customFormat="1" ht="15" customHeight="1">
      <c r="B6" s="691" t="s">
        <v>339</v>
      </c>
      <c r="C6" s="692"/>
      <c r="D6" s="693"/>
      <c r="E6" s="692" t="s">
        <v>340</v>
      </c>
      <c r="F6" s="697">
        <v>1</v>
      </c>
      <c r="G6" s="692"/>
      <c r="H6" s="695"/>
      <c r="I6" s="688" t="s">
        <v>358</v>
      </c>
      <c r="J6" s="692"/>
      <c r="K6" s="692"/>
      <c r="L6" s="691"/>
      <c r="M6" s="698">
        <f>'REKAP ABSEN'!N4</f>
        <v>0.9</v>
      </c>
      <c r="N6" s="695"/>
      <c r="O6" s="695"/>
      <c r="P6" s="695"/>
      <c r="Q6" s="1474" t="s">
        <v>352</v>
      </c>
      <c r="R6" s="1474"/>
      <c r="S6" s="1474"/>
      <c r="U6" s="855" t="s">
        <v>3</v>
      </c>
      <c r="X6" s="699" t="s">
        <v>353</v>
      </c>
      <c r="Y6" s="700">
        <v>80</v>
      </c>
    </row>
    <row r="7" spans="1:25" s="688" customFormat="1" ht="3.75" customHeight="1">
      <c r="B7" s="691"/>
      <c r="C7" s="692"/>
      <c r="D7" s="693"/>
      <c r="E7" s="692"/>
      <c r="F7" s="691"/>
      <c r="G7" s="692"/>
      <c r="H7" s="695"/>
      <c r="I7" s="692"/>
      <c r="J7" s="692"/>
      <c r="K7" s="692"/>
      <c r="L7" s="691"/>
      <c r="X7" s="699"/>
      <c r="Y7" s="695"/>
    </row>
    <row r="8" spans="1:25" s="688" customFormat="1" ht="12">
      <c r="B8" s="691"/>
      <c r="D8" s="693"/>
      <c r="E8" s="692" t="s">
        <v>351</v>
      </c>
      <c r="F8" s="697">
        <f>1-F6</f>
        <v>0</v>
      </c>
      <c r="G8" s="692"/>
      <c r="H8" s="695"/>
      <c r="I8" s="692"/>
      <c r="J8" s="692"/>
      <c r="K8" s="692"/>
      <c r="L8" s="691"/>
      <c r="X8" s="699" t="s">
        <v>354</v>
      </c>
      <c r="Y8" s="700">
        <v>60</v>
      </c>
    </row>
    <row r="9" spans="1:25" s="688" customFormat="1" ht="3" customHeight="1">
      <c r="B9" s="691"/>
      <c r="C9" s="692"/>
      <c r="D9" s="693"/>
      <c r="E9" s="701"/>
      <c r="F9" s="692"/>
      <c r="G9" s="692"/>
      <c r="H9" s="692"/>
      <c r="I9" s="692"/>
      <c r="J9" s="692"/>
      <c r="K9" s="692"/>
      <c r="L9" s="691"/>
      <c r="M9" s="696"/>
      <c r="N9" s="692"/>
      <c r="O9" s="692"/>
      <c r="P9" s="692"/>
      <c r="X9" s="699"/>
      <c r="Y9" s="695"/>
    </row>
    <row r="10" spans="1:25" s="688" customFormat="1" ht="12">
      <c r="B10" s="691"/>
      <c r="C10" s="692"/>
      <c r="D10" s="693"/>
      <c r="E10" s="701"/>
      <c r="F10" s="692"/>
      <c r="G10" s="692"/>
      <c r="H10" s="692"/>
      <c r="I10" s="692"/>
      <c r="J10" s="692"/>
      <c r="K10" s="692"/>
      <c r="L10" s="691"/>
      <c r="M10" s="696"/>
      <c r="N10" s="692"/>
      <c r="O10" s="692"/>
      <c r="P10" s="692"/>
      <c r="X10" s="699" t="s">
        <v>355</v>
      </c>
      <c r="Y10" s="700">
        <v>50</v>
      </c>
    </row>
    <row r="11" spans="1:25" s="688" customFormat="1" ht="3" customHeight="1">
      <c r="B11" s="691"/>
      <c r="C11" s="692"/>
      <c r="D11" s="693"/>
      <c r="E11" s="701"/>
      <c r="F11" s="692"/>
      <c r="G11" s="692"/>
      <c r="H11" s="692"/>
      <c r="I11" s="692"/>
      <c r="J11" s="692"/>
      <c r="K11" s="692"/>
      <c r="L11" s="691"/>
      <c r="M11" s="696"/>
      <c r="N11" s="692"/>
      <c r="O11" s="692"/>
      <c r="P11" s="692"/>
      <c r="X11" s="699"/>
      <c r="Y11" s="702"/>
    </row>
    <row r="12" spans="1:25" s="703" customFormat="1" ht="15" customHeight="1">
      <c r="B12" s="1424" t="s">
        <v>6</v>
      </c>
      <c r="C12" s="1427" t="s">
        <v>7</v>
      </c>
      <c r="D12" s="1427" t="s">
        <v>8</v>
      </c>
      <c r="E12" s="1427"/>
      <c r="F12" s="1468" t="s">
        <v>348</v>
      </c>
      <c r="G12" s="1469"/>
      <c r="H12" s="1469"/>
      <c r="I12" s="1469"/>
      <c r="J12" s="1469"/>
      <c r="K12" s="1469"/>
      <c r="L12" s="1469"/>
      <c r="M12" s="1469"/>
      <c r="N12" s="1469"/>
      <c r="O12" s="1469"/>
      <c r="P12" s="1469"/>
      <c r="Q12" s="1469"/>
      <c r="R12" s="1469"/>
      <c r="S12" s="1469"/>
      <c r="T12" s="1469"/>
      <c r="U12" s="1469"/>
      <c r="V12" s="1469"/>
      <c r="W12" s="1469"/>
      <c r="X12" s="1469"/>
      <c r="Y12" s="1459" t="s">
        <v>350</v>
      </c>
    </row>
    <row r="13" spans="1:25" s="703" customFormat="1" ht="15" customHeight="1">
      <c r="B13" s="1476"/>
      <c r="C13" s="1477"/>
      <c r="D13" s="1477"/>
      <c r="E13" s="1477"/>
      <c r="F13" s="1464" t="s">
        <v>343</v>
      </c>
      <c r="G13" s="1465"/>
      <c r="H13" s="1465"/>
      <c r="I13" s="1465"/>
      <c r="J13" s="1465"/>
      <c r="K13" s="1465"/>
      <c r="L13" s="1465"/>
      <c r="M13" s="1465"/>
      <c r="N13" s="1465"/>
      <c r="O13" s="1465"/>
      <c r="P13" s="1466"/>
      <c r="Q13" s="1470" t="s">
        <v>349</v>
      </c>
      <c r="R13" s="1470"/>
      <c r="S13" s="1470"/>
      <c r="T13" s="1470"/>
      <c r="U13" s="1470"/>
      <c r="V13" s="1470"/>
      <c r="W13" s="1470"/>
      <c r="X13" s="1471"/>
      <c r="Y13" s="1460"/>
    </row>
    <row r="14" spans="1:25" s="703" customFormat="1">
      <c r="B14" s="1425"/>
      <c r="C14" s="1428"/>
      <c r="D14" s="1428"/>
      <c r="E14" s="1428"/>
      <c r="F14" s="1430" t="s">
        <v>9</v>
      </c>
      <c r="G14" s="704"/>
      <c r="H14" s="1432" t="s">
        <v>10</v>
      </c>
      <c r="I14" s="1433"/>
      <c r="J14" s="1434"/>
      <c r="K14" s="1435" t="s">
        <v>12</v>
      </c>
      <c r="L14" s="1430" t="s">
        <v>359</v>
      </c>
      <c r="M14" s="1430" t="s">
        <v>11</v>
      </c>
      <c r="N14" s="1435" t="s">
        <v>344</v>
      </c>
      <c r="O14" s="705"/>
      <c r="P14" s="1467" t="s">
        <v>360</v>
      </c>
      <c r="Q14" s="1462" t="s">
        <v>345</v>
      </c>
      <c r="R14" s="1462"/>
      <c r="S14" s="1462" t="s">
        <v>347</v>
      </c>
      <c r="T14" s="1462"/>
      <c r="U14" s="1462" t="s">
        <v>346</v>
      </c>
      <c r="V14" s="1462"/>
      <c r="W14" s="1462" t="s">
        <v>344</v>
      </c>
      <c r="X14" s="1472" t="s">
        <v>361</v>
      </c>
      <c r="Y14" s="1460"/>
    </row>
    <row r="15" spans="1:25" s="703" customFormat="1" ht="15" thickBot="1">
      <c r="B15" s="1426"/>
      <c r="C15" s="1429"/>
      <c r="D15" s="1429"/>
      <c r="E15" s="1429"/>
      <c r="F15" s="1431"/>
      <c r="G15" s="706"/>
      <c r="H15" s="707" t="s">
        <v>15</v>
      </c>
      <c r="I15" s="707" t="s">
        <v>16</v>
      </c>
      <c r="J15" s="707" t="s">
        <v>17</v>
      </c>
      <c r="K15" s="1436"/>
      <c r="L15" s="1431"/>
      <c r="M15" s="1431"/>
      <c r="N15" s="1436"/>
      <c r="O15" s="708"/>
      <c r="P15" s="1431"/>
      <c r="Q15" s="1463"/>
      <c r="R15" s="1463"/>
      <c r="S15" s="1463"/>
      <c r="T15" s="1463"/>
      <c r="U15" s="1463"/>
      <c r="V15" s="1463"/>
      <c r="W15" s="1463"/>
      <c r="X15" s="1473"/>
      <c r="Y15" s="1461"/>
    </row>
    <row r="16" spans="1:25" s="722" customFormat="1" ht="16.5" customHeight="1" thickTop="1">
      <c r="A16" s="709" t="s">
        <v>353</v>
      </c>
      <c r="B16" s="710">
        <v>1</v>
      </c>
      <c r="C16" s="711" t="str">
        <f>ABSEN!C11</f>
        <v/>
      </c>
      <c r="D16" s="712"/>
      <c r="E16" s="763" t="str">
        <f>ABSEN!E11</f>
        <v/>
      </c>
      <c r="F16" s="713">
        <f>COUNTIF(ABSEN!$F11:$Y11,".")</f>
        <v>10</v>
      </c>
      <c r="G16" s="713">
        <f>IF(F16&gt;0,1,0)</f>
        <v>1</v>
      </c>
      <c r="H16" s="713">
        <f>COUNTIF(ABSEN!$F11:$Y11,"S")</f>
        <v>1</v>
      </c>
      <c r="I16" s="713">
        <f>COUNTIF(ABSEN!$F11:$Y11,"I")</f>
        <v>1</v>
      </c>
      <c r="J16" s="713">
        <f>COUNTIF(ABSEN!$F11:$Y11,"A")</f>
        <v>0</v>
      </c>
      <c r="K16" s="714">
        <f t="shared" ref="K16:K51" si="0">IF(ISERROR(F16/$X$4),"",(F16/$X$4))</f>
        <v>0.83333333333333337</v>
      </c>
      <c r="L16" s="715"/>
      <c r="M16" s="716"/>
      <c r="N16" s="717">
        <f>IF(M16&gt;0,$M$6,K16)</f>
        <v>0.83333333333333337</v>
      </c>
      <c r="O16" s="717">
        <f>IF(N16&gt;=$M$6,$F$6*100,K16)</f>
        <v>0.83333333333333337</v>
      </c>
      <c r="P16" s="717">
        <f>IF(O16=$F$6*100,$F$6*100,(K16*$F$6*100))</f>
        <v>83.333333333333343</v>
      </c>
      <c r="Q16" s="718"/>
      <c r="R16" s="718" t="str">
        <f t="shared" ref="R16:R51" si="1">IF(Q16="Baik",$Y$6,IF(Q16="cukup",$Y$8,IF(Q16="kurang",$Y$10,"")))</f>
        <v/>
      </c>
      <c r="S16" s="718"/>
      <c r="T16" s="718" t="str">
        <f t="shared" ref="T16:T51" si="2">IF(S16="Baik",$Y$6,IF(S16="cukup",$Y$8,IF(S16="kurang",$Y$10,"")))</f>
        <v/>
      </c>
      <c r="U16" s="718"/>
      <c r="V16" s="718" t="str">
        <f t="shared" ref="V16:V51" si="3">IF(U16="Baik",$Y$6,IF(U16="cukup",$Y$8,IF(U16="kurang",$Y$10,"")))</f>
        <v/>
      </c>
      <c r="W16" s="719">
        <f>IF(ISERROR(AVERAGE(R16,T16,V16)),0,(AVERAGE(R16,T16,V16)))</f>
        <v>0</v>
      </c>
      <c r="X16" s="720">
        <f>W16*$F$8</f>
        <v>0</v>
      </c>
      <c r="Y16" s="721">
        <f>(SUM(P16,X16))/10</f>
        <v>8.3333333333333339</v>
      </c>
    </row>
    <row r="17" spans="1:25" s="722" customFormat="1" ht="16.5" customHeight="1">
      <c r="A17" s="709" t="s">
        <v>354</v>
      </c>
      <c r="B17" s="723">
        <v>2</v>
      </c>
      <c r="C17" s="724" t="str">
        <f>ABSEN!C12</f>
        <v/>
      </c>
      <c r="D17" s="725"/>
      <c r="E17" s="764" t="str">
        <f>ABSEN!E12</f>
        <v/>
      </c>
      <c r="F17" s="726">
        <f>COUNTIF(ABSEN!$F12:$Y12,".")</f>
        <v>12</v>
      </c>
      <c r="G17" s="726">
        <f t="shared" ref="G17:G51" si="4">IF(F17&gt;0,1,0)</f>
        <v>1</v>
      </c>
      <c r="H17" s="726">
        <f>COUNTIF(ABSEN!$F12:$Y12,"S")</f>
        <v>0</v>
      </c>
      <c r="I17" s="726">
        <f>COUNTIF(ABSEN!$F12:$Y12,"I")</f>
        <v>0</v>
      </c>
      <c r="J17" s="726">
        <f>COUNTIF(ABSEN!$F12:$Y12,"A")</f>
        <v>0</v>
      </c>
      <c r="K17" s="727">
        <f t="shared" si="0"/>
        <v>1</v>
      </c>
      <c r="L17" s="728"/>
      <c r="M17" s="728"/>
      <c r="N17" s="717">
        <f t="shared" ref="N17:N52" si="5">IF(M17&gt;0,$M$6,K17)</f>
        <v>1</v>
      </c>
      <c r="O17" s="717">
        <f t="shared" ref="O17:O52" si="6">IF(N17&gt;=$M$6,$F$6*100,K17)</f>
        <v>100</v>
      </c>
      <c r="P17" s="717">
        <f t="shared" ref="P17:P52" si="7">IF(O17=$F$6*100,$F$6*100,(K17*$F$6*100))</f>
        <v>100</v>
      </c>
      <c r="Q17" s="718"/>
      <c r="R17" s="718" t="str">
        <f t="shared" si="1"/>
        <v/>
      </c>
      <c r="S17" s="718"/>
      <c r="T17" s="718" t="str">
        <f t="shared" si="2"/>
        <v/>
      </c>
      <c r="U17" s="718"/>
      <c r="V17" s="718" t="str">
        <f t="shared" si="3"/>
        <v/>
      </c>
      <c r="W17" s="719">
        <f t="shared" ref="W17:W51" si="8">IF(ISERROR(AVERAGE(R17,T17,V17)),0,(AVERAGE(R17,T17,V17)))</f>
        <v>0</v>
      </c>
      <c r="X17" s="720">
        <f t="shared" ref="X17:X51" si="9">W17*$F$8</f>
        <v>0</v>
      </c>
      <c r="Y17" s="721">
        <f t="shared" ref="Y17:Y51" si="10">(SUM(P17,X17))/10</f>
        <v>10</v>
      </c>
    </row>
    <row r="18" spans="1:25" s="722" customFormat="1" ht="16.5" customHeight="1">
      <c r="A18" s="709" t="s">
        <v>355</v>
      </c>
      <c r="B18" s="723">
        <v>3</v>
      </c>
      <c r="C18" s="724" t="str">
        <f>ABSEN!C13</f>
        <v/>
      </c>
      <c r="D18" s="725"/>
      <c r="E18" s="764" t="str">
        <f>ABSEN!E13</f>
        <v/>
      </c>
      <c r="F18" s="726">
        <f>COUNTIF(ABSEN!$F13:$Y13,".")</f>
        <v>0</v>
      </c>
      <c r="G18" s="726">
        <f t="shared" si="4"/>
        <v>0</v>
      </c>
      <c r="H18" s="726">
        <f>COUNTIF(ABSEN!$F13:$Y13,"S")</f>
        <v>0</v>
      </c>
      <c r="I18" s="726">
        <f>COUNTIF(ABSEN!$F13:$Y13,"I")</f>
        <v>0</v>
      </c>
      <c r="J18" s="726">
        <f>COUNTIF(ABSEN!$F13:$Y13,"A")</f>
        <v>0</v>
      </c>
      <c r="K18" s="727">
        <f t="shared" si="0"/>
        <v>0</v>
      </c>
      <c r="L18" s="728"/>
      <c r="M18" s="728"/>
      <c r="N18" s="717">
        <f t="shared" si="5"/>
        <v>0</v>
      </c>
      <c r="O18" s="717">
        <f t="shared" si="6"/>
        <v>0</v>
      </c>
      <c r="P18" s="717">
        <f t="shared" si="7"/>
        <v>0</v>
      </c>
      <c r="Q18" s="718"/>
      <c r="R18" s="718" t="str">
        <f t="shared" si="1"/>
        <v/>
      </c>
      <c r="S18" s="718"/>
      <c r="T18" s="718" t="str">
        <f t="shared" si="2"/>
        <v/>
      </c>
      <c r="U18" s="718"/>
      <c r="V18" s="718" t="str">
        <f t="shared" si="3"/>
        <v/>
      </c>
      <c r="W18" s="719">
        <f t="shared" si="8"/>
        <v>0</v>
      </c>
      <c r="X18" s="720">
        <f t="shared" si="9"/>
        <v>0</v>
      </c>
      <c r="Y18" s="721">
        <f t="shared" si="10"/>
        <v>0</v>
      </c>
    </row>
    <row r="19" spans="1:25" s="722" customFormat="1" ht="16.5" customHeight="1">
      <c r="B19" s="723">
        <v>4</v>
      </c>
      <c r="C19" s="724" t="str">
        <f>ABSEN!C14</f>
        <v/>
      </c>
      <c r="D19" s="725"/>
      <c r="E19" s="764" t="str">
        <f>ABSEN!E14</f>
        <v/>
      </c>
      <c r="F19" s="726">
        <f>COUNTIF(ABSEN!$F14:$Y14,".")</f>
        <v>0</v>
      </c>
      <c r="G19" s="726">
        <f t="shared" si="4"/>
        <v>0</v>
      </c>
      <c r="H19" s="726">
        <f>COUNTIF(ABSEN!$F14:$Y14,"S")</f>
        <v>0</v>
      </c>
      <c r="I19" s="726">
        <f>COUNTIF(ABSEN!$F14:$Y14,"I")</f>
        <v>0</v>
      </c>
      <c r="J19" s="726">
        <f>COUNTIF(ABSEN!$F14:$Y14,"A")</f>
        <v>0</v>
      </c>
      <c r="K19" s="727">
        <f t="shared" si="0"/>
        <v>0</v>
      </c>
      <c r="L19" s="728"/>
      <c r="M19" s="728"/>
      <c r="N19" s="717">
        <f t="shared" si="5"/>
        <v>0</v>
      </c>
      <c r="O19" s="717">
        <f t="shared" si="6"/>
        <v>0</v>
      </c>
      <c r="P19" s="717">
        <f t="shared" si="7"/>
        <v>0</v>
      </c>
      <c r="Q19" s="718"/>
      <c r="R19" s="718" t="str">
        <f t="shared" si="1"/>
        <v/>
      </c>
      <c r="S19" s="718"/>
      <c r="T19" s="718" t="str">
        <f t="shared" si="2"/>
        <v/>
      </c>
      <c r="U19" s="718"/>
      <c r="V19" s="718" t="str">
        <f t="shared" si="3"/>
        <v/>
      </c>
      <c r="W19" s="719">
        <f t="shared" si="8"/>
        <v>0</v>
      </c>
      <c r="X19" s="720">
        <f t="shared" si="9"/>
        <v>0</v>
      </c>
      <c r="Y19" s="721">
        <f t="shared" si="10"/>
        <v>0</v>
      </c>
    </row>
    <row r="20" spans="1:25" s="722" customFormat="1" ht="16.5" customHeight="1">
      <c r="B20" s="723">
        <v>5</v>
      </c>
      <c r="C20" s="724" t="str">
        <f>ABSEN!C15</f>
        <v/>
      </c>
      <c r="D20" s="725"/>
      <c r="E20" s="764" t="str">
        <f>ABSEN!E15</f>
        <v/>
      </c>
      <c r="F20" s="726">
        <f>COUNTIF(ABSEN!$F15:$Y15,".")</f>
        <v>0</v>
      </c>
      <c r="G20" s="726">
        <f t="shared" si="4"/>
        <v>0</v>
      </c>
      <c r="H20" s="726">
        <f>COUNTIF(ABSEN!$F15:$Y15,"S")</f>
        <v>0</v>
      </c>
      <c r="I20" s="726">
        <f>COUNTIF(ABSEN!$F15:$Y15,"I")</f>
        <v>0</v>
      </c>
      <c r="J20" s="726">
        <f>COUNTIF(ABSEN!$F15:$Y15,"A")</f>
        <v>0</v>
      </c>
      <c r="K20" s="727">
        <f t="shared" si="0"/>
        <v>0</v>
      </c>
      <c r="L20" s="728"/>
      <c r="M20" s="728"/>
      <c r="N20" s="717">
        <f t="shared" si="5"/>
        <v>0</v>
      </c>
      <c r="O20" s="717">
        <f t="shared" si="6"/>
        <v>0</v>
      </c>
      <c r="P20" s="717">
        <f>IF(O20=$F$6*100,$F$6*100,(K20*$F$6*100))</f>
        <v>0</v>
      </c>
      <c r="Q20" s="718"/>
      <c r="R20" s="718" t="str">
        <f t="shared" si="1"/>
        <v/>
      </c>
      <c r="S20" s="718"/>
      <c r="T20" s="718" t="str">
        <f t="shared" si="2"/>
        <v/>
      </c>
      <c r="U20" s="718"/>
      <c r="V20" s="718" t="str">
        <f t="shared" si="3"/>
        <v/>
      </c>
      <c r="W20" s="719">
        <f t="shared" si="8"/>
        <v>0</v>
      </c>
      <c r="X20" s="720">
        <f t="shared" si="9"/>
        <v>0</v>
      </c>
      <c r="Y20" s="721">
        <f t="shared" si="10"/>
        <v>0</v>
      </c>
    </row>
    <row r="21" spans="1:25" s="722" customFormat="1" ht="16.5" customHeight="1">
      <c r="B21" s="723">
        <v>6</v>
      </c>
      <c r="C21" s="724" t="str">
        <f>ABSEN!C16</f>
        <v/>
      </c>
      <c r="D21" s="725"/>
      <c r="E21" s="764" t="str">
        <f>ABSEN!E16</f>
        <v/>
      </c>
      <c r="F21" s="726">
        <f>COUNTIF(ABSEN!$F16:$Y16,".")</f>
        <v>0</v>
      </c>
      <c r="G21" s="726">
        <f t="shared" si="4"/>
        <v>0</v>
      </c>
      <c r="H21" s="726">
        <f>COUNTIF(ABSEN!$F16:$Y16,"S")</f>
        <v>0</v>
      </c>
      <c r="I21" s="726">
        <f>COUNTIF(ABSEN!$F16:$Y16,"I")</f>
        <v>0</v>
      </c>
      <c r="J21" s="726">
        <f>COUNTIF(ABSEN!$F16:$Y16,"A")</f>
        <v>0</v>
      </c>
      <c r="K21" s="727">
        <f t="shared" si="0"/>
        <v>0</v>
      </c>
      <c r="L21" s="728"/>
      <c r="M21" s="728"/>
      <c r="N21" s="717">
        <f t="shared" si="5"/>
        <v>0</v>
      </c>
      <c r="O21" s="717">
        <f t="shared" si="6"/>
        <v>0</v>
      </c>
      <c r="P21" s="717">
        <f t="shared" si="7"/>
        <v>0</v>
      </c>
      <c r="Q21" s="718"/>
      <c r="R21" s="718" t="str">
        <f t="shared" si="1"/>
        <v/>
      </c>
      <c r="S21" s="718"/>
      <c r="T21" s="718" t="str">
        <f t="shared" si="2"/>
        <v/>
      </c>
      <c r="U21" s="718"/>
      <c r="V21" s="718" t="str">
        <f t="shared" si="3"/>
        <v/>
      </c>
      <c r="W21" s="719">
        <f t="shared" si="8"/>
        <v>0</v>
      </c>
      <c r="X21" s="720">
        <f t="shared" si="9"/>
        <v>0</v>
      </c>
      <c r="Y21" s="721">
        <f t="shared" si="10"/>
        <v>0</v>
      </c>
    </row>
    <row r="22" spans="1:25" s="722" customFormat="1" ht="16.5" customHeight="1">
      <c r="B22" s="723">
        <v>7</v>
      </c>
      <c r="C22" s="724" t="str">
        <f>ABSEN!C17</f>
        <v/>
      </c>
      <c r="D22" s="725"/>
      <c r="E22" s="764" t="str">
        <f>ABSEN!E17</f>
        <v/>
      </c>
      <c r="F22" s="726">
        <f>COUNTIF(ABSEN!$F17:$Y17,".")</f>
        <v>0</v>
      </c>
      <c r="G22" s="726">
        <f t="shared" si="4"/>
        <v>0</v>
      </c>
      <c r="H22" s="726">
        <f>COUNTIF(ABSEN!$F17:$Y17,"S")</f>
        <v>0</v>
      </c>
      <c r="I22" s="726">
        <f>COUNTIF(ABSEN!$F17:$Y17,"I")</f>
        <v>0</v>
      </c>
      <c r="J22" s="726">
        <f>COUNTIF(ABSEN!$F17:$Y17,"A")</f>
        <v>0</v>
      </c>
      <c r="K22" s="727">
        <f t="shared" si="0"/>
        <v>0</v>
      </c>
      <c r="L22" s="728"/>
      <c r="M22" s="728"/>
      <c r="N22" s="717">
        <f t="shared" si="5"/>
        <v>0</v>
      </c>
      <c r="O22" s="717">
        <f t="shared" si="6"/>
        <v>0</v>
      </c>
      <c r="P22" s="717">
        <f t="shared" si="7"/>
        <v>0</v>
      </c>
      <c r="Q22" s="718"/>
      <c r="R22" s="718" t="str">
        <f t="shared" si="1"/>
        <v/>
      </c>
      <c r="S22" s="718"/>
      <c r="T22" s="718" t="str">
        <f t="shared" si="2"/>
        <v/>
      </c>
      <c r="U22" s="718"/>
      <c r="V22" s="718" t="str">
        <f t="shared" si="3"/>
        <v/>
      </c>
      <c r="W22" s="719">
        <f t="shared" si="8"/>
        <v>0</v>
      </c>
      <c r="X22" s="720">
        <f t="shared" si="9"/>
        <v>0</v>
      </c>
      <c r="Y22" s="721">
        <f t="shared" si="10"/>
        <v>0</v>
      </c>
    </row>
    <row r="23" spans="1:25" s="722" customFormat="1" ht="16.5" customHeight="1">
      <c r="B23" s="723">
        <v>8</v>
      </c>
      <c r="C23" s="724" t="str">
        <f>ABSEN!C18</f>
        <v/>
      </c>
      <c r="D23" s="725"/>
      <c r="E23" s="764" t="str">
        <f>ABSEN!E18</f>
        <v/>
      </c>
      <c r="F23" s="726">
        <f>COUNTIF(ABSEN!$F18:$Y18,".")</f>
        <v>0</v>
      </c>
      <c r="G23" s="726">
        <f t="shared" si="4"/>
        <v>0</v>
      </c>
      <c r="H23" s="726">
        <f>COUNTIF(ABSEN!$F18:$Y18,"S")</f>
        <v>0</v>
      </c>
      <c r="I23" s="726">
        <f>COUNTIF(ABSEN!$F18:$Y18,"I")</f>
        <v>0</v>
      </c>
      <c r="J23" s="726">
        <f>COUNTIF(ABSEN!$F18:$Y18,"A")</f>
        <v>0</v>
      </c>
      <c r="K23" s="727">
        <f t="shared" si="0"/>
        <v>0</v>
      </c>
      <c r="L23" s="728"/>
      <c r="M23" s="728"/>
      <c r="N23" s="717">
        <f t="shared" si="5"/>
        <v>0</v>
      </c>
      <c r="O23" s="717">
        <f t="shared" si="6"/>
        <v>0</v>
      </c>
      <c r="P23" s="717">
        <f t="shared" si="7"/>
        <v>0</v>
      </c>
      <c r="Q23" s="718"/>
      <c r="R23" s="718" t="str">
        <f t="shared" si="1"/>
        <v/>
      </c>
      <c r="S23" s="718"/>
      <c r="T23" s="718" t="str">
        <f t="shared" si="2"/>
        <v/>
      </c>
      <c r="U23" s="718"/>
      <c r="V23" s="718" t="str">
        <f t="shared" si="3"/>
        <v/>
      </c>
      <c r="W23" s="719">
        <f t="shared" si="8"/>
        <v>0</v>
      </c>
      <c r="X23" s="720">
        <f t="shared" si="9"/>
        <v>0</v>
      </c>
      <c r="Y23" s="721">
        <f t="shared" si="10"/>
        <v>0</v>
      </c>
    </row>
    <row r="24" spans="1:25" s="722" customFormat="1" ht="16.5" customHeight="1">
      <c r="B24" s="723">
        <v>9</v>
      </c>
      <c r="C24" s="724" t="str">
        <f>ABSEN!C19</f>
        <v/>
      </c>
      <c r="D24" s="725"/>
      <c r="E24" s="764" t="str">
        <f>ABSEN!E19</f>
        <v/>
      </c>
      <c r="F24" s="726">
        <f>COUNTIF(ABSEN!$F19:$Y19,".")</f>
        <v>0</v>
      </c>
      <c r="G24" s="726">
        <f t="shared" si="4"/>
        <v>0</v>
      </c>
      <c r="H24" s="726">
        <f>COUNTIF(ABSEN!$F19:$Y19,"S")</f>
        <v>0</v>
      </c>
      <c r="I24" s="726">
        <f>COUNTIF(ABSEN!$F19:$Y19,"I")</f>
        <v>0</v>
      </c>
      <c r="J24" s="726">
        <f>COUNTIF(ABSEN!$F19:$Y19,"A")</f>
        <v>0</v>
      </c>
      <c r="K24" s="727">
        <f t="shared" si="0"/>
        <v>0</v>
      </c>
      <c r="L24" s="728"/>
      <c r="M24" s="728"/>
      <c r="N24" s="717">
        <f t="shared" si="5"/>
        <v>0</v>
      </c>
      <c r="O24" s="717">
        <f t="shared" si="6"/>
        <v>0</v>
      </c>
      <c r="P24" s="717">
        <f t="shared" si="7"/>
        <v>0</v>
      </c>
      <c r="Q24" s="718"/>
      <c r="R24" s="718" t="str">
        <f t="shared" si="1"/>
        <v/>
      </c>
      <c r="S24" s="718"/>
      <c r="T24" s="718" t="str">
        <f t="shared" si="2"/>
        <v/>
      </c>
      <c r="U24" s="718"/>
      <c r="V24" s="718" t="str">
        <f t="shared" si="3"/>
        <v/>
      </c>
      <c r="W24" s="719">
        <f t="shared" si="8"/>
        <v>0</v>
      </c>
      <c r="X24" s="720">
        <f t="shared" si="9"/>
        <v>0</v>
      </c>
      <c r="Y24" s="721">
        <f t="shared" si="10"/>
        <v>0</v>
      </c>
    </row>
    <row r="25" spans="1:25" s="722" customFormat="1" ht="16.5" customHeight="1">
      <c r="B25" s="723">
        <v>10</v>
      </c>
      <c r="C25" s="724" t="str">
        <f>ABSEN!C20</f>
        <v/>
      </c>
      <c r="D25" s="725"/>
      <c r="E25" s="764" t="str">
        <f>ABSEN!E20</f>
        <v/>
      </c>
      <c r="F25" s="726">
        <f>COUNTIF(ABSEN!$F20:$Y20,".")</f>
        <v>0</v>
      </c>
      <c r="G25" s="726">
        <f t="shared" si="4"/>
        <v>0</v>
      </c>
      <c r="H25" s="726">
        <f>COUNTIF(ABSEN!$F20:$Y20,"S")</f>
        <v>0</v>
      </c>
      <c r="I25" s="726">
        <f>COUNTIF(ABSEN!$F20:$Y20,"I")</f>
        <v>0</v>
      </c>
      <c r="J25" s="726">
        <f>COUNTIF(ABSEN!$F20:$Y20,"A")</f>
        <v>0</v>
      </c>
      <c r="K25" s="727">
        <f t="shared" si="0"/>
        <v>0</v>
      </c>
      <c r="L25" s="728"/>
      <c r="M25" s="728"/>
      <c r="N25" s="717">
        <f t="shared" si="5"/>
        <v>0</v>
      </c>
      <c r="O25" s="717">
        <f t="shared" si="6"/>
        <v>0</v>
      </c>
      <c r="P25" s="717">
        <f t="shared" si="7"/>
        <v>0</v>
      </c>
      <c r="Q25" s="718"/>
      <c r="R25" s="718" t="str">
        <f t="shared" si="1"/>
        <v/>
      </c>
      <c r="S25" s="718"/>
      <c r="T25" s="718" t="str">
        <f t="shared" si="2"/>
        <v/>
      </c>
      <c r="U25" s="718"/>
      <c r="V25" s="718" t="str">
        <f t="shared" si="3"/>
        <v/>
      </c>
      <c r="W25" s="719">
        <f t="shared" si="8"/>
        <v>0</v>
      </c>
      <c r="X25" s="720">
        <f t="shared" si="9"/>
        <v>0</v>
      </c>
      <c r="Y25" s="721">
        <f t="shared" si="10"/>
        <v>0</v>
      </c>
    </row>
    <row r="26" spans="1:25" s="722" customFormat="1" ht="16.5" customHeight="1">
      <c r="B26" s="723">
        <v>11</v>
      </c>
      <c r="C26" s="724" t="str">
        <f>ABSEN!C21</f>
        <v/>
      </c>
      <c r="D26" s="725"/>
      <c r="E26" s="764" t="str">
        <f>ABSEN!E21</f>
        <v/>
      </c>
      <c r="F26" s="726">
        <f>COUNTIF(ABSEN!$F21:$Y21,".")</f>
        <v>0</v>
      </c>
      <c r="G26" s="726">
        <f t="shared" si="4"/>
        <v>0</v>
      </c>
      <c r="H26" s="726">
        <f>COUNTIF(ABSEN!$F21:$Y21,"S")</f>
        <v>0</v>
      </c>
      <c r="I26" s="726">
        <f>COUNTIF(ABSEN!$F21:$Y21,"I")</f>
        <v>0</v>
      </c>
      <c r="J26" s="726">
        <f>COUNTIF(ABSEN!$F21:$Y21,"A")</f>
        <v>0</v>
      </c>
      <c r="K26" s="727">
        <f t="shared" si="0"/>
        <v>0</v>
      </c>
      <c r="L26" s="728"/>
      <c r="M26" s="728"/>
      <c r="N26" s="717">
        <f t="shared" si="5"/>
        <v>0</v>
      </c>
      <c r="O26" s="717">
        <f t="shared" si="6"/>
        <v>0</v>
      </c>
      <c r="P26" s="717">
        <f t="shared" si="7"/>
        <v>0</v>
      </c>
      <c r="Q26" s="718"/>
      <c r="R26" s="718" t="str">
        <f t="shared" si="1"/>
        <v/>
      </c>
      <c r="S26" s="718"/>
      <c r="T26" s="718" t="str">
        <f t="shared" si="2"/>
        <v/>
      </c>
      <c r="U26" s="718"/>
      <c r="V26" s="718" t="str">
        <f t="shared" si="3"/>
        <v/>
      </c>
      <c r="W26" s="719">
        <f t="shared" si="8"/>
        <v>0</v>
      </c>
      <c r="X26" s="720">
        <f t="shared" si="9"/>
        <v>0</v>
      </c>
      <c r="Y26" s="721">
        <f t="shared" si="10"/>
        <v>0</v>
      </c>
    </row>
    <row r="27" spans="1:25" s="722" customFormat="1" ht="16.5" customHeight="1">
      <c r="B27" s="723">
        <v>12</v>
      </c>
      <c r="C27" s="724" t="str">
        <f>ABSEN!C22</f>
        <v/>
      </c>
      <c r="D27" s="725"/>
      <c r="E27" s="764" t="str">
        <f>ABSEN!E22</f>
        <v/>
      </c>
      <c r="F27" s="726">
        <f>COUNTIF(ABSEN!$F22:$Y22,".")</f>
        <v>0</v>
      </c>
      <c r="G27" s="726">
        <f t="shared" si="4"/>
        <v>0</v>
      </c>
      <c r="H27" s="726">
        <f>COUNTIF(ABSEN!$F22:$Y22,"S")</f>
        <v>0</v>
      </c>
      <c r="I27" s="726">
        <f>COUNTIF(ABSEN!$F22:$Y22,"I")</f>
        <v>0</v>
      </c>
      <c r="J27" s="726">
        <f>COUNTIF(ABSEN!$F22:$Y22,"A")</f>
        <v>0</v>
      </c>
      <c r="K27" s="727">
        <f t="shared" si="0"/>
        <v>0</v>
      </c>
      <c r="L27" s="728"/>
      <c r="M27" s="728"/>
      <c r="N27" s="717">
        <f t="shared" si="5"/>
        <v>0</v>
      </c>
      <c r="O27" s="717">
        <f t="shared" si="6"/>
        <v>0</v>
      </c>
      <c r="P27" s="717">
        <f t="shared" si="7"/>
        <v>0</v>
      </c>
      <c r="Q27" s="718"/>
      <c r="R27" s="718" t="str">
        <f t="shared" si="1"/>
        <v/>
      </c>
      <c r="S27" s="718"/>
      <c r="T27" s="718" t="str">
        <f t="shared" si="2"/>
        <v/>
      </c>
      <c r="U27" s="718"/>
      <c r="V27" s="718" t="str">
        <f t="shared" si="3"/>
        <v/>
      </c>
      <c r="W27" s="719">
        <f t="shared" si="8"/>
        <v>0</v>
      </c>
      <c r="X27" s="720">
        <f t="shared" si="9"/>
        <v>0</v>
      </c>
      <c r="Y27" s="721">
        <f t="shared" si="10"/>
        <v>0</v>
      </c>
    </row>
    <row r="28" spans="1:25" s="722" customFormat="1" ht="16.5" customHeight="1">
      <c r="B28" s="723">
        <v>13</v>
      </c>
      <c r="C28" s="724" t="str">
        <f>ABSEN!C23</f>
        <v/>
      </c>
      <c r="D28" s="725"/>
      <c r="E28" s="764" t="str">
        <f>ABSEN!E23</f>
        <v/>
      </c>
      <c r="F28" s="726">
        <f>COUNTIF(ABSEN!$F23:$Y23,".")</f>
        <v>0</v>
      </c>
      <c r="G28" s="726">
        <f t="shared" si="4"/>
        <v>0</v>
      </c>
      <c r="H28" s="726">
        <f>COUNTIF(ABSEN!$F23:$Y23,"S")</f>
        <v>0</v>
      </c>
      <c r="I28" s="726">
        <f>COUNTIF(ABSEN!$F23:$Y23,"I")</f>
        <v>0</v>
      </c>
      <c r="J28" s="726">
        <f>COUNTIF(ABSEN!$F23:$Y23,"A")</f>
        <v>0</v>
      </c>
      <c r="K28" s="727">
        <f t="shared" si="0"/>
        <v>0</v>
      </c>
      <c r="L28" s="728"/>
      <c r="M28" s="729"/>
      <c r="N28" s="717">
        <f t="shared" si="5"/>
        <v>0</v>
      </c>
      <c r="O28" s="717">
        <f t="shared" si="6"/>
        <v>0</v>
      </c>
      <c r="P28" s="717">
        <f t="shared" si="7"/>
        <v>0</v>
      </c>
      <c r="Q28" s="718"/>
      <c r="R28" s="718" t="str">
        <f t="shared" si="1"/>
        <v/>
      </c>
      <c r="S28" s="718"/>
      <c r="T28" s="718" t="str">
        <f t="shared" si="2"/>
        <v/>
      </c>
      <c r="U28" s="718"/>
      <c r="V28" s="718" t="str">
        <f t="shared" si="3"/>
        <v/>
      </c>
      <c r="W28" s="719">
        <f t="shared" si="8"/>
        <v>0</v>
      </c>
      <c r="X28" s="720">
        <f t="shared" si="9"/>
        <v>0</v>
      </c>
      <c r="Y28" s="721">
        <f t="shared" si="10"/>
        <v>0</v>
      </c>
    </row>
    <row r="29" spans="1:25" s="722" customFormat="1" ht="16.5" customHeight="1">
      <c r="B29" s="723">
        <v>14</v>
      </c>
      <c r="C29" s="724" t="str">
        <f>ABSEN!C24</f>
        <v/>
      </c>
      <c r="D29" s="725"/>
      <c r="E29" s="764" t="str">
        <f>ABSEN!E24</f>
        <v/>
      </c>
      <c r="F29" s="726">
        <f>COUNTIF(ABSEN!$F24:$Y24,".")</f>
        <v>0</v>
      </c>
      <c r="G29" s="726">
        <f t="shared" si="4"/>
        <v>0</v>
      </c>
      <c r="H29" s="726">
        <f>COUNTIF(ABSEN!$F24:$Y24,"S")</f>
        <v>0</v>
      </c>
      <c r="I29" s="726">
        <f>COUNTIF(ABSEN!$F24:$Y24,"I")</f>
        <v>0</v>
      </c>
      <c r="J29" s="726">
        <f>COUNTIF(ABSEN!$F24:$Y24,"A")</f>
        <v>0</v>
      </c>
      <c r="K29" s="727">
        <f t="shared" si="0"/>
        <v>0</v>
      </c>
      <c r="L29" s="728"/>
      <c r="M29" s="728"/>
      <c r="N29" s="717">
        <f t="shared" si="5"/>
        <v>0</v>
      </c>
      <c r="O29" s="717">
        <f t="shared" si="6"/>
        <v>0</v>
      </c>
      <c r="P29" s="717">
        <f t="shared" si="7"/>
        <v>0</v>
      </c>
      <c r="Q29" s="718"/>
      <c r="R29" s="718" t="str">
        <f t="shared" si="1"/>
        <v/>
      </c>
      <c r="S29" s="718"/>
      <c r="T29" s="718" t="str">
        <f t="shared" si="2"/>
        <v/>
      </c>
      <c r="U29" s="718"/>
      <c r="V29" s="718" t="str">
        <f t="shared" si="3"/>
        <v/>
      </c>
      <c r="W29" s="719">
        <f t="shared" si="8"/>
        <v>0</v>
      </c>
      <c r="X29" s="720">
        <f t="shared" si="9"/>
        <v>0</v>
      </c>
      <c r="Y29" s="721">
        <f t="shared" si="10"/>
        <v>0</v>
      </c>
    </row>
    <row r="30" spans="1:25" s="722" customFormat="1" ht="16.5" customHeight="1">
      <c r="B30" s="723">
        <v>15</v>
      </c>
      <c r="C30" s="724" t="str">
        <f>ABSEN!C25</f>
        <v/>
      </c>
      <c r="D30" s="725"/>
      <c r="E30" s="764" t="str">
        <f>ABSEN!E25</f>
        <v/>
      </c>
      <c r="F30" s="726">
        <f>COUNTIF(ABSEN!$F25:$Y25,".")</f>
        <v>0</v>
      </c>
      <c r="G30" s="726">
        <f t="shared" si="4"/>
        <v>0</v>
      </c>
      <c r="H30" s="726">
        <f>COUNTIF(ABSEN!$F25:$Y25,"S")</f>
        <v>0</v>
      </c>
      <c r="I30" s="726">
        <f>COUNTIF(ABSEN!$F25:$Y25,"I")</f>
        <v>0</v>
      </c>
      <c r="J30" s="726">
        <f>COUNTIF(ABSEN!$F25:$Y25,"A")</f>
        <v>0</v>
      </c>
      <c r="K30" s="727">
        <f t="shared" si="0"/>
        <v>0</v>
      </c>
      <c r="L30" s="728"/>
      <c r="M30" s="728"/>
      <c r="N30" s="717">
        <f t="shared" si="5"/>
        <v>0</v>
      </c>
      <c r="O30" s="717">
        <f t="shared" si="6"/>
        <v>0</v>
      </c>
      <c r="P30" s="717">
        <f t="shared" si="7"/>
        <v>0</v>
      </c>
      <c r="Q30" s="718"/>
      <c r="R30" s="718" t="str">
        <f t="shared" si="1"/>
        <v/>
      </c>
      <c r="S30" s="718"/>
      <c r="T30" s="718" t="str">
        <f t="shared" si="2"/>
        <v/>
      </c>
      <c r="U30" s="718"/>
      <c r="V30" s="718" t="str">
        <f t="shared" si="3"/>
        <v/>
      </c>
      <c r="W30" s="719">
        <f t="shared" si="8"/>
        <v>0</v>
      </c>
      <c r="X30" s="720">
        <f t="shared" si="9"/>
        <v>0</v>
      </c>
      <c r="Y30" s="721">
        <f t="shared" si="10"/>
        <v>0</v>
      </c>
    </row>
    <row r="31" spans="1:25" s="722" customFormat="1" ht="16.5" customHeight="1">
      <c r="B31" s="723">
        <v>16</v>
      </c>
      <c r="C31" s="724" t="str">
        <f>ABSEN!C26</f>
        <v/>
      </c>
      <c r="D31" s="725"/>
      <c r="E31" s="764" t="str">
        <f>ABSEN!E26</f>
        <v/>
      </c>
      <c r="F31" s="726">
        <f>COUNTIF(ABSEN!$F26:$Y26,".")</f>
        <v>0</v>
      </c>
      <c r="G31" s="726">
        <f t="shared" si="4"/>
        <v>0</v>
      </c>
      <c r="H31" s="726">
        <f>COUNTIF(ABSEN!$F26:$Y26,"S")</f>
        <v>0</v>
      </c>
      <c r="I31" s="726">
        <f>COUNTIF(ABSEN!$F26:$Y26,"I")</f>
        <v>0</v>
      </c>
      <c r="J31" s="726">
        <f>COUNTIF(ABSEN!$F26:$Y26,"A")</f>
        <v>0</v>
      </c>
      <c r="K31" s="727">
        <f t="shared" si="0"/>
        <v>0</v>
      </c>
      <c r="L31" s="728"/>
      <c r="M31" s="728"/>
      <c r="N31" s="717">
        <f t="shared" si="5"/>
        <v>0</v>
      </c>
      <c r="O31" s="717">
        <f t="shared" si="6"/>
        <v>0</v>
      </c>
      <c r="P31" s="717">
        <f t="shared" si="7"/>
        <v>0</v>
      </c>
      <c r="Q31" s="718"/>
      <c r="R31" s="718" t="str">
        <f t="shared" si="1"/>
        <v/>
      </c>
      <c r="S31" s="718"/>
      <c r="T31" s="718" t="str">
        <f t="shared" si="2"/>
        <v/>
      </c>
      <c r="U31" s="718"/>
      <c r="V31" s="718" t="str">
        <f t="shared" si="3"/>
        <v/>
      </c>
      <c r="W31" s="719">
        <f t="shared" si="8"/>
        <v>0</v>
      </c>
      <c r="X31" s="720">
        <f t="shared" si="9"/>
        <v>0</v>
      </c>
      <c r="Y31" s="721">
        <f t="shared" si="10"/>
        <v>0</v>
      </c>
    </row>
    <row r="32" spans="1:25" s="722" customFormat="1" ht="16.5" customHeight="1">
      <c r="B32" s="723">
        <v>17</v>
      </c>
      <c r="C32" s="724" t="str">
        <f>ABSEN!C27</f>
        <v/>
      </c>
      <c r="D32" s="725"/>
      <c r="E32" s="764" t="str">
        <f>ABSEN!E27</f>
        <v/>
      </c>
      <c r="F32" s="726">
        <f>COUNTIF(ABSEN!$F27:$Y27,".")</f>
        <v>0</v>
      </c>
      <c r="G32" s="726">
        <f t="shared" si="4"/>
        <v>0</v>
      </c>
      <c r="H32" s="726">
        <f>COUNTIF(ABSEN!$F27:$Y27,"S")</f>
        <v>0</v>
      </c>
      <c r="I32" s="726">
        <f>COUNTIF(ABSEN!$F27:$Y27,"I")</f>
        <v>0</v>
      </c>
      <c r="J32" s="726">
        <f>COUNTIF(ABSEN!$F27:$Y27,"A")</f>
        <v>0</v>
      </c>
      <c r="K32" s="727">
        <f t="shared" si="0"/>
        <v>0</v>
      </c>
      <c r="L32" s="728"/>
      <c r="M32" s="728"/>
      <c r="N32" s="717">
        <f t="shared" si="5"/>
        <v>0</v>
      </c>
      <c r="O32" s="717">
        <f t="shared" si="6"/>
        <v>0</v>
      </c>
      <c r="P32" s="717">
        <f t="shared" si="7"/>
        <v>0</v>
      </c>
      <c r="Q32" s="718"/>
      <c r="R32" s="718" t="str">
        <f t="shared" si="1"/>
        <v/>
      </c>
      <c r="S32" s="718"/>
      <c r="T32" s="718" t="str">
        <f t="shared" si="2"/>
        <v/>
      </c>
      <c r="U32" s="718"/>
      <c r="V32" s="718" t="str">
        <f t="shared" si="3"/>
        <v/>
      </c>
      <c r="W32" s="719">
        <f t="shared" si="8"/>
        <v>0</v>
      </c>
      <c r="X32" s="720">
        <f t="shared" si="9"/>
        <v>0</v>
      </c>
      <c r="Y32" s="721">
        <f t="shared" si="10"/>
        <v>0</v>
      </c>
    </row>
    <row r="33" spans="2:25" s="722" customFormat="1" ht="16.5" customHeight="1">
      <c r="B33" s="723">
        <v>18</v>
      </c>
      <c r="C33" s="724" t="str">
        <f>ABSEN!C28</f>
        <v/>
      </c>
      <c r="D33" s="725"/>
      <c r="E33" s="764" t="str">
        <f>ABSEN!E28</f>
        <v/>
      </c>
      <c r="F33" s="726">
        <f>COUNTIF(ABSEN!$F28:$Y28,".")</f>
        <v>0</v>
      </c>
      <c r="G33" s="726">
        <f t="shared" si="4"/>
        <v>0</v>
      </c>
      <c r="H33" s="726">
        <f>COUNTIF(ABSEN!$F28:$Y28,"S")</f>
        <v>0</v>
      </c>
      <c r="I33" s="726">
        <f>COUNTIF(ABSEN!$F28:$Y28,"I")</f>
        <v>0</v>
      </c>
      <c r="J33" s="726">
        <f>COUNTIF(ABSEN!$F28:$Y28,"A")</f>
        <v>0</v>
      </c>
      <c r="K33" s="727">
        <f t="shared" si="0"/>
        <v>0</v>
      </c>
      <c r="L33" s="728"/>
      <c r="M33" s="728"/>
      <c r="N33" s="717">
        <f t="shared" si="5"/>
        <v>0</v>
      </c>
      <c r="O33" s="717">
        <f t="shared" si="6"/>
        <v>0</v>
      </c>
      <c r="P33" s="717">
        <f t="shared" si="7"/>
        <v>0</v>
      </c>
      <c r="Q33" s="718"/>
      <c r="R33" s="718" t="str">
        <f t="shared" si="1"/>
        <v/>
      </c>
      <c r="S33" s="718"/>
      <c r="T33" s="718" t="str">
        <f t="shared" si="2"/>
        <v/>
      </c>
      <c r="U33" s="718"/>
      <c r="V33" s="718" t="str">
        <f t="shared" si="3"/>
        <v/>
      </c>
      <c r="W33" s="719">
        <f t="shared" si="8"/>
        <v>0</v>
      </c>
      <c r="X33" s="720">
        <f t="shared" si="9"/>
        <v>0</v>
      </c>
      <c r="Y33" s="721">
        <f t="shared" si="10"/>
        <v>0</v>
      </c>
    </row>
    <row r="34" spans="2:25" s="722" customFormat="1" ht="16.5" customHeight="1">
      <c r="B34" s="723">
        <v>19</v>
      </c>
      <c r="C34" s="724" t="str">
        <f>ABSEN!C29</f>
        <v/>
      </c>
      <c r="D34" s="725"/>
      <c r="E34" s="764" t="str">
        <f>ABSEN!E29</f>
        <v/>
      </c>
      <c r="F34" s="726">
        <f>COUNTIF(ABSEN!$F29:$Y29,".")</f>
        <v>0</v>
      </c>
      <c r="G34" s="726">
        <f t="shared" si="4"/>
        <v>0</v>
      </c>
      <c r="H34" s="726">
        <f>COUNTIF(ABSEN!$F29:$Y29,"S")</f>
        <v>0</v>
      </c>
      <c r="I34" s="726">
        <f>COUNTIF(ABSEN!$F29:$Y29,"I")</f>
        <v>0</v>
      </c>
      <c r="J34" s="726">
        <f>COUNTIF(ABSEN!$F29:$Y29,"A")</f>
        <v>0</v>
      </c>
      <c r="K34" s="727">
        <f t="shared" si="0"/>
        <v>0</v>
      </c>
      <c r="L34" s="728"/>
      <c r="M34" s="728"/>
      <c r="N34" s="717">
        <f t="shared" si="5"/>
        <v>0</v>
      </c>
      <c r="O34" s="717">
        <f t="shared" si="6"/>
        <v>0</v>
      </c>
      <c r="P34" s="717">
        <f t="shared" si="7"/>
        <v>0</v>
      </c>
      <c r="Q34" s="718"/>
      <c r="R34" s="718" t="str">
        <f t="shared" si="1"/>
        <v/>
      </c>
      <c r="S34" s="718"/>
      <c r="T34" s="718" t="str">
        <f t="shared" si="2"/>
        <v/>
      </c>
      <c r="U34" s="718"/>
      <c r="V34" s="718" t="str">
        <f t="shared" si="3"/>
        <v/>
      </c>
      <c r="W34" s="719">
        <f t="shared" si="8"/>
        <v>0</v>
      </c>
      <c r="X34" s="720">
        <f t="shared" si="9"/>
        <v>0</v>
      </c>
      <c r="Y34" s="721">
        <f t="shared" si="10"/>
        <v>0</v>
      </c>
    </row>
    <row r="35" spans="2:25" s="722" customFormat="1" ht="16.5" customHeight="1">
      <c r="B35" s="723">
        <v>20</v>
      </c>
      <c r="C35" s="724" t="str">
        <f>ABSEN!C30</f>
        <v/>
      </c>
      <c r="D35" s="725"/>
      <c r="E35" s="764" t="str">
        <f>ABSEN!E30</f>
        <v/>
      </c>
      <c r="F35" s="726">
        <f>COUNTIF(ABSEN!$F30:$Y30,".")</f>
        <v>0</v>
      </c>
      <c r="G35" s="726">
        <f t="shared" si="4"/>
        <v>0</v>
      </c>
      <c r="H35" s="726">
        <f>COUNTIF(ABSEN!$F30:$Y30,"S")</f>
        <v>0</v>
      </c>
      <c r="I35" s="726">
        <f>COUNTIF(ABSEN!$F30:$Y30,"I")</f>
        <v>0</v>
      </c>
      <c r="J35" s="726">
        <f>COUNTIF(ABSEN!$F30:$Y30,"A")</f>
        <v>0</v>
      </c>
      <c r="K35" s="727">
        <f t="shared" si="0"/>
        <v>0</v>
      </c>
      <c r="L35" s="728"/>
      <c r="M35" s="728"/>
      <c r="N35" s="717">
        <f t="shared" si="5"/>
        <v>0</v>
      </c>
      <c r="O35" s="717">
        <f t="shared" si="6"/>
        <v>0</v>
      </c>
      <c r="P35" s="717">
        <f t="shared" si="7"/>
        <v>0</v>
      </c>
      <c r="Q35" s="718"/>
      <c r="R35" s="718" t="str">
        <f t="shared" si="1"/>
        <v/>
      </c>
      <c r="S35" s="718"/>
      <c r="T35" s="718" t="str">
        <f t="shared" si="2"/>
        <v/>
      </c>
      <c r="U35" s="718"/>
      <c r="V35" s="718" t="str">
        <f t="shared" si="3"/>
        <v/>
      </c>
      <c r="W35" s="719">
        <f t="shared" si="8"/>
        <v>0</v>
      </c>
      <c r="X35" s="720">
        <f t="shared" si="9"/>
        <v>0</v>
      </c>
      <c r="Y35" s="721">
        <f t="shared" si="10"/>
        <v>0</v>
      </c>
    </row>
    <row r="36" spans="2:25" s="722" customFormat="1" ht="16.5" customHeight="1">
      <c r="B36" s="723">
        <v>21</v>
      </c>
      <c r="C36" s="724" t="str">
        <f>ABSEN!C31</f>
        <v/>
      </c>
      <c r="D36" s="725"/>
      <c r="E36" s="764" t="str">
        <f>ABSEN!E31</f>
        <v/>
      </c>
      <c r="F36" s="726">
        <f>COUNTIF(ABSEN!$F31:$Y31,".")</f>
        <v>0</v>
      </c>
      <c r="G36" s="726">
        <f t="shared" si="4"/>
        <v>0</v>
      </c>
      <c r="H36" s="726">
        <f>COUNTIF(ABSEN!$F31:$Y31,"S")</f>
        <v>0</v>
      </c>
      <c r="I36" s="726">
        <f>COUNTIF(ABSEN!$F31:$Y31,"I")</f>
        <v>0</v>
      </c>
      <c r="J36" s="726">
        <f>COUNTIF(ABSEN!$F31:$Y31,"A")</f>
        <v>0</v>
      </c>
      <c r="K36" s="727">
        <f t="shared" si="0"/>
        <v>0</v>
      </c>
      <c r="L36" s="728"/>
      <c r="M36" s="728"/>
      <c r="N36" s="717">
        <f t="shared" si="5"/>
        <v>0</v>
      </c>
      <c r="O36" s="717">
        <f t="shared" si="6"/>
        <v>0</v>
      </c>
      <c r="P36" s="717">
        <f t="shared" si="7"/>
        <v>0</v>
      </c>
      <c r="Q36" s="718"/>
      <c r="R36" s="718" t="str">
        <f t="shared" si="1"/>
        <v/>
      </c>
      <c r="S36" s="718"/>
      <c r="T36" s="718" t="str">
        <f t="shared" si="2"/>
        <v/>
      </c>
      <c r="U36" s="718"/>
      <c r="V36" s="718" t="str">
        <f t="shared" si="3"/>
        <v/>
      </c>
      <c r="W36" s="719">
        <f t="shared" si="8"/>
        <v>0</v>
      </c>
      <c r="X36" s="720">
        <f t="shared" si="9"/>
        <v>0</v>
      </c>
      <c r="Y36" s="721">
        <f t="shared" si="10"/>
        <v>0</v>
      </c>
    </row>
    <row r="37" spans="2:25" s="722" customFormat="1" ht="16.5" customHeight="1">
      <c r="B37" s="723">
        <v>22</v>
      </c>
      <c r="C37" s="724" t="str">
        <f>ABSEN!C32</f>
        <v/>
      </c>
      <c r="D37" s="725"/>
      <c r="E37" s="764" t="str">
        <f>ABSEN!E32</f>
        <v/>
      </c>
      <c r="F37" s="726">
        <f>COUNTIF(ABSEN!$F32:$Y32,".")</f>
        <v>0</v>
      </c>
      <c r="G37" s="726">
        <f t="shared" si="4"/>
        <v>0</v>
      </c>
      <c r="H37" s="726">
        <f>COUNTIF(ABSEN!$F32:$Y32,"S")</f>
        <v>0</v>
      </c>
      <c r="I37" s="726">
        <f>COUNTIF(ABSEN!$F32:$Y32,"I")</f>
        <v>0</v>
      </c>
      <c r="J37" s="726">
        <f>COUNTIF(ABSEN!$F32:$Y32,"A")</f>
        <v>0</v>
      </c>
      <c r="K37" s="727">
        <f t="shared" si="0"/>
        <v>0</v>
      </c>
      <c r="L37" s="728"/>
      <c r="M37" s="728"/>
      <c r="N37" s="717">
        <f t="shared" si="5"/>
        <v>0</v>
      </c>
      <c r="O37" s="717">
        <f t="shared" si="6"/>
        <v>0</v>
      </c>
      <c r="P37" s="717">
        <f t="shared" si="7"/>
        <v>0</v>
      </c>
      <c r="Q37" s="718"/>
      <c r="R37" s="718" t="str">
        <f t="shared" si="1"/>
        <v/>
      </c>
      <c r="S37" s="718"/>
      <c r="T37" s="718" t="str">
        <f t="shared" si="2"/>
        <v/>
      </c>
      <c r="U37" s="718"/>
      <c r="V37" s="718" t="str">
        <f t="shared" si="3"/>
        <v/>
      </c>
      <c r="W37" s="719">
        <f t="shared" si="8"/>
        <v>0</v>
      </c>
      <c r="X37" s="720">
        <f t="shared" si="9"/>
        <v>0</v>
      </c>
      <c r="Y37" s="721">
        <f t="shared" si="10"/>
        <v>0</v>
      </c>
    </row>
    <row r="38" spans="2:25" s="722" customFormat="1" ht="16.5" customHeight="1">
      <c r="B38" s="723">
        <v>23</v>
      </c>
      <c r="C38" s="724" t="str">
        <f>ABSEN!C33</f>
        <v/>
      </c>
      <c r="D38" s="725"/>
      <c r="E38" s="764" t="str">
        <f>ABSEN!E33</f>
        <v/>
      </c>
      <c r="F38" s="726">
        <f>COUNTIF(ABSEN!$F33:$Y33,".")</f>
        <v>0</v>
      </c>
      <c r="G38" s="726">
        <f t="shared" si="4"/>
        <v>0</v>
      </c>
      <c r="H38" s="726">
        <f>COUNTIF(ABSEN!$F33:$Y33,"S")</f>
        <v>0</v>
      </c>
      <c r="I38" s="726">
        <f>COUNTIF(ABSEN!$F33:$Y33,"I")</f>
        <v>0</v>
      </c>
      <c r="J38" s="726">
        <f>COUNTIF(ABSEN!$F33:$Y33,"A")</f>
        <v>0</v>
      </c>
      <c r="K38" s="727">
        <f t="shared" si="0"/>
        <v>0</v>
      </c>
      <c r="L38" s="728"/>
      <c r="M38" s="728"/>
      <c r="N38" s="717">
        <f t="shared" si="5"/>
        <v>0</v>
      </c>
      <c r="O38" s="717">
        <f t="shared" si="6"/>
        <v>0</v>
      </c>
      <c r="P38" s="717">
        <f t="shared" si="7"/>
        <v>0</v>
      </c>
      <c r="Q38" s="718"/>
      <c r="R38" s="718" t="str">
        <f t="shared" si="1"/>
        <v/>
      </c>
      <c r="S38" s="718"/>
      <c r="T38" s="718" t="str">
        <f t="shared" si="2"/>
        <v/>
      </c>
      <c r="U38" s="718"/>
      <c r="V38" s="718" t="str">
        <f t="shared" si="3"/>
        <v/>
      </c>
      <c r="W38" s="719">
        <f t="shared" si="8"/>
        <v>0</v>
      </c>
      <c r="X38" s="720">
        <f t="shared" si="9"/>
        <v>0</v>
      </c>
      <c r="Y38" s="721">
        <f t="shared" si="10"/>
        <v>0</v>
      </c>
    </row>
    <row r="39" spans="2:25" s="722" customFormat="1" ht="16.5" customHeight="1">
      <c r="B39" s="723">
        <v>24</v>
      </c>
      <c r="C39" s="724" t="str">
        <f>ABSEN!C34</f>
        <v/>
      </c>
      <c r="D39" s="725"/>
      <c r="E39" s="764" t="str">
        <f>ABSEN!E34</f>
        <v/>
      </c>
      <c r="F39" s="726">
        <f>COUNTIF(ABSEN!$F34:$Y34,".")</f>
        <v>0</v>
      </c>
      <c r="G39" s="726">
        <f t="shared" si="4"/>
        <v>0</v>
      </c>
      <c r="H39" s="726">
        <f>COUNTIF(ABSEN!$F34:$Y34,"S")</f>
        <v>0</v>
      </c>
      <c r="I39" s="726">
        <f>COUNTIF(ABSEN!$F34:$Y34,"I")</f>
        <v>0</v>
      </c>
      <c r="J39" s="726">
        <f>COUNTIF(ABSEN!$F34:$Y34,"A")</f>
        <v>0</v>
      </c>
      <c r="K39" s="727">
        <f t="shared" si="0"/>
        <v>0</v>
      </c>
      <c r="L39" s="728"/>
      <c r="M39" s="728"/>
      <c r="N39" s="717">
        <f t="shared" si="5"/>
        <v>0</v>
      </c>
      <c r="O39" s="717">
        <f t="shared" si="6"/>
        <v>0</v>
      </c>
      <c r="P39" s="717">
        <f t="shared" si="7"/>
        <v>0</v>
      </c>
      <c r="Q39" s="718"/>
      <c r="R39" s="718" t="str">
        <f t="shared" si="1"/>
        <v/>
      </c>
      <c r="S39" s="718"/>
      <c r="T39" s="718" t="str">
        <f t="shared" si="2"/>
        <v/>
      </c>
      <c r="U39" s="718"/>
      <c r="V39" s="718" t="str">
        <f t="shared" si="3"/>
        <v/>
      </c>
      <c r="W39" s="719">
        <f t="shared" si="8"/>
        <v>0</v>
      </c>
      <c r="X39" s="720">
        <f t="shared" si="9"/>
        <v>0</v>
      </c>
      <c r="Y39" s="721">
        <f t="shared" si="10"/>
        <v>0</v>
      </c>
    </row>
    <row r="40" spans="2:25" s="722" customFormat="1" ht="16.5" customHeight="1">
      <c r="B40" s="723">
        <v>25</v>
      </c>
      <c r="C40" s="724" t="str">
        <f>ABSEN!C35</f>
        <v/>
      </c>
      <c r="D40" s="725"/>
      <c r="E40" s="764" t="str">
        <f>ABSEN!E35</f>
        <v/>
      </c>
      <c r="F40" s="726">
        <f>COUNTIF(ABSEN!$F35:$Y35,".")</f>
        <v>0</v>
      </c>
      <c r="G40" s="726">
        <f t="shared" si="4"/>
        <v>0</v>
      </c>
      <c r="H40" s="726">
        <f>COUNTIF(ABSEN!$F35:$Y35,"S")</f>
        <v>0</v>
      </c>
      <c r="I40" s="726">
        <f>COUNTIF(ABSEN!$F35:$Y35,"I")</f>
        <v>0</v>
      </c>
      <c r="J40" s="726">
        <f>COUNTIF(ABSEN!$F35:$Y35,"A")</f>
        <v>0</v>
      </c>
      <c r="K40" s="727">
        <f t="shared" si="0"/>
        <v>0</v>
      </c>
      <c r="L40" s="728"/>
      <c r="M40" s="728"/>
      <c r="N40" s="717">
        <f t="shared" si="5"/>
        <v>0</v>
      </c>
      <c r="O40" s="717">
        <f t="shared" si="6"/>
        <v>0</v>
      </c>
      <c r="P40" s="717">
        <f t="shared" si="7"/>
        <v>0</v>
      </c>
      <c r="Q40" s="718"/>
      <c r="R40" s="718" t="str">
        <f t="shared" si="1"/>
        <v/>
      </c>
      <c r="S40" s="718"/>
      <c r="T40" s="718" t="str">
        <f t="shared" si="2"/>
        <v/>
      </c>
      <c r="U40" s="718"/>
      <c r="V40" s="718" t="str">
        <f t="shared" si="3"/>
        <v/>
      </c>
      <c r="W40" s="719">
        <f t="shared" si="8"/>
        <v>0</v>
      </c>
      <c r="X40" s="720">
        <f t="shared" si="9"/>
        <v>0</v>
      </c>
      <c r="Y40" s="721">
        <f t="shared" si="10"/>
        <v>0</v>
      </c>
    </row>
    <row r="41" spans="2:25" s="722" customFormat="1" ht="16.5" customHeight="1">
      <c r="B41" s="723">
        <v>26</v>
      </c>
      <c r="C41" s="724" t="str">
        <f>ABSEN!C36</f>
        <v/>
      </c>
      <c r="D41" s="725"/>
      <c r="E41" s="764" t="str">
        <f>ABSEN!E36</f>
        <v/>
      </c>
      <c r="F41" s="726">
        <f>COUNTIF(ABSEN!$F36:$Y36,".")</f>
        <v>0</v>
      </c>
      <c r="G41" s="726">
        <f t="shared" si="4"/>
        <v>0</v>
      </c>
      <c r="H41" s="726">
        <f>COUNTIF(ABSEN!$F36:$Y36,"S")</f>
        <v>0</v>
      </c>
      <c r="I41" s="726">
        <f>COUNTIF(ABSEN!$F36:$Y36,"I")</f>
        <v>0</v>
      </c>
      <c r="J41" s="726">
        <f>COUNTIF(ABSEN!$F36:$Y36,"A")</f>
        <v>0</v>
      </c>
      <c r="K41" s="727">
        <f t="shared" si="0"/>
        <v>0</v>
      </c>
      <c r="L41" s="728"/>
      <c r="M41" s="728"/>
      <c r="N41" s="717">
        <f t="shared" si="5"/>
        <v>0</v>
      </c>
      <c r="O41" s="717">
        <f t="shared" si="6"/>
        <v>0</v>
      </c>
      <c r="P41" s="717">
        <f t="shared" si="7"/>
        <v>0</v>
      </c>
      <c r="Q41" s="718"/>
      <c r="R41" s="718" t="str">
        <f t="shared" si="1"/>
        <v/>
      </c>
      <c r="S41" s="718"/>
      <c r="T41" s="718" t="str">
        <f t="shared" si="2"/>
        <v/>
      </c>
      <c r="U41" s="718"/>
      <c r="V41" s="718" t="str">
        <f t="shared" si="3"/>
        <v/>
      </c>
      <c r="W41" s="719">
        <f t="shared" si="8"/>
        <v>0</v>
      </c>
      <c r="X41" s="720">
        <f t="shared" si="9"/>
        <v>0</v>
      </c>
      <c r="Y41" s="721">
        <f t="shared" si="10"/>
        <v>0</v>
      </c>
    </row>
    <row r="42" spans="2:25" s="722" customFormat="1" ht="16.5" customHeight="1">
      <c r="B42" s="723">
        <v>27</v>
      </c>
      <c r="C42" s="724" t="str">
        <f>ABSEN!C37</f>
        <v/>
      </c>
      <c r="D42" s="725"/>
      <c r="E42" s="764" t="str">
        <f>ABSEN!E37</f>
        <v/>
      </c>
      <c r="F42" s="726">
        <f>COUNTIF(ABSEN!$F37:$Y37,".")</f>
        <v>0</v>
      </c>
      <c r="G42" s="726">
        <f t="shared" si="4"/>
        <v>0</v>
      </c>
      <c r="H42" s="726">
        <f>COUNTIF(ABSEN!$F37:$Y37,"S")</f>
        <v>0</v>
      </c>
      <c r="I42" s="726">
        <f>COUNTIF(ABSEN!$F37:$Y37,"I")</f>
        <v>0</v>
      </c>
      <c r="J42" s="726">
        <f>COUNTIF(ABSEN!$F37:$Y37,"A")</f>
        <v>0</v>
      </c>
      <c r="K42" s="727">
        <f t="shared" si="0"/>
        <v>0</v>
      </c>
      <c r="L42" s="728"/>
      <c r="M42" s="728"/>
      <c r="N42" s="717">
        <f t="shared" si="5"/>
        <v>0</v>
      </c>
      <c r="O42" s="717">
        <f t="shared" si="6"/>
        <v>0</v>
      </c>
      <c r="P42" s="717">
        <f t="shared" si="7"/>
        <v>0</v>
      </c>
      <c r="Q42" s="718"/>
      <c r="R42" s="718" t="str">
        <f t="shared" si="1"/>
        <v/>
      </c>
      <c r="S42" s="718"/>
      <c r="T42" s="718" t="str">
        <f t="shared" si="2"/>
        <v/>
      </c>
      <c r="U42" s="718"/>
      <c r="V42" s="718" t="str">
        <f t="shared" si="3"/>
        <v/>
      </c>
      <c r="W42" s="719">
        <f t="shared" si="8"/>
        <v>0</v>
      </c>
      <c r="X42" s="720">
        <f t="shared" si="9"/>
        <v>0</v>
      </c>
      <c r="Y42" s="721">
        <f t="shared" si="10"/>
        <v>0</v>
      </c>
    </row>
    <row r="43" spans="2:25" s="722" customFormat="1" ht="16.5" customHeight="1">
      <c r="B43" s="723">
        <v>28</v>
      </c>
      <c r="C43" s="724" t="str">
        <f>ABSEN!C38</f>
        <v/>
      </c>
      <c r="D43" s="725"/>
      <c r="E43" s="764" t="str">
        <f>ABSEN!E38</f>
        <v/>
      </c>
      <c r="F43" s="726">
        <f>COUNTIF(ABSEN!$F38:$Y38,".")</f>
        <v>0</v>
      </c>
      <c r="G43" s="726">
        <f t="shared" si="4"/>
        <v>0</v>
      </c>
      <c r="H43" s="726">
        <f>COUNTIF(ABSEN!$F38:$Y38,"S")</f>
        <v>0</v>
      </c>
      <c r="I43" s="726">
        <f>COUNTIF(ABSEN!$F38:$Y38,"I")</f>
        <v>0</v>
      </c>
      <c r="J43" s="726">
        <f>COUNTIF(ABSEN!$F38:$Y38,"A")</f>
        <v>0</v>
      </c>
      <c r="K43" s="727">
        <f t="shared" si="0"/>
        <v>0</v>
      </c>
      <c r="L43" s="728"/>
      <c r="M43" s="728"/>
      <c r="N43" s="717">
        <f t="shared" si="5"/>
        <v>0</v>
      </c>
      <c r="O43" s="717">
        <f t="shared" si="6"/>
        <v>0</v>
      </c>
      <c r="P43" s="717">
        <f t="shared" si="7"/>
        <v>0</v>
      </c>
      <c r="Q43" s="718"/>
      <c r="R43" s="718" t="str">
        <f t="shared" si="1"/>
        <v/>
      </c>
      <c r="S43" s="718"/>
      <c r="T43" s="718" t="str">
        <f t="shared" si="2"/>
        <v/>
      </c>
      <c r="U43" s="718"/>
      <c r="V43" s="718" t="str">
        <f t="shared" si="3"/>
        <v/>
      </c>
      <c r="W43" s="719">
        <f t="shared" si="8"/>
        <v>0</v>
      </c>
      <c r="X43" s="720">
        <f t="shared" si="9"/>
        <v>0</v>
      </c>
      <c r="Y43" s="721">
        <f t="shared" si="10"/>
        <v>0</v>
      </c>
    </row>
    <row r="44" spans="2:25" s="722" customFormat="1" ht="16.5" customHeight="1">
      <c r="B44" s="723">
        <v>29</v>
      </c>
      <c r="C44" s="724" t="str">
        <f>ABSEN!C39</f>
        <v/>
      </c>
      <c r="D44" s="725"/>
      <c r="E44" s="764" t="str">
        <f>ABSEN!E39</f>
        <v/>
      </c>
      <c r="F44" s="726">
        <f>COUNTIF(ABSEN!$F39:$Y39,".")</f>
        <v>0</v>
      </c>
      <c r="G44" s="726">
        <f t="shared" si="4"/>
        <v>0</v>
      </c>
      <c r="H44" s="726">
        <f>COUNTIF(ABSEN!$F39:$Y39,"S")</f>
        <v>0</v>
      </c>
      <c r="I44" s="726">
        <f>COUNTIF(ABSEN!$F39:$Y39,"I")</f>
        <v>0</v>
      </c>
      <c r="J44" s="726">
        <f>COUNTIF(ABSEN!$F39:$Y39,"A")</f>
        <v>0</v>
      </c>
      <c r="K44" s="727">
        <f t="shared" si="0"/>
        <v>0</v>
      </c>
      <c r="L44" s="728"/>
      <c r="M44" s="728"/>
      <c r="N44" s="717">
        <f t="shared" si="5"/>
        <v>0</v>
      </c>
      <c r="O44" s="717">
        <f t="shared" si="6"/>
        <v>0</v>
      </c>
      <c r="P44" s="717">
        <f t="shared" si="7"/>
        <v>0</v>
      </c>
      <c r="Q44" s="718"/>
      <c r="R44" s="718" t="str">
        <f t="shared" si="1"/>
        <v/>
      </c>
      <c r="S44" s="718"/>
      <c r="T44" s="718" t="str">
        <f t="shared" si="2"/>
        <v/>
      </c>
      <c r="U44" s="718"/>
      <c r="V44" s="718" t="str">
        <f t="shared" si="3"/>
        <v/>
      </c>
      <c r="W44" s="719">
        <f t="shared" si="8"/>
        <v>0</v>
      </c>
      <c r="X44" s="720">
        <f t="shared" si="9"/>
        <v>0</v>
      </c>
      <c r="Y44" s="721">
        <f t="shared" si="10"/>
        <v>0</v>
      </c>
    </row>
    <row r="45" spans="2:25" s="722" customFormat="1" ht="16.5" customHeight="1">
      <c r="B45" s="723">
        <v>30</v>
      </c>
      <c r="C45" s="724" t="str">
        <f>ABSEN!C40</f>
        <v/>
      </c>
      <c r="D45" s="725"/>
      <c r="E45" s="764" t="str">
        <f>ABSEN!E40</f>
        <v/>
      </c>
      <c r="F45" s="726">
        <f>COUNTIF(ABSEN!$F40:$Y40,".")</f>
        <v>0</v>
      </c>
      <c r="G45" s="726">
        <f t="shared" si="4"/>
        <v>0</v>
      </c>
      <c r="H45" s="726">
        <f>COUNTIF(ABSEN!$F40:$Y40,"S")</f>
        <v>0</v>
      </c>
      <c r="I45" s="726">
        <f>COUNTIF(ABSEN!$F40:$Y40,"I")</f>
        <v>0</v>
      </c>
      <c r="J45" s="726">
        <f>COUNTIF(ABSEN!$F40:$Y40,"A")</f>
        <v>0</v>
      </c>
      <c r="K45" s="727">
        <f t="shared" si="0"/>
        <v>0</v>
      </c>
      <c r="L45" s="728"/>
      <c r="M45" s="728"/>
      <c r="N45" s="717">
        <f t="shared" si="5"/>
        <v>0</v>
      </c>
      <c r="O45" s="717">
        <f t="shared" si="6"/>
        <v>0</v>
      </c>
      <c r="P45" s="717">
        <f t="shared" si="7"/>
        <v>0</v>
      </c>
      <c r="Q45" s="718"/>
      <c r="R45" s="718" t="str">
        <f t="shared" si="1"/>
        <v/>
      </c>
      <c r="S45" s="718"/>
      <c r="T45" s="718" t="str">
        <f t="shared" si="2"/>
        <v/>
      </c>
      <c r="U45" s="718"/>
      <c r="V45" s="718" t="str">
        <f t="shared" si="3"/>
        <v/>
      </c>
      <c r="W45" s="719">
        <f t="shared" si="8"/>
        <v>0</v>
      </c>
      <c r="X45" s="720">
        <f t="shared" si="9"/>
        <v>0</v>
      </c>
      <c r="Y45" s="721">
        <f t="shared" si="10"/>
        <v>0</v>
      </c>
    </row>
    <row r="46" spans="2:25" s="722" customFormat="1" ht="16.5" customHeight="1">
      <c r="B46" s="723">
        <v>31</v>
      </c>
      <c r="C46" s="724" t="str">
        <f>ABSEN!C41</f>
        <v/>
      </c>
      <c r="D46" s="725"/>
      <c r="E46" s="764" t="str">
        <f>ABSEN!E41</f>
        <v/>
      </c>
      <c r="F46" s="726">
        <f>COUNTIF(ABSEN!$F41:$Y41,".")</f>
        <v>0</v>
      </c>
      <c r="G46" s="726">
        <f t="shared" si="4"/>
        <v>0</v>
      </c>
      <c r="H46" s="726">
        <f>COUNTIF(ABSEN!$F41:$Y41,"S")</f>
        <v>0</v>
      </c>
      <c r="I46" s="726">
        <f>COUNTIF(ABSEN!$F41:$Y41,"I")</f>
        <v>0</v>
      </c>
      <c r="J46" s="726">
        <f>COUNTIF(ABSEN!$F41:$Y41,"A")</f>
        <v>0</v>
      </c>
      <c r="K46" s="727">
        <f t="shared" si="0"/>
        <v>0</v>
      </c>
      <c r="L46" s="728"/>
      <c r="M46" s="728"/>
      <c r="N46" s="717">
        <f t="shared" si="5"/>
        <v>0</v>
      </c>
      <c r="O46" s="717">
        <f t="shared" si="6"/>
        <v>0</v>
      </c>
      <c r="P46" s="717">
        <f t="shared" si="7"/>
        <v>0</v>
      </c>
      <c r="Q46" s="718"/>
      <c r="R46" s="718" t="str">
        <f t="shared" si="1"/>
        <v/>
      </c>
      <c r="S46" s="718"/>
      <c r="T46" s="718" t="str">
        <f t="shared" si="2"/>
        <v/>
      </c>
      <c r="U46" s="718"/>
      <c r="V46" s="718" t="str">
        <f t="shared" si="3"/>
        <v/>
      </c>
      <c r="W46" s="719">
        <f t="shared" si="8"/>
        <v>0</v>
      </c>
      <c r="X46" s="720">
        <f t="shared" si="9"/>
        <v>0</v>
      </c>
      <c r="Y46" s="721">
        <f t="shared" si="10"/>
        <v>0</v>
      </c>
    </row>
    <row r="47" spans="2:25" s="722" customFormat="1" ht="16.5" customHeight="1">
      <c r="B47" s="723">
        <v>32</v>
      </c>
      <c r="C47" s="724" t="str">
        <f>ABSEN!C42</f>
        <v/>
      </c>
      <c r="D47" s="725"/>
      <c r="E47" s="764" t="str">
        <f>ABSEN!E42</f>
        <v/>
      </c>
      <c r="F47" s="726">
        <f>COUNTIF(ABSEN!$F42:$Y42,".")</f>
        <v>0</v>
      </c>
      <c r="G47" s="726">
        <f t="shared" si="4"/>
        <v>0</v>
      </c>
      <c r="H47" s="726">
        <f>COUNTIF(ABSEN!$F42:$Y42,"S")</f>
        <v>0</v>
      </c>
      <c r="I47" s="726">
        <f>COUNTIF(ABSEN!$F42:$Y42,"I")</f>
        <v>0</v>
      </c>
      <c r="J47" s="726">
        <f>COUNTIF(ABSEN!$F42:$Y42,"A")</f>
        <v>0</v>
      </c>
      <c r="K47" s="727">
        <f t="shared" si="0"/>
        <v>0</v>
      </c>
      <c r="L47" s="728"/>
      <c r="M47" s="728"/>
      <c r="N47" s="717">
        <f t="shared" si="5"/>
        <v>0</v>
      </c>
      <c r="O47" s="717">
        <f t="shared" si="6"/>
        <v>0</v>
      </c>
      <c r="P47" s="717">
        <f t="shared" si="7"/>
        <v>0</v>
      </c>
      <c r="Q47" s="718"/>
      <c r="R47" s="718" t="str">
        <f t="shared" si="1"/>
        <v/>
      </c>
      <c r="S47" s="718"/>
      <c r="T47" s="718" t="str">
        <f t="shared" si="2"/>
        <v/>
      </c>
      <c r="U47" s="718"/>
      <c r="V47" s="718" t="str">
        <f t="shared" si="3"/>
        <v/>
      </c>
      <c r="W47" s="719">
        <f t="shared" si="8"/>
        <v>0</v>
      </c>
      <c r="X47" s="720">
        <f t="shared" si="9"/>
        <v>0</v>
      </c>
      <c r="Y47" s="721">
        <f t="shared" si="10"/>
        <v>0</v>
      </c>
    </row>
    <row r="48" spans="2:25" s="722" customFormat="1" ht="16.5" customHeight="1">
      <c r="B48" s="723">
        <v>33</v>
      </c>
      <c r="C48" s="724" t="str">
        <f>ABSEN!C43</f>
        <v/>
      </c>
      <c r="D48" s="725"/>
      <c r="E48" s="764" t="str">
        <f>ABSEN!E43</f>
        <v/>
      </c>
      <c r="F48" s="726">
        <f>COUNTIF(ABSEN!$F43:$Y43,".")</f>
        <v>0</v>
      </c>
      <c r="G48" s="726">
        <f t="shared" si="4"/>
        <v>0</v>
      </c>
      <c r="H48" s="726">
        <f>COUNTIF(ABSEN!$F43:$Y43,"S")</f>
        <v>0</v>
      </c>
      <c r="I48" s="726">
        <f>COUNTIF(ABSEN!$F43:$Y43,"I")</f>
        <v>0</v>
      </c>
      <c r="J48" s="726">
        <f>COUNTIF(ABSEN!$F43:$Y43,"A")</f>
        <v>0</v>
      </c>
      <c r="K48" s="727">
        <f t="shared" si="0"/>
        <v>0</v>
      </c>
      <c r="L48" s="728"/>
      <c r="M48" s="728"/>
      <c r="N48" s="717">
        <f t="shared" si="5"/>
        <v>0</v>
      </c>
      <c r="O48" s="717">
        <f t="shared" si="6"/>
        <v>0</v>
      </c>
      <c r="P48" s="717">
        <f t="shared" si="7"/>
        <v>0</v>
      </c>
      <c r="Q48" s="718"/>
      <c r="R48" s="718" t="str">
        <f t="shared" si="1"/>
        <v/>
      </c>
      <c r="S48" s="718"/>
      <c r="T48" s="718" t="str">
        <f t="shared" si="2"/>
        <v/>
      </c>
      <c r="U48" s="718"/>
      <c r="V48" s="718" t="str">
        <f t="shared" si="3"/>
        <v/>
      </c>
      <c r="W48" s="719">
        <f t="shared" si="8"/>
        <v>0</v>
      </c>
      <c r="X48" s="720">
        <f t="shared" si="9"/>
        <v>0</v>
      </c>
      <c r="Y48" s="721">
        <f t="shared" si="10"/>
        <v>0</v>
      </c>
    </row>
    <row r="49" spans="2:25" s="722" customFormat="1" ht="16.5" customHeight="1">
      <c r="B49" s="723">
        <v>34</v>
      </c>
      <c r="C49" s="724" t="str">
        <f>ABSEN!C44</f>
        <v/>
      </c>
      <c r="D49" s="725"/>
      <c r="E49" s="764" t="str">
        <f>ABSEN!E44</f>
        <v/>
      </c>
      <c r="F49" s="726">
        <f>COUNTIF(ABSEN!$F44:$Y44,".")</f>
        <v>0</v>
      </c>
      <c r="G49" s="726">
        <f t="shared" si="4"/>
        <v>0</v>
      </c>
      <c r="H49" s="726">
        <f>COUNTIF(ABSEN!$F44:$Y44,"S")</f>
        <v>0</v>
      </c>
      <c r="I49" s="726">
        <f>COUNTIF(ABSEN!$F44:$Y44,"I")</f>
        <v>0</v>
      </c>
      <c r="J49" s="726">
        <f>COUNTIF(ABSEN!$F44:$Y44,"A")</f>
        <v>0</v>
      </c>
      <c r="K49" s="727">
        <f t="shared" si="0"/>
        <v>0</v>
      </c>
      <c r="L49" s="728"/>
      <c r="M49" s="728"/>
      <c r="N49" s="717">
        <f t="shared" si="5"/>
        <v>0</v>
      </c>
      <c r="O49" s="717">
        <f t="shared" si="6"/>
        <v>0</v>
      </c>
      <c r="P49" s="717">
        <f t="shared" si="7"/>
        <v>0</v>
      </c>
      <c r="Q49" s="718"/>
      <c r="R49" s="718" t="str">
        <f t="shared" si="1"/>
        <v/>
      </c>
      <c r="S49" s="718"/>
      <c r="T49" s="718" t="str">
        <f t="shared" si="2"/>
        <v/>
      </c>
      <c r="U49" s="718"/>
      <c r="V49" s="718" t="str">
        <f t="shared" si="3"/>
        <v/>
      </c>
      <c r="W49" s="719">
        <f t="shared" si="8"/>
        <v>0</v>
      </c>
      <c r="X49" s="720">
        <f t="shared" si="9"/>
        <v>0</v>
      </c>
      <c r="Y49" s="721">
        <f t="shared" si="10"/>
        <v>0</v>
      </c>
    </row>
    <row r="50" spans="2:25" s="722" customFormat="1" ht="16.5" customHeight="1">
      <c r="B50" s="723">
        <v>35</v>
      </c>
      <c r="C50" s="724" t="str">
        <f>ABSEN!C45</f>
        <v/>
      </c>
      <c r="D50" s="725"/>
      <c r="E50" s="764" t="str">
        <f>ABSEN!E45</f>
        <v/>
      </c>
      <c r="F50" s="726">
        <f>COUNTIF(ABSEN!$F45:$Y45,".")</f>
        <v>0</v>
      </c>
      <c r="G50" s="726">
        <f t="shared" si="4"/>
        <v>0</v>
      </c>
      <c r="H50" s="726">
        <f>COUNTIF(ABSEN!$F45:$Y45,"S")</f>
        <v>0</v>
      </c>
      <c r="I50" s="726">
        <f>COUNTIF(ABSEN!$F45:$Y45,"I")</f>
        <v>0</v>
      </c>
      <c r="J50" s="726">
        <f>COUNTIF(ABSEN!$F45:$Y45,"A")</f>
        <v>0</v>
      </c>
      <c r="K50" s="727">
        <f t="shared" si="0"/>
        <v>0</v>
      </c>
      <c r="L50" s="728"/>
      <c r="M50" s="728"/>
      <c r="N50" s="717">
        <f t="shared" si="5"/>
        <v>0</v>
      </c>
      <c r="O50" s="717">
        <f t="shared" si="6"/>
        <v>0</v>
      </c>
      <c r="P50" s="726">
        <f t="shared" si="7"/>
        <v>0</v>
      </c>
      <c r="Q50" s="718"/>
      <c r="R50" s="718" t="str">
        <f t="shared" si="1"/>
        <v/>
      </c>
      <c r="S50" s="718"/>
      <c r="T50" s="718" t="str">
        <f t="shared" si="2"/>
        <v/>
      </c>
      <c r="U50" s="718"/>
      <c r="V50" s="718" t="str">
        <f t="shared" si="3"/>
        <v/>
      </c>
      <c r="W50" s="719">
        <f t="shared" si="8"/>
        <v>0</v>
      </c>
      <c r="X50" s="720">
        <f t="shared" si="9"/>
        <v>0</v>
      </c>
      <c r="Y50" s="721">
        <f t="shared" si="10"/>
        <v>0</v>
      </c>
    </row>
    <row r="51" spans="2:25" s="722" customFormat="1" ht="16.5" customHeight="1">
      <c r="B51" s="730">
        <v>36</v>
      </c>
      <c r="C51" s="731" t="str">
        <f>ABSEN!C46</f>
        <v/>
      </c>
      <c r="D51" s="732"/>
      <c r="E51" s="765" t="str">
        <f>ABSEN!E46</f>
        <v/>
      </c>
      <c r="F51" s="733">
        <f>COUNTIF(ABSEN!$F46:$Y46,".")</f>
        <v>0</v>
      </c>
      <c r="G51" s="733">
        <f t="shared" si="4"/>
        <v>0</v>
      </c>
      <c r="H51" s="733">
        <f>COUNTIF(ABSEN!$F46:$Y46,"S")</f>
        <v>0</v>
      </c>
      <c r="I51" s="733">
        <f>COUNTIF(ABSEN!$F46:$Y46,"I")</f>
        <v>0</v>
      </c>
      <c r="J51" s="733">
        <f>COUNTIF(ABSEN!$F46:$Y46,"A")</f>
        <v>0</v>
      </c>
      <c r="K51" s="727">
        <f t="shared" si="0"/>
        <v>0</v>
      </c>
      <c r="L51" s="734"/>
      <c r="M51" s="734"/>
      <c r="N51" s="735">
        <f t="shared" si="5"/>
        <v>0</v>
      </c>
      <c r="O51" s="733">
        <f t="shared" si="6"/>
        <v>0</v>
      </c>
      <c r="P51" s="733">
        <f t="shared" si="7"/>
        <v>0</v>
      </c>
      <c r="Q51" s="736"/>
      <c r="R51" s="736" t="str">
        <f t="shared" si="1"/>
        <v/>
      </c>
      <c r="S51" s="736"/>
      <c r="T51" s="736" t="str">
        <f t="shared" si="2"/>
        <v/>
      </c>
      <c r="U51" s="736"/>
      <c r="V51" s="736" t="str">
        <f t="shared" si="3"/>
        <v/>
      </c>
      <c r="W51" s="737">
        <f t="shared" si="8"/>
        <v>0</v>
      </c>
      <c r="X51" s="738">
        <f t="shared" si="9"/>
        <v>0</v>
      </c>
      <c r="Y51" s="739">
        <f t="shared" si="10"/>
        <v>0</v>
      </c>
    </row>
    <row r="52" spans="2:25" s="722" customFormat="1" ht="16.5" customHeight="1">
      <c r="B52" s="740"/>
      <c r="C52" s="1417" t="s">
        <v>370</v>
      </c>
      <c r="D52" s="1417"/>
      <c r="E52" s="1417"/>
      <c r="F52" s="741"/>
      <c r="G52" s="741"/>
      <c r="H52" s="741">
        <f>SUM(H16:H51)</f>
        <v>1</v>
      </c>
      <c r="I52" s="741">
        <f>SUM(I16:I51)</f>
        <v>1</v>
      </c>
      <c r="J52" s="741">
        <f>SUM(J16:J51)</f>
        <v>0</v>
      </c>
      <c r="K52" s="742">
        <f>AVERAGE(K16:K51)</f>
        <v>5.092592592592593E-2</v>
      </c>
      <c r="L52" s="1481"/>
      <c r="M52" s="1482"/>
      <c r="N52" s="743">
        <f t="shared" si="5"/>
        <v>5.092592592592593E-2</v>
      </c>
      <c r="O52" s="743">
        <f t="shared" si="6"/>
        <v>5.092592592592593E-2</v>
      </c>
      <c r="P52" s="741">
        <f t="shared" si="7"/>
        <v>5.0925925925925934</v>
      </c>
      <c r="Q52" s="1478"/>
      <c r="R52" s="1479"/>
      <c r="S52" s="1479"/>
      <c r="T52" s="1479"/>
      <c r="U52" s="1479"/>
      <c r="V52" s="1479"/>
      <c r="W52" s="1479"/>
      <c r="X52" s="1480"/>
      <c r="Y52" s="744"/>
    </row>
    <row r="53" spans="2:25" s="722" customFormat="1" ht="16.5" customHeight="1">
      <c r="B53" s="693"/>
      <c r="C53" s="745"/>
      <c r="D53" s="701"/>
      <c r="E53" s="746"/>
      <c r="F53" s="693"/>
      <c r="G53" s="693"/>
      <c r="H53" s="693"/>
      <c r="I53" s="693"/>
      <c r="J53" s="693"/>
      <c r="K53" s="747"/>
      <c r="L53" s="701"/>
      <c r="M53" s="701"/>
      <c r="N53" s="693"/>
      <c r="O53" s="693"/>
      <c r="P53" s="693"/>
      <c r="Q53" s="689"/>
      <c r="R53" s="689"/>
      <c r="S53" s="689"/>
      <c r="T53" s="689"/>
      <c r="U53" s="689"/>
      <c r="V53" s="689"/>
      <c r="W53" s="689"/>
      <c r="X53" s="689"/>
      <c r="Y53" s="748"/>
    </row>
    <row r="54" spans="2:25">
      <c r="B54" s="745"/>
      <c r="C54" s="745"/>
      <c r="D54" s="749"/>
      <c r="E54" s="750">
        <f>36-COUNTBLANK(E16:E51)</f>
        <v>0</v>
      </c>
      <c r="F54" s="745"/>
      <c r="G54" s="745"/>
      <c r="H54" s="745"/>
      <c r="I54" s="745"/>
      <c r="J54" s="745"/>
      <c r="K54" s="751"/>
      <c r="L54" s="749"/>
      <c r="M54" s="749"/>
      <c r="N54" s="749"/>
      <c r="O54" s="749"/>
      <c r="P54" s="749"/>
    </row>
    <row r="55" spans="2:25" ht="24" customHeight="1">
      <c r="B55" s="752"/>
      <c r="C55" s="752"/>
      <c r="D55" s="749"/>
      <c r="E55" s="745"/>
      <c r="F55" s="752"/>
      <c r="G55" s="753">
        <f>COUNTIF(G16:G51,1)</f>
        <v>2</v>
      </c>
      <c r="H55" s="752"/>
      <c r="I55" s="752"/>
      <c r="N55" s="752"/>
      <c r="O55" s="752"/>
      <c r="P55" s="752"/>
      <c r="S55" s="752" t="s">
        <v>319</v>
      </c>
      <c r="T55" s="752"/>
      <c r="U55" s="1475">
        <f>ABSEN!O48</f>
        <v>0</v>
      </c>
      <c r="V55" s="1475"/>
    </row>
    <row r="56" spans="2:25">
      <c r="B56" s="752"/>
      <c r="C56" s="752"/>
      <c r="D56" s="749"/>
      <c r="E56" s="745" t="s">
        <v>19</v>
      </c>
      <c r="F56" s="752"/>
      <c r="G56" s="752"/>
      <c r="H56" s="752"/>
      <c r="I56" s="752"/>
      <c r="N56" s="752"/>
      <c r="O56" s="752"/>
      <c r="P56" s="752"/>
      <c r="S56" s="752"/>
      <c r="T56" s="752"/>
      <c r="U56" s="754"/>
      <c r="V56" s="752"/>
    </row>
    <row r="57" spans="2:25">
      <c r="B57" s="752"/>
      <c r="C57" s="752"/>
      <c r="D57" s="749"/>
      <c r="E57" s="745" t="s">
        <v>22</v>
      </c>
      <c r="F57" s="752"/>
      <c r="G57" s="752"/>
      <c r="H57" s="752"/>
      <c r="I57" s="752"/>
      <c r="N57" s="752"/>
      <c r="O57" s="752"/>
      <c r="P57" s="752"/>
      <c r="S57" s="752"/>
      <c r="T57" s="752"/>
      <c r="U57" s="754" t="s">
        <v>21</v>
      </c>
      <c r="V57" s="752"/>
    </row>
    <row r="58" spans="2:25">
      <c r="B58" s="752"/>
      <c r="C58" s="752"/>
      <c r="D58" s="749"/>
      <c r="E58" s="754"/>
      <c r="F58" s="752"/>
      <c r="G58" s="752"/>
      <c r="H58" s="752"/>
      <c r="I58" s="752"/>
      <c r="N58" s="752"/>
      <c r="O58" s="752"/>
      <c r="P58" s="752"/>
      <c r="S58" s="752"/>
      <c r="T58" s="752"/>
      <c r="U58" s="752"/>
      <c r="V58" s="752"/>
    </row>
    <row r="59" spans="2:25">
      <c r="B59" s="752"/>
      <c r="C59" s="752"/>
      <c r="D59" s="749"/>
      <c r="E59" s="754"/>
      <c r="F59" s="752"/>
      <c r="G59" s="752"/>
      <c r="H59" s="752"/>
      <c r="I59" s="752"/>
      <c r="N59" s="752"/>
      <c r="O59" s="752"/>
      <c r="P59" s="752"/>
      <c r="S59" s="752"/>
      <c r="T59" s="752"/>
      <c r="U59" s="752"/>
      <c r="V59" s="752"/>
    </row>
    <row r="60" spans="2:25">
      <c r="B60" s="752"/>
      <c r="C60" s="752"/>
      <c r="D60" s="749"/>
      <c r="E60" s="755"/>
      <c r="F60" s="755"/>
      <c r="G60" s="755"/>
      <c r="H60" s="755"/>
      <c r="I60" s="755"/>
      <c r="N60" s="752"/>
      <c r="O60" s="752"/>
      <c r="P60" s="752"/>
      <c r="S60" s="755"/>
      <c r="T60" s="755"/>
      <c r="U60" s="755"/>
      <c r="V60" s="752"/>
    </row>
    <row r="61" spans="2:25" s="762" customFormat="1" ht="12.75">
      <c r="B61" s="756"/>
      <c r="C61" s="756"/>
      <c r="D61" s="757"/>
      <c r="E61" s="758" t="str">
        <f>ABSEN!E53</f>
        <v>ARIS SUATRYANTO, S.Pd.</v>
      </c>
      <c r="F61" s="759"/>
      <c r="G61" s="759"/>
      <c r="H61" s="759"/>
      <c r="I61" s="759"/>
      <c r="J61" s="760"/>
      <c r="K61" s="760"/>
      <c r="L61" s="760"/>
      <c r="M61" s="760"/>
      <c r="N61" s="759"/>
      <c r="O61" s="759"/>
      <c r="P61" s="759"/>
      <c r="Q61" s="760"/>
      <c r="R61" s="760"/>
      <c r="S61" s="759"/>
      <c r="T61" s="759"/>
      <c r="U61" s="761" t="str">
        <f>E4</f>
        <v>ACHMAD MUFTI, S.Kom.</v>
      </c>
      <c r="V61" s="759"/>
      <c r="W61" s="760"/>
      <c r="X61" s="760"/>
    </row>
    <row r="62" spans="2:25">
      <c r="B62" s="752"/>
      <c r="C62" s="752"/>
      <c r="D62" s="749"/>
      <c r="E62" s="745" t="e">
        <f>ABSEN!E54</f>
        <v>#REF!</v>
      </c>
      <c r="F62" s="752"/>
      <c r="G62" s="752"/>
      <c r="H62" s="752"/>
      <c r="I62" s="752"/>
      <c r="N62" s="752"/>
      <c r="O62" s="752"/>
      <c r="P62" s="752"/>
      <c r="S62" s="752"/>
      <c r="T62" s="752"/>
      <c r="U62" s="754" t="str">
        <f>ABSEN!K54</f>
        <v>NIP. -</v>
      </c>
      <c r="V62" s="752"/>
    </row>
    <row r="63" spans="2:25">
      <c r="B63" s="752"/>
      <c r="C63" s="752"/>
      <c r="D63" s="749"/>
      <c r="E63" s="749"/>
      <c r="F63" s="752"/>
      <c r="G63" s="752"/>
      <c r="H63" s="752"/>
      <c r="I63" s="752"/>
      <c r="J63" s="752"/>
      <c r="K63" s="752"/>
      <c r="L63" s="752"/>
      <c r="M63" s="752"/>
      <c r="N63" s="752"/>
      <c r="O63" s="752"/>
      <c r="P63" s="752"/>
    </row>
    <row r="64" spans="2:25">
      <c r="B64" s="690"/>
      <c r="C64" s="690"/>
      <c r="D64" s="690"/>
      <c r="E64" s="690"/>
      <c r="F64" s="690"/>
      <c r="G64" s="690"/>
      <c r="H64" s="690"/>
      <c r="I64" s="690"/>
      <c r="J64" s="690"/>
      <c r="K64" s="690"/>
      <c r="L64" s="690"/>
      <c r="M64" s="690"/>
      <c r="N64" s="690"/>
      <c r="O64" s="690"/>
      <c r="P64" s="690"/>
    </row>
    <row r="65" spans="2:16">
      <c r="B65" s="690"/>
      <c r="C65" s="690"/>
      <c r="D65" s="690"/>
      <c r="E65" s="690"/>
      <c r="F65" s="690"/>
      <c r="G65" s="690"/>
      <c r="H65" s="690"/>
      <c r="I65" s="690"/>
      <c r="J65" s="690"/>
      <c r="K65" s="690"/>
      <c r="L65" s="690"/>
      <c r="M65" s="690"/>
      <c r="N65" s="690"/>
      <c r="O65" s="690"/>
      <c r="P65" s="690"/>
    </row>
    <row r="66" spans="2:16">
      <c r="B66" s="690"/>
      <c r="C66" s="690"/>
      <c r="D66" s="690"/>
      <c r="E66" s="690"/>
      <c r="F66" s="690"/>
      <c r="G66" s="690"/>
      <c r="H66" s="690"/>
      <c r="I66" s="690"/>
      <c r="J66" s="690"/>
      <c r="K66" s="690"/>
      <c r="L66" s="690"/>
      <c r="M66" s="690"/>
      <c r="N66" s="690"/>
      <c r="O66" s="690"/>
      <c r="P66" s="690"/>
    </row>
    <row r="67" spans="2:16">
      <c r="B67" s="690"/>
      <c r="C67" s="690"/>
      <c r="D67" s="690"/>
      <c r="E67" s="690"/>
      <c r="F67" s="690"/>
      <c r="G67" s="690"/>
      <c r="H67" s="690"/>
      <c r="I67" s="690"/>
      <c r="J67" s="690"/>
      <c r="K67" s="690"/>
      <c r="L67" s="690"/>
      <c r="M67" s="690"/>
      <c r="N67" s="690"/>
      <c r="O67" s="690"/>
      <c r="P67" s="690"/>
    </row>
  </sheetData>
  <sheetProtection selectLockedCells="1"/>
  <mergeCells count="25">
    <mergeCell ref="U55:V55"/>
    <mergeCell ref="B12:B15"/>
    <mergeCell ref="C12:C15"/>
    <mergeCell ref="D12:E15"/>
    <mergeCell ref="H14:J14"/>
    <mergeCell ref="K14:K15"/>
    <mergeCell ref="F14:F15"/>
    <mergeCell ref="L14:L15"/>
    <mergeCell ref="M14:M15"/>
    <mergeCell ref="C52:E52"/>
    <mergeCell ref="Q52:X52"/>
    <mergeCell ref="L52:M52"/>
    <mergeCell ref="B1:Y1"/>
    <mergeCell ref="Y12:Y15"/>
    <mergeCell ref="W14:W15"/>
    <mergeCell ref="Q14:R15"/>
    <mergeCell ref="S14:T15"/>
    <mergeCell ref="U14:V15"/>
    <mergeCell ref="F13:P13"/>
    <mergeCell ref="P14:P15"/>
    <mergeCell ref="F12:X12"/>
    <mergeCell ref="Q13:X13"/>
    <mergeCell ref="X14:X15"/>
    <mergeCell ref="N14:N15"/>
    <mergeCell ref="Q6:S6"/>
  </mergeCells>
  <conditionalFormatting sqref="C16:C54 D16:E51 D53:E54 Y16:Y53 W16:X51 F16:K54 P50:P51">
    <cfRule type="cellIs" dxfId="20" priority="22" operator="equal">
      <formula>0</formula>
    </cfRule>
  </conditionalFormatting>
  <conditionalFormatting sqref="K16:K53 P50:P51">
    <cfRule type="cellIs" dxfId="19" priority="7" operator="lessThan">
      <formula>$M$6</formula>
    </cfRule>
  </conditionalFormatting>
  <conditionalFormatting sqref="F16:Y51">
    <cfRule type="cellIs" dxfId="18" priority="1" operator="equal">
      <formula>0</formula>
    </cfRule>
  </conditionalFormatting>
  <dataValidations count="1">
    <dataValidation type="list" allowBlank="1" showInputMessage="1" showErrorMessage="1" sqref="Q16:Q51 U16:U51 S16:S51">
      <formula1>$A$16:$A$18</formula1>
    </dataValidation>
  </dataValidations>
  <pageMargins left="0.43307086614173229" right="0.23622047244094491" top="0.15748031496062992" bottom="0.15748031496062992" header="0.31496062992125984" footer="0.31496062992125984"/>
  <pageSetup paperSize="9" scale="90" orientation="landscape" r:id="rId1"/>
  <headerFooter>
    <oddHeader>&amp;LSMK N 2 WONOSOBO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6">
    <tabColor rgb="FF00B0F0"/>
  </sheetPr>
  <dimension ref="A1:Q63"/>
  <sheetViews>
    <sheetView showGridLines="0" workbookViewId="0"/>
  </sheetViews>
  <sheetFormatPr defaultRowHeight="14.25"/>
  <cols>
    <col min="1" max="1" width="2.28515625" style="5" customWidth="1"/>
    <col min="2" max="2" width="4.140625" style="5" customWidth="1"/>
    <col min="3" max="3" width="9.140625" style="5" customWidth="1"/>
    <col min="4" max="4" width="1.5703125" style="5" customWidth="1"/>
    <col min="5" max="5" width="33" style="5" customWidth="1"/>
    <col min="6" max="15" width="4.28515625" style="5" customWidth="1"/>
    <col min="16" max="16" width="5.28515625" style="5" customWidth="1"/>
    <col min="17" max="17" width="2.85546875" style="5" customWidth="1"/>
    <col min="18" max="16384" width="9.140625" style="5"/>
  </cols>
  <sheetData>
    <row r="1" spans="1:17" ht="18">
      <c r="B1" s="1375" t="str">
        <f>CONCATENATE("HASIL KOREKSI UJIAN TENGAH SEMESTER ",'DATA UTAMA'!H16)</f>
        <v>HASIL KOREKSI UJIAN TENGAH SEMESTER 2</v>
      </c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  <c r="P1" s="1375"/>
      <c r="Q1" s="1375"/>
    </row>
    <row r="2" spans="1:17" ht="7.5" customHeight="1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ht="15" customHeight="1">
      <c r="B3" s="157" t="s">
        <v>2</v>
      </c>
      <c r="C3" s="158"/>
      <c r="D3" s="766" t="s">
        <v>3</v>
      </c>
      <c r="E3" s="237" t="str">
        <f>PROSEM!E4</f>
        <v>PRAKARYA</v>
      </c>
      <c r="F3" s="158"/>
      <c r="G3" s="158"/>
      <c r="H3" s="158"/>
      <c r="I3" s="158"/>
      <c r="L3" s="157" t="s">
        <v>25</v>
      </c>
      <c r="M3" s="767"/>
      <c r="N3" s="767"/>
      <c r="O3" s="454" t="s">
        <v>3</v>
      </c>
      <c r="P3" s="1486" t="str">
        <f>PROSEM!E5</f>
        <v>2017/2018</v>
      </c>
      <c r="Q3" s="1486"/>
    </row>
    <row r="4" spans="1:17" ht="15" customHeight="1">
      <c r="B4" s="157" t="s">
        <v>4</v>
      </c>
      <c r="C4" s="158"/>
      <c r="D4" s="766" t="s">
        <v>3</v>
      </c>
      <c r="E4" s="237" t="str">
        <f>PROSEM!AB5</f>
        <v>ACHMAD MUFTI, S.Kom.</v>
      </c>
      <c r="F4" s="158"/>
      <c r="G4" s="158"/>
      <c r="H4" s="158"/>
      <c r="I4" s="158"/>
      <c r="L4" s="157" t="s">
        <v>5</v>
      </c>
      <c r="M4" s="767"/>
      <c r="N4" s="767"/>
      <c r="O4" s="454" t="s">
        <v>3</v>
      </c>
      <c r="P4" s="1486" t="str">
        <f>PROSEM!AB3</f>
        <v>VIII 6</v>
      </c>
      <c r="Q4" s="1486"/>
    </row>
    <row r="5" spans="1:17" ht="2.25" customHeight="1">
      <c r="A5" s="768"/>
      <c r="B5" s="769"/>
      <c r="C5" s="770"/>
      <c r="D5" s="771"/>
      <c r="E5" s="772"/>
      <c r="F5" s="770"/>
      <c r="G5" s="770"/>
      <c r="H5" s="770"/>
      <c r="I5" s="770"/>
      <c r="J5" s="768"/>
      <c r="K5" s="768"/>
      <c r="L5" s="769"/>
      <c r="M5" s="773"/>
      <c r="N5" s="773"/>
      <c r="O5" s="774"/>
      <c r="P5" s="772"/>
      <c r="Q5" s="772"/>
    </row>
    <row r="6" spans="1:17" ht="15.75">
      <c r="A6" s="768"/>
      <c r="B6" s="1499" t="s">
        <v>523</v>
      </c>
      <c r="C6" s="1499"/>
      <c r="D6" s="1499"/>
      <c r="E6" s="1499"/>
      <c r="F6" s="769" t="s">
        <v>521</v>
      </c>
      <c r="G6" s="770"/>
      <c r="H6" s="770"/>
      <c r="I6" s="775">
        <v>10</v>
      </c>
      <c r="J6" s="770"/>
      <c r="K6" s="769" t="s">
        <v>522</v>
      </c>
      <c r="L6" s="770"/>
      <c r="M6" s="770"/>
      <c r="N6" s="770"/>
      <c r="O6" s="776" t="s">
        <v>3</v>
      </c>
      <c r="P6" s="777">
        <f>IF(ISERROR(I6/I8),"",I6/I8)</f>
        <v>1</v>
      </c>
      <c r="Q6" s="778"/>
    </row>
    <row r="7" spans="1:17" ht="2.25" customHeight="1">
      <c r="A7" s="768"/>
      <c r="B7" s="1499"/>
      <c r="C7" s="1499"/>
      <c r="D7" s="1499"/>
      <c r="E7" s="1499"/>
      <c r="F7" s="770"/>
      <c r="G7" s="770"/>
      <c r="H7" s="770"/>
      <c r="I7" s="777"/>
      <c r="J7" s="770"/>
      <c r="K7" s="770"/>
      <c r="L7" s="770"/>
      <c r="M7" s="770"/>
      <c r="N7" s="770"/>
      <c r="O7" s="776"/>
      <c r="P7" s="779"/>
      <c r="Q7" s="778"/>
    </row>
    <row r="8" spans="1:17" ht="15.75">
      <c r="A8" s="768"/>
      <c r="B8" s="1499"/>
      <c r="C8" s="1499"/>
      <c r="D8" s="1499"/>
      <c r="E8" s="1499"/>
      <c r="F8" s="769" t="s">
        <v>520</v>
      </c>
      <c r="G8" s="770"/>
      <c r="H8" s="770"/>
      <c r="I8" s="775">
        <v>10</v>
      </c>
      <c r="J8" s="770"/>
      <c r="K8" s="769" t="s">
        <v>302</v>
      </c>
      <c r="L8" s="770"/>
      <c r="M8" s="770"/>
      <c r="N8" s="770"/>
      <c r="O8" s="776" t="s">
        <v>3</v>
      </c>
      <c r="P8" s="777">
        <f>'DATA UTAMA'!L14</f>
        <v>75</v>
      </c>
      <c r="Q8" s="778"/>
    </row>
    <row r="9" spans="1:17" ht="2.25" customHeight="1">
      <c r="A9" s="768"/>
      <c r="B9" s="769"/>
      <c r="C9" s="770"/>
      <c r="D9" s="771"/>
      <c r="E9" s="770"/>
      <c r="F9" s="770"/>
      <c r="G9" s="770"/>
      <c r="H9" s="770"/>
      <c r="I9" s="770"/>
      <c r="J9" s="770"/>
      <c r="K9" s="770"/>
      <c r="L9" s="770"/>
      <c r="M9" s="770"/>
      <c r="N9" s="770"/>
      <c r="O9" s="770"/>
      <c r="P9" s="779"/>
      <c r="Q9" s="778"/>
    </row>
    <row r="10" spans="1:17" ht="3.75" customHeight="1">
      <c r="B10" s="158"/>
      <c r="C10" s="158"/>
      <c r="D10" s="766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324"/>
      <c r="Q10" s="173"/>
    </row>
    <row r="11" spans="1:17" s="171" customFormat="1" ht="15" customHeight="1">
      <c r="A11" s="780">
        <v>100</v>
      </c>
      <c r="B11" s="1489" t="s">
        <v>6</v>
      </c>
      <c r="C11" s="1443" t="s">
        <v>7</v>
      </c>
      <c r="D11" s="1443" t="s">
        <v>8</v>
      </c>
      <c r="E11" s="1443"/>
      <c r="F11" s="1443" t="s">
        <v>385</v>
      </c>
      <c r="G11" s="1443"/>
      <c r="H11" s="1443"/>
      <c r="I11" s="1443"/>
      <c r="J11" s="1443"/>
      <c r="K11" s="1443"/>
      <c r="L11" s="1443"/>
      <c r="M11" s="1443"/>
      <c r="N11" s="1443"/>
      <c r="O11" s="1443"/>
      <c r="P11" s="1493" t="s">
        <v>170</v>
      </c>
      <c r="Q11" s="1494"/>
    </row>
    <row r="12" spans="1:17" s="171" customFormat="1" ht="15" customHeight="1">
      <c r="A12" s="780">
        <v>10</v>
      </c>
      <c r="B12" s="1490"/>
      <c r="C12" s="1492"/>
      <c r="D12" s="1492"/>
      <c r="E12" s="1492"/>
      <c r="F12" s="781">
        <v>1</v>
      </c>
      <c r="G12" s="781">
        <v>2</v>
      </c>
      <c r="H12" s="781">
        <v>3</v>
      </c>
      <c r="I12" s="781">
        <v>4</v>
      </c>
      <c r="J12" s="781">
        <v>5</v>
      </c>
      <c r="K12" s="781">
        <v>6</v>
      </c>
      <c r="L12" s="781">
        <v>7</v>
      </c>
      <c r="M12" s="781">
        <v>8</v>
      </c>
      <c r="N12" s="781">
        <v>9</v>
      </c>
      <c r="O12" s="781">
        <v>10</v>
      </c>
      <c r="P12" s="1495"/>
      <c r="Q12" s="1496"/>
    </row>
    <row r="13" spans="1:17" s="171" customFormat="1" ht="15.75" thickBot="1">
      <c r="A13" s="780">
        <v>4</v>
      </c>
      <c r="B13" s="1491"/>
      <c r="C13" s="1445"/>
      <c r="D13" s="1445"/>
      <c r="E13" s="1445"/>
      <c r="F13" s="782"/>
      <c r="G13" s="782"/>
      <c r="H13" s="782"/>
      <c r="I13" s="782"/>
      <c r="J13" s="782"/>
      <c r="K13" s="782"/>
      <c r="L13" s="782"/>
      <c r="M13" s="782"/>
      <c r="N13" s="782"/>
      <c r="O13" s="782"/>
      <c r="P13" s="1497"/>
      <c r="Q13" s="1498"/>
    </row>
    <row r="14" spans="1:17" ht="17.25" customHeight="1" thickTop="1">
      <c r="B14" s="164">
        <v>1</v>
      </c>
      <c r="C14" s="783" t="str">
        <f>ABSEN!C11</f>
        <v/>
      </c>
      <c r="D14" s="784"/>
      <c r="E14" s="797" t="str">
        <f>ABSEN!E11</f>
        <v/>
      </c>
      <c r="F14" s="783">
        <v>1</v>
      </c>
      <c r="G14" s="783"/>
      <c r="H14" s="783"/>
      <c r="I14" s="783">
        <v>1</v>
      </c>
      <c r="J14" s="783">
        <v>1</v>
      </c>
      <c r="K14" s="783">
        <v>1</v>
      </c>
      <c r="L14" s="783">
        <v>1</v>
      </c>
      <c r="M14" s="783">
        <v>1</v>
      </c>
      <c r="N14" s="783">
        <v>1</v>
      </c>
      <c r="O14" s="783">
        <v>1</v>
      </c>
      <c r="P14" s="1487">
        <f>(SUM(F14:O14))</f>
        <v>8</v>
      </c>
      <c r="Q14" s="1488"/>
    </row>
    <row r="15" spans="1:17" ht="17.25" customHeight="1">
      <c r="B15" s="169">
        <v>2</v>
      </c>
      <c r="C15" s="785" t="str">
        <f>ABSEN!C12</f>
        <v/>
      </c>
      <c r="D15" s="786"/>
      <c r="E15" s="798" t="str">
        <f>ABSEN!E12</f>
        <v/>
      </c>
      <c r="F15" s="783">
        <v>1</v>
      </c>
      <c r="G15" s="783">
        <v>1</v>
      </c>
      <c r="H15" s="783">
        <v>1</v>
      </c>
      <c r="I15" s="783">
        <v>1</v>
      </c>
      <c r="J15" s="783"/>
      <c r="K15" s="783">
        <v>1</v>
      </c>
      <c r="L15" s="783">
        <v>0.5</v>
      </c>
      <c r="M15" s="783">
        <v>0.5</v>
      </c>
      <c r="N15" s="783">
        <v>1</v>
      </c>
      <c r="O15" s="783">
        <v>1</v>
      </c>
      <c r="P15" s="1487">
        <f t="shared" ref="P15:P49" si="0">(SUM(F15:O15))</f>
        <v>8</v>
      </c>
      <c r="Q15" s="1488"/>
    </row>
    <row r="16" spans="1:17" ht="17.25" customHeight="1">
      <c r="B16" s="169">
        <v>3</v>
      </c>
      <c r="C16" s="785" t="str">
        <f>ABSEN!C13</f>
        <v/>
      </c>
      <c r="D16" s="786"/>
      <c r="E16" s="798" t="str">
        <f>ABSEN!E13</f>
        <v/>
      </c>
      <c r="F16" s="783"/>
      <c r="G16" s="783"/>
      <c r="H16" s="783"/>
      <c r="I16" s="783"/>
      <c r="J16" s="783"/>
      <c r="K16" s="783"/>
      <c r="L16" s="783"/>
      <c r="M16" s="783"/>
      <c r="N16" s="783"/>
      <c r="O16" s="783"/>
      <c r="P16" s="1487">
        <f t="shared" si="0"/>
        <v>0</v>
      </c>
      <c r="Q16" s="1488"/>
    </row>
    <row r="17" spans="2:17" ht="17.25" customHeight="1">
      <c r="B17" s="169">
        <v>4</v>
      </c>
      <c r="C17" s="785" t="str">
        <f>ABSEN!C14</f>
        <v/>
      </c>
      <c r="D17" s="786"/>
      <c r="E17" s="798" t="str">
        <f>ABSEN!E14</f>
        <v/>
      </c>
      <c r="F17" s="783"/>
      <c r="G17" s="783"/>
      <c r="H17" s="783"/>
      <c r="I17" s="783"/>
      <c r="J17" s="783"/>
      <c r="K17" s="783"/>
      <c r="L17" s="783"/>
      <c r="M17" s="783"/>
      <c r="N17" s="783"/>
      <c r="O17" s="783"/>
      <c r="P17" s="1487">
        <f t="shared" si="0"/>
        <v>0</v>
      </c>
      <c r="Q17" s="1488"/>
    </row>
    <row r="18" spans="2:17" ht="17.25" customHeight="1">
      <c r="B18" s="169">
        <v>5</v>
      </c>
      <c r="C18" s="785" t="str">
        <f>ABSEN!C15</f>
        <v/>
      </c>
      <c r="D18" s="786"/>
      <c r="E18" s="798" t="str">
        <f>ABSEN!E15</f>
        <v/>
      </c>
      <c r="F18" s="783"/>
      <c r="G18" s="783"/>
      <c r="H18" s="783"/>
      <c r="I18" s="783"/>
      <c r="J18" s="783"/>
      <c r="K18" s="783"/>
      <c r="L18" s="783"/>
      <c r="M18" s="783"/>
      <c r="N18" s="783"/>
      <c r="O18" s="783"/>
      <c r="P18" s="1487">
        <f t="shared" si="0"/>
        <v>0</v>
      </c>
      <c r="Q18" s="1488"/>
    </row>
    <row r="19" spans="2:17" ht="17.25" customHeight="1">
      <c r="B19" s="169">
        <v>6</v>
      </c>
      <c r="C19" s="785" t="str">
        <f>ABSEN!C16</f>
        <v/>
      </c>
      <c r="D19" s="786"/>
      <c r="E19" s="798" t="str">
        <f>ABSEN!E16</f>
        <v/>
      </c>
      <c r="F19" s="783"/>
      <c r="G19" s="783"/>
      <c r="H19" s="783"/>
      <c r="I19" s="783"/>
      <c r="J19" s="783"/>
      <c r="K19" s="783"/>
      <c r="L19" s="783"/>
      <c r="M19" s="783"/>
      <c r="N19" s="783"/>
      <c r="O19" s="783"/>
      <c r="P19" s="1487">
        <f t="shared" si="0"/>
        <v>0</v>
      </c>
      <c r="Q19" s="1488"/>
    </row>
    <row r="20" spans="2:17" ht="17.25" customHeight="1">
      <c r="B20" s="169">
        <v>7</v>
      </c>
      <c r="C20" s="785" t="str">
        <f>ABSEN!C17</f>
        <v/>
      </c>
      <c r="D20" s="786"/>
      <c r="E20" s="798" t="str">
        <f>ABSEN!E17</f>
        <v/>
      </c>
      <c r="F20" s="783"/>
      <c r="G20" s="783"/>
      <c r="H20" s="783"/>
      <c r="I20" s="783"/>
      <c r="J20" s="783"/>
      <c r="K20" s="783"/>
      <c r="L20" s="783"/>
      <c r="M20" s="783"/>
      <c r="N20" s="783"/>
      <c r="O20" s="783"/>
      <c r="P20" s="1487">
        <f t="shared" si="0"/>
        <v>0</v>
      </c>
      <c r="Q20" s="1488"/>
    </row>
    <row r="21" spans="2:17" ht="17.25" customHeight="1">
      <c r="B21" s="169">
        <v>8</v>
      </c>
      <c r="C21" s="785" t="str">
        <f>ABSEN!C18</f>
        <v/>
      </c>
      <c r="D21" s="786"/>
      <c r="E21" s="798" t="str">
        <f>ABSEN!E18</f>
        <v/>
      </c>
      <c r="F21" s="783"/>
      <c r="G21" s="783"/>
      <c r="H21" s="783"/>
      <c r="I21" s="783"/>
      <c r="J21" s="783"/>
      <c r="K21" s="783"/>
      <c r="L21" s="783"/>
      <c r="M21" s="783"/>
      <c r="N21" s="783"/>
      <c r="O21" s="783"/>
      <c r="P21" s="1487">
        <f t="shared" si="0"/>
        <v>0</v>
      </c>
      <c r="Q21" s="1488"/>
    </row>
    <row r="22" spans="2:17" ht="17.25" customHeight="1">
      <c r="B22" s="169">
        <v>9</v>
      </c>
      <c r="C22" s="785" t="str">
        <f>ABSEN!C19</f>
        <v/>
      </c>
      <c r="D22" s="786"/>
      <c r="E22" s="798" t="str">
        <f>ABSEN!E19</f>
        <v/>
      </c>
      <c r="F22" s="783"/>
      <c r="G22" s="783"/>
      <c r="H22" s="783"/>
      <c r="I22" s="783"/>
      <c r="J22" s="783"/>
      <c r="K22" s="783"/>
      <c r="L22" s="783"/>
      <c r="M22" s="783"/>
      <c r="N22" s="783"/>
      <c r="O22" s="783"/>
      <c r="P22" s="1487">
        <f t="shared" si="0"/>
        <v>0</v>
      </c>
      <c r="Q22" s="1488"/>
    </row>
    <row r="23" spans="2:17" ht="17.25" customHeight="1">
      <c r="B23" s="169">
        <v>10</v>
      </c>
      <c r="C23" s="785" t="str">
        <f>ABSEN!C20</f>
        <v/>
      </c>
      <c r="D23" s="786"/>
      <c r="E23" s="798" t="str">
        <f>ABSEN!E20</f>
        <v/>
      </c>
      <c r="F23" s="783"/>
      <c r="G23" s="783"/>
      <c r="H23" s="783"/>
      <c r="I23" s="783"/>
      <c r="J23" s="783"/>
      <c r="K23" s="783"/>
      <c r="L23" s="783"/>
      <c r="M23" s="783"/>
      <c r="N23" s="783"/>
      <c r="O23" s="783"/>
      <c r="P23" s="1487">
        <f t="shared" si="0"/>
        <v>0</v>
      </c>
      <c r="Q23" s="1488"/>
    </row>
    <row r="24" spans="2:17" ht="17.25" customHeight="1">
      <c r="B24" s="169">
        <v>11</v>
      </c>
      <c r="C24" s="785" t="str">
        <f>ABSEN!C21</f>
        <v/>
      </c>
      <c r="D24" s="786"/>
      <c r="E24" s="798" t="str">
        <f>ABSEN!E21</f>
        <v/>
      </c>
      <c r="F24" s="783"/>
      <c r="G24" s="783"/>
      <c r="H24" s="783"/>
      <c r="I24" s="783"/>
      <c r="J24" s="783"/>
      <c r="K24" s="783"/>
      <c r="L24" s="783"/>
      <c r="M24" s="783"/>
      <c r="N24" s="783"/>
      <c r="O24" s="783"/>
      <c r="P24" s="1487">
        <f t="shared" si="0"/>
        <v>0</v>
      </c>
      <c r="Q24" s="1488"/>
    </row>
    <row r="25" spans="2:17" ht="17.25" customHeight="1">
      <c r="B25" s="169">
        <v>12</v>
      </c>
      <c r="C25" s="785" t="str">
        <f>ABSEN!C22</f>
        <v/>
      </c>
      <c r="D25" s="786"/>
      <c r="E25" s="798" t="str">
        <f>ABSEN!E22</f>
        <v/>
      </c>
      <c r="F25" s="783"/>
      <c r="G25" s="783"/>
      <c r="H25" s="783"/>
      <c r="I25" s="783"/>
      <c r="J25" s="783"/>
      <c r="K25" s="783"/>
      <c r="L25" s="783"/>
      <c r="M25" s="783"/>
      <c r="N25" s="783"/>
      <c r="O25" s="783"/>
      <c r="P25" s="1487">
        <f t="shared" si="0"/>
        <v>0</v>
      </c>
      <c r="Q25" s="1488"/>
    </row>
    <row r="26" spans="2:17" ht="17.25" customHeight="1">
      <c r="B26" s="169">
        <v>13</v>
      </c>
      <c r="C26" s="785" t="str">
        <f>ABSEN!C23</f>
        <v/>
      </c>
      <c r="D26" s="786"/>
      <c r="E26" s="798" t="str">
        <f>ABSEN!E23</f>
        <v/>
      </c>
      <c r="F26" s="783"/>
      <c r="G26" s="783"/>
      <c r="H26" s="783"/>
      <c r="I26" s="783"/>
      <c r="J26" s="783"/>
      <c r="K26" s="783"/>
      <c r="L26" s="783"/>
      <c r="M26" s="783"/>
      <c r="N26" s="783"/>
      <c r="O26" s="783"/>
      <c r="P26" s="1487">
        <f t="shared" si="0"/>
        <v>0</v>
      </c>
      <c r="Q26" s="1488"/>
    </row>
    <row r="27" spans="2:17" ht="17.25" customHeight="1">
      <c r="B27" s="169">
        <v>14</v>
      </c>
      <c r="C27" s="785" t="str">
        <f>ABSEN!C24</f>
        <v/>
      </c>
      <c r="D27" s="786"/>
      <c r="E27" s="798" t="str">
        <f>ABSEN!E24</f>
        <v/>
      </c>
      <c r="F27" s="783"/>
      <c r="G27" s="783"/>
      <c r="H27" s="783"/>
      <c r="I27" s="783"/>
      <c r="J27" s="783"/>
      <c r="K27" s="783"/>
      <c r="L27" s="783"/>
      <c r="M27" s="783"/>
      <c r="N27" s="783"/>
      <c r="O27" s="783"/>
      <c r="P27" s="1487">
        <f t="shared" si="0"/>
        <v>0</v>
      </c>
      <c r="Q27" s="1488"/>
    </row>
    <row r="28" spans="2:17" ht="17.25" customHeight="1">
      <c r="B28" s="169">
        <v>15</v>
      </c>
      <c r="C28" s="785" t="str">
        <f>ABSEN!C25</f>
        <v/>
      </c>
      <c r="D28" s="786"/>
      <c r="E28" s="798" t="str">
        <f>ABSEN!E25</f>
        <v/>
      </c>
      <c r="F28" s="783"/>
      <c r="G28" s="783"/>
      <c r="H28" s="783"/>
      <c r="I28" s="783"/>
      <c r="J28" s="783"/>
      <c r="K28" s="783"/>
      <c r="L28" s="783"/>
      <c r="M28" s="783"/>
      <c r="N28" s="783"/>
      <c r="O28" s="783"/>
      <c r="P28" s="1487">
        <f t="shared" si="0"/>
        <v>0</v>
      </c>
      <c r="Q28" s="1488"/>
    </row>
    <row r="29" spans="2:17" ht="17.25" customHeight="1">
      <c r="B29" s="169">
        <v>16</v>
      </c>
      <c r="C29" s="785" t="str">
        <f>ABSEN!C26</f>
        <v/>
      </c>
      <c r="D29" s="786"/>
      <c r="E29" s="798" t="str">
        <f>ABSEN!E26</f>
        <v/>
      </c>
      <c r="F29" s="783"/>
      <c r="G29" s="783"/>
      <c r="H29" s="783"/>
      <c r="I29" s="783"/>
      <c r="J29" s="783"/>
      <c r="K29" s="783"/>
      <c r="L29" s="783"/>
      <c r="M29" s="783"/>
      <c r="N29" s="783"/>
      <c r="O29" s="783"/>
      <c r="P29" s="1487">
        <f t="shared" si="0"/>
        <v>0</v>
      </c>
      <c r="Q29" s="1488"/>
    </row>
    <row r="30" spans="2:17" ht="17.25" customHeight="1">
      <c r="B30" s="169">
        <v>17</v>
      </c>
      <c r="C30" s="785" t="str">
        <f>ABSEN!C27</f>
        <v/>
      </c>
      <c r="D30" s="786"/>
      <c r="E30" s="798" t="str">
        <f>ABSEN!E27</f>
        <v/>
      </c>
      <c r="F30" s="783"/>
      <c r="G30" s="783"/>
      <c r="H30" s="783"/>
      <c r="I30" s="783"/>
      <c r="J30" s="783"/>
      <c r="K30" s="783"/>
      <c r="L30" s="783"/>
      <c r="M30" s="783"/>
      <c r="N30" s="783"/>
      <c r="O30" s="783"/>
      <c r="P30" s="1487">
        <f t="shared" si="0"/>
        <v>0</v>
      </c>
      <c r="Q30" s="1488"/>
    </row>
    <row r="31" spans="2:17" ht="17.25" customHeight="1">
      <c r="B31" s="169">
        <v>18</v>
      </c>
      <c r="C31" s="785" t="str">
        <f>ABSEN!C28</f>
        <v/>
      </c>
      <c r="D31" s="786"/>
      <c r="E31" s="798" t="str">
        <f>ABSEN!E28</f>
        <v/>
      </c>
      <c r="F31" s="783"/>
      <c r="G31" s="783"/>
      <c r="H31" s="783"/>
      <c r="I31" s="783"/>
      <c r="J31" s="783"/>
      <c r="K31" s="783"/>
      <c r="L31" s="783"/>
      <c r="M31" s="783"/>
      <c r="N31" s="783"/>
      <c r="O31" s="783"/>
      <c r="P31" s="1487">
        <f t="shared" si="0"/>
        <v>0</v>
      </c>
      <c r="Q31" s="1488"/>
    </row>
    <row r="32" spans="2:17" ht="17.25" customHeight="1">
      <c r="B32" s="169">
        <v>19</v>
      </c>
      <c r="C32" s="785" t="str">
        <f>ABSEN!C29</f>
        <v/>
      </c>
      <c r="D32" s="786"/>
      <c r="E32" s="798" t="str">
        <f>ABSEN!E29</f>
        <v/>
      </c>
      <c r="F32" s="783"/>
      <c r="G32" s="783"/>
      <c r="H32" s="783"/>
      <c r="I32" s="783"/>
      <c r="J32" s="783"/>
      <c r="K32" s="783"/>
      <c r="L32" s="783"/>
      <c r="M32" s="783"/>
      <c r="N32" s="783"/>
      <c r="O32" s="783"/>
      <c r="P32" s="1487">
        <f t="shared" si="0"/>
        <v>0</v>
      </c>
      <c r="Q32" s="1488"/>
    </row>
    <row r="33" spans="2:17" ht="17.25" customHeight="1">
      <c r="B33" s="169">
        <v>20</v>
      </c>
      <c r="C33" s="785" t="str">
        <f>ABSEN!C30</f>
        <v/>
      </c>
      <c r="D33" s="786"/>
      <c r="E33" s="798" t="str">
        <f>ABSEN!E30</f>
        <v/>
      </c>
      <c r="F33" s="783"/>
      <c r="G33" s="783"/>
      <c r="H33" s="783"/>
      <c r="I33" s="783"/>
      <c r="J33" s="783"/>
      <c r="K33" s="783"/>
      <c r="L33" s="783"/>
      <c r="M33" s="783"/>
      <c r="N33" s="783"/>
      <c r="O33" s="783"/>
      <c r="P33" s="1487">
        <f t="shared" si="0"/>
        <v>0</v>
      </c>
      <c r="Q33" s="1488"/>
    </row>
    <row r="34" spans="2:17" ht="17.25" customHeight="1">
      <c r="B34" s="169">
        <v>21</v>
      </c>
      <c r="C34" s="785" t="str">
        <f>ABSEN!C31</f>
        <v/>
      </c>
      <c r="D34" s="786"/>
      <c r="E34" s="798" t="str">
        <f>ABSEN!E31</f>
        <v/>
      </c>
      <c r="F34" s="783"/>
      <c r="G34" s="783"/>
      <c r="H34" s="783"/>
      <c r="I34" s="783"/>
      <c r="J34" s="783"/>
      <c r="K34" s="783"/>
      <c r="L34" s="783"/>
      <c r="M34" s="783"/>
      <c r="N34" s="783"/>
      <c r="O34" s="783"/>
      <c r="P34" s="1487">
        <f t="shared" si="0"/>
        <v>0</v>
      </c>
      <c r="Q34" s="1488"/>
    </row>
    <row r="35" spans="2:17" ht="17.25" customHeight="1">
      <c r="B35" s="169">
        <v>22</v>
      </c>
      <c r="C35" s="785" t="str">
        <f>ABSEN!C32</f>
        <v/>
      </c>
      <c r="D35" s="786"/>
      <c r="E35" s="798" t="str">
        <f>ABSEN!E32</f>
        <v/>
      </c>
      <c r="F35" s="783"/>
      <c r="G35" s="783"/>
      <c r="H35" s="783"/>
      <c r="I35" s="783"/>
      <c r="J35" s="783"/>
      <c r="K35" s="783"/>
      <c r="L35" s="783"/>
      <c r="M35" s="783"/>
      <c r="N35" s="783"/>
      <c r="O35" s="783"/>
      <c r="P35" s="1487">
        <f t="shared" si="0"/>
        <v>0</v>
      </c>
      <c r="Q35" s="1488"/>
    </row>
    <row r="36" spans="2:17" ht="17.25" customHeight="1">
      <c r="B36" s="169">
        <v>23</v>
      </c>
      <c r="C36" s="785" t="str">
        <f>ABSEN!C33</f>
        <v/>
      </c>
      <c r="D36" s="786"/>
      <c r="E36" s="798" t="str">
        <f>ABSEN!E33</f>
        <v/>
      </c>
      <c r="F36" s="783"/>
      <c r="G36" s="783"/>
      <c r="H36" s="783"/>
      <c r="I36" s="783"/>
      <c r="J36" s="783"/>
      <c r="K36" s="783"/>
      <c r="L36" s="783"/>
      <c r="M36" s="783"/>
      <c r="N36" s="783"/>
      <c r="O36" s="783"/>
      <c r="P36" s="1487">
        <f t="shared" si="0"/>
        <v>0</v>
      </c>
      <c r="Q36" s="1488"/>
    </row>
    <row r="37" spans="2:17" ht="17.25" customHeight="1">
      <c r="B37" s="169">
        <v>24</v>
      </c>
      <c r="C37" s="785" t="str">
        <f>ABSEN!C34</f>
        <v/>
      </c>
      <c r="D37" s="786"/>
      <c r="E37" s="798" t="str">
        <f>ABSEN!E34</f>
        <v/>
      </c>
      <c r="F37" s="783"/>
      <c r="G37" s="783"/>
      <c r="H37" s="783"/>
      <c r="I37" s="783"/>
      <c r="J37" s="783"/>
      <c r="K37" s="783"/>
      <c r="L37" s="783"/>
      <c r="M37" s="783"/>
      <c r="N37" s="783"/>
      <c r="O37" s="783"/>
      <c r="P37" s="1487">
        <f t="shared" si="0"/>
        <v>0</v>
      </c>
      <c r="Q37" s="1488"/>
    </row>
    <row r="38" spans="2:17" ht="17.25" customHeight="1">
      <c r="B38" s="169">
        <v>25</v>
      </c>
      <c r="C38" s="785" t="str">
        <f>ABSEN!C35</f>
        <v/>
      </c>
      <c r="D38" s="786"/>
      <c r="E38" s="798" t="str">
        <f>ABSEN!E35</f>
        <v/>
      </c>
      <c r="F38" s="783"/>
      <c r="G38" s="783"/>
      <c r="H38" s="783"/>
      <c r="I38" s="783"/>
      <c r="J38" s="783"/>
      <c r="K38" s="783"/>
      <c r="L38" s="783"/>
      <c r="M38" s="783"/>
      <c r="N38" s="783"/>
      <c r="O38" s="783"/>
      <c r="P38" s="1487">
        <f t="shared" si="0"/>
        <v>0</v>
      </c>
      <c r="Q38" s="1488"/>
    </row>
    <row r="39" spans="2:17" ht="17.25" customHeight="1">
      <c r="B39" s="169">
        <v>26</v>
      </c>
      <c r="C39" s="785" t="str">
        <f>ABSEN!C36</f>
        <v/>
      </c>
      <c r="D39" s="786"/>
      <c r="E39" s="798" t="str">
        <f>ABSEN!E36</f>
        <v/>
      </c>
      <c r="F39" s="783"/>
      <c r="G39" s="783"/>
      <c r="H39" s="783"/>
      <c r="I39" s="783"/>
      <c r="J39" s="783"/>
      <c r="K39" s="783"/>
      <c r="L39" s="783"/>
      <c r="M39" s="783"/>
      <c r="N39" s="783"/>
      <c r="O39" s="783"/>
      <c r="P39" s="1487">
        <f t="shared" si="0"/>
        <v>0</v>
      </c>
      <c r="Q39" s="1488"/>
    </row>
    <row r="40" spans="2:17" ht="17.25" customHeight="1">
      <c r="B40" s="169">
        <v>27</v>
      </c>
      <c r="C40" s="785" t="str">
        <f>ABSEN!C37</f>
        <v/>
      </c>
      <c r="D40" s="786"/>
      <c r="E40" s="798" t="str">
        <f>ABSEN!E37</f>
        <v/>
      </c>
      <c r="F40" s="783"/>
      <c r="G40" s="783"/>
      <c r="H40" s="783"/>
      <c r="I40" s="783"/>
      <c r="J40" s="783"/>
      <c r="K40" s="783"/>
      <c r="L40" s="783"/>
      <c r="M40" s="783"/>
      <c r="N40" s="783"/>
      <c r="O40" s="783"/>
      <c r="P40" s="1487">
        <f t="shared" si="0"/>
        <v>0</v>
      </c>
      <c r="Q40" s="1488"/>
    </row>
    <row r="41" spans="2:17" ht="17.25" customHeight="1">
      <c r="B41" s="169">
        <v>28</v>
      </c>
      <c r="C41" s="785" t="str">
        <f>ABSEN!C38</f>
        <v/>
      </c>
      <c r="D41" s="786"/>
      <c r="E41" s="798" t="str">
        <f>ABSEN!E38</f>
        <v/>
      </c>
      <c r="F41" s="783"/>
      <c r="G41" s="783"/>
      <c r="H41" s="783"/>
      <c r="I41" s="783"/>
      <c r="J41" s="783"/>
      <c r="K41" s="783"/>
      <c r="L41" s="783"/>
      <c r="M41" s="783"/>
      <c r="N41" s="783"/>
      <c r="O41" s="783"/>
      <c r="P41" s="1487">
        <f t="shared" si="0"/>
        <v>0</v>
      </c>
      <c r="Q41" s="1488"/>
    </row>
    <row r="42" spans="2:17" ht="17.25" customHeight="1">
      <c r="B42" s="169">
        <v>29</v>
      </c>
      <c r="C42" s="785" t="str">
        <f>ABSEN!C39</f>
        <v/>
      </c>
      <c r="D42" s="786"/>
      <c r="E42" s="798" t="str">
        <f>ABSEN!E39</f>
        <v/>
      </c>
      <c r="F42" s="783"/>
      <c r="G42" s="783"/>
      <c r="H42" s="783"/>
      <c r="I42" s="783"/>
      <c r="J42" s="783"/>
      <c r="K42" s="783"/>
      <c r="L42" s="783"/>
      <c r="M42" s="783"/>
      <c r="N42" s="783"/>
      <c r="O42" s="783"/>
      <c r="P42" s="1487">
        <f t="shared" si="0"/>
        <v>0</v>
      </c>
      <c r="Q42" s="1488"/>
    </row>
    <row r="43" spans="2:17" ht="17.25" customHeight="1">
      <c r="B43" s="169">
        <v>30</v>
      </c>
      <c r="C43" s="785" t="str">
        <f>ABSEN!C40</f>
        <v/>
      </c>
      <c r="D43" s="786"/>
      <c r="E43" s="798" t="str">
        <f>ABSEN!E40</f>
        <v/>
      </c>
      <c r="F43" s="783"/>
      <c r="G43" s="783"/>
      <c r="H43" s="783"/>
      <c r="I43" s="783"/>
      <c r="J43" s="783"/>
      <c r="K43" s="783"/>
      <c r="L43" s="783"/>
      <c r="M43" s="783"/>
      <c r="N43" s="783"/>
      <c r="O43" s="783"/>
      <c r="P43" s="1487">
        <f t="shared" si="0"/>
        <v>0</v>
      </c>
      <c r="Q43" s="1488"/>
    </row>
    <row r="44" spans="2:17" ht="17.25" customHeight="1">
      <c r="B44" s="169">
        <v>31</v>
      </c>
      <c r="C44" s="785" t="str">
        <f>ABSEN!C41</f>
        <v/>
      </c>
      <c r="D44" s="786"/>
      <c r="E44" s="798" t="str">
        <f>ABSEN!E41</f>
        <v/>
      </c>
      <c r="F44" s="783"/>
      <c r="G44" s="783"/>
      <c r="H44" s="783"/>
      <c r="I44" s="783"/>
      <c r="J44" s="783"/>
      <c r="K44" s="783"/>
      <c r="L44" s="783"/>
      <c r="M44" s="783"/>
      <c r="N44" s="783"/>
      <c r="O44" s="783"/>
      <c r="P44" s="1487">
        <f t="shared" si="0"/>
        <v>0</v>
      </c>
      <c r="Q44" s="1488"/>
    </row>
    <row r="45" spans="2:17" ht="17.25" customHeight="1">
      <c r="B45" s="169">
        <v>32</v>
      </c>
      <c r="C45" s="785" t="str">
        <f>ABSEN!C42</f>
        <v/>
      </c>
      <c r="D45" s="786"/>
      <c r="E45" s="798" t="str">
        <f>ABSEN!E42</f>
        <v/>
      </c>
      <c r="F45" s="783"/>
      <c r="G45" s="783"/>
      <c r="H45" s="783"/>
      <c r="I45" s="783"/>
      <c r="J45" s="783"/>
      <c r="K45" s="783"/>
      <c r="L45" s="783"/>
      <c r="M45" s="783"/>
      <c r="N45" s="783"/>
      <c r="O45" s="783"/>
      <c r="P45" s="1487">
        <f t="shared" si="0"/>
        <v>0</v>
      </c>
      <c r="Q45" s="1488"/>
    </row>
    <row r="46" spans="2:17" ht="17.25" customHeight="1">
      <c r="B46" s="169">
        <v>33</v>
      </c>
      <c r="C46" s="785" t="str">
        <f>ABSEN!C43</f>
        <v/>
      </c>
      <c r="D46" s="786"/>
      <c r="E46" s="798" t="str">
        <f>ABSEN!E43</f>
        <v/>
      </c>
      <c r="F46" s="783"/>
      <c r="G46" s="783"/>
      <c r="H46" s="783"/>
      <c r="I46" s="783"/>
      <c r="J46" s="783"/>
      <c r="K46" s="783"/>
      <c r="L46" s="783"/>
      <c r="M46" s="783"/>
      <c r="N46" s="783"/>
      <c r="O46" s="783"/>
      <c r="P46" s="1487">
        <f t="shared" si="0"/>
        <v>0</v>
      </c>
      <c r="Q46" s="1488"/>
    </row>
    <row r="47" spans="2:17" ht="17.25" customHeight="1">
      <c r="B47" s="169">
        <v>34</v>
      </c>
      <c r="C47" s="785" t="str">
        <f>ABSEN!C44</f>
        <v/>
      </c>
      <c r="D47" s="786"/>
      <c r="E47" s="798" t="str">
        <f>ABSEN!E44</f>
        <v/>
      </c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1487">
        <f t="shared" si="0"/>
        <v>0</v>
      </c>
      <c r="Q47" s="1488"/>
    </row>
    <row r="48" spans="2:17" ht="17.25" customHeight="1">
      <c r="B48" s="169">
        <v>35</v>
      </c>
      <c r="C48" s="785" t="str">
        <f>ABSEN!C45</f>
        <v/>
      </c>
      <c r="D48" s="786"/>
      <c r="E48" s="798" t="str">
        <f>ABSEN!E45</f>
        <v/>
      </c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1487">
        <f t="shared" si="0"/>
        <v>0</v>
      </c>
      <c r="Q48" s="1488"/>
    </row>
    <row r="49" spans="2:17" ht="17.25" customHeight="1">
      <c r="B49" s="787">
        <v>36</v>
      </c>
      <c r="C49" s="788" t="str">
        <f>ABSEN!C46</f>
        <v/>
      </c>
      <c r="D49" s="789"/>
      <c r="E49" s="799" t="str">
        <f>ABSEN!E46</f>
        <v/>
      </c>
      <c r="F49" s="788"/>
      <c r="G49" s="788"/>
      <c r="H49" s="788"/>
      <c r="I49" s="788"/>
      <c r="J49" s="788"/>
      <c r="K49" s="788"/>
      <c r="L49" s="788"/>
      <c r="M49" s="788"/>
      <c r="N49" s="788"/>
      <c r="O49" s="788"/>
      <c r="P49" s="1501">
        <f t="shared" si="0"/>
        <v>0</v>
      </c>
      <c r="Q49" s="1502"/>
    </row>
    <row r="50" spans="2:17">
      <c r="B50" s="790"/>
      <c r="C50" s="790"/>
      <c r="D50" s="791"/>
      <c r="E50" s="792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790"/>
    </row>
    <row r="51" spans="2:17" s="156" customFormat="1" ht="12">
      <c r="B51" s="158"/>
      <c r="C51" s="158"/>
      <c r="D51" s="793"/>
      <c r="E51" s="158"/>
      <c r="F51" s="158"/>
      <c r="G51" s="1500" t="s">
        <v>325</v>
      </c>
      <c r="H51" s="1500"/>
      <c r="I51" s="1500"/>
      <c r="J51" s="1500"/>
      <c r="K51" s="1500"/>
      <c r="L51" s="1500"/>
      <c r="M51" s="1500"/>
      <c r="N51" s="1500"/>
      <c r="O51" s="1500"/>
      <c r="P51" s="1500"/>
      <c r="Q51" s="158"/>
    </row>
    <row r="52" spans="2:17" s="156" customFormat="1" ht="12">
      <c r="B52" s="158"/>
      <c r="C52" s="158"/>
      <c r="D52" s="793"/>
      <c r="E52" s="158"/>
      <c r="F52" s="158"/>
      <c r="G52" s="1483" t="s">
        <v>21</v>
      </c>
      <c r="H52" s="1483"/>
      <c r="I52" s="1483"/>
      <c r="J52" s="1483"/>
      <c r="K52" s="1483"/>
      <c r="L52" s="1483"/>
      <c r="M52" s="1483"/>
      <c r="N52" s="1483"/>
      <c r="O52" s="1483"/>
      <c r="P52" s="1483"/>
      <c r="Q52" s="158"/>
    </row>
    <row r="53" spans="2:17" s="156" customFormat="1" ht="12">
      <c r="B53" s="1483" t="s">
        <v>19</v>
      </c>
      <c r="C53" s="1483"/>
      <c r="D53" s="1483"/>
      <c r="E53" s="1483"/>
      <c r="F53" s="158"/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158"/>
    </row>
    <row r="54" spans="2:17" s="156" customFormat="1" ht="12">
      <c r="B54" s="1483" t="s">
        <v>20</v>
      </c>
      <c r="C54" s="1483"/>
      <c r="D54" s="1483"/>
      <c r="E54" s="1483"/>
      <c r="F54" s="278"/>
      <c r="G54" s="325"/>
      <c r="H54" s="325"/>
      <c r="I54" s="325"/>
      <c r="J54" s="278"/>
      <c r="K54" s="278"/>
      <c r="L54" s="278"/>
      <c r="M54" s="278"/>
      <c r="N54" s="278"/>
      <c r="O54" s="278"/>
      <c r="P54" s="278"/>
      <c r="Q54" s="278"/>
    </row>
    <row r="55" spans="2:17" s="156" customFormat="1" ht="12">
      <c r="B55" s="1483"/>
      <c r="C55" s="1483"/>
      <c r="D55" s="1483"/>
      <c r="E55" s="1483"/>
      <c r="F55" s="278"/>
      <c r="G55" s="325"/>
      <c r="H55" s="325"/>
      <c r="I55" s="325"/>
      <c r="J55" s="278"/>
      <c r="K55" s="278"/>
      <c r="L55" s="278"/>
      <c r="M55" s="278"/>
      <c r="N55" s="278"/>
      <c r="O55" s="278"/>
      <c r="P55" s="278"/>
      <c r="Q55" s="278"/>
    </row>
    <row r="56" spans="2:17" s="156" customFormat="1" ht="12">
      <c r="B56" s="1483"/>
      <c r="C56" s="1483"/>
      <c r="D56" s="1483"/>
      <c r="E56" s="1483"/>
      <c r="F56" s="158"/>
      <c r="G56" s="325"/>
      <c r="H56" s="325"/>
      <c r="I56" s="325"/>
      <c r="J56" s="158"/>
      <c r="K56" s="158"/>
      <c r="L56" s="158"/>
      <c r="M56" s="158"/>
      <c r="N56" s="158"/>
      <c r="O56" s="158"/>
      <c r="P56" s="158"/>
      <c r="Q56" s="158"/>
    </row>
    <row r="57" spans="2:17" s="156" customFormat="1" ht="12">
      <c r="B57" s="1483"/>
      <c r="C57" s="1483"/>
      <c r="D57" s="1483"/>
      <c r="E57" s="1483"/>
      <c r="F57" s="278"/>
      <c r="G57" s="325"/>
      <c r="H57" s="325"/>
      <c r="I57" s="325"/>
      <c r="J57" s="278"/>
      <c r="K57" s="278"/>
      <c r="L57" s="278"/>
      <c r="M57" s="278"/>
      <c r="N57" s="278"/>
      <c r="O57" s="278"/>
      <c r="P57" s="278"/>
      <c r="Q57" s="278"/>
    </row>
    <row r="58" spans="2:17" s="156" customFormat="1" ht="12">
      <c r="B58" s="1483"/>
      <c r="C58" s="1483"/>
      <c r="D58" s="1483"/>
      <c r="E58" s="1483"/>
      <c r="F58" s="794"/>
      <c r="Q58" s="794"/>
    </row>
    <row r="59" spans="2:17" s="795" customFormat="1" ht="12">
      <c r="B59" s="1484" t="str">
        <f>PROTA!C43</f>
        <v>ARIS SUATRYANTO, S.Pd.</v>
      </c>
      <c r="C59" s="1484"/>
      <c r="D59" s="1484"/>
      <c r="E59" s="1484"/>
      <c r="F59" s="279"/>
      <c r="G59" s="1484" t="str">
        <f>E4</f>
        <v>ACHMAD MUFTI, S.Kom.</v>
      </c>
      <c r="H59" s="1484"/>
      <c r="I59" s="1484"/>
      <c r="J59" s="1484"/>
      <c r="K59" s="1484"/>
      <c r="L59" s="1484"/>
      <c r="M59" s="1484"/>
      <c r="N59" s="1484"/>
      <c r="O59" s="1484"/>
      <c r="P59" s="1484"/>
      <c r="Q59" s="157"/>
    </row>
    <row r="60" spans="2:17" s="179" customFormat="1" ht="9">
      <c r="B60" s="1485" t="e">
        <f>PROTA!C44</f>
        <v>#REF!</v>
      </c>
      <c r="C60" s="1485"/>
      <c r="D60" s="1485"/>
      <c r="E60" s="1485"/>
      <c r="F60" s="180"/>
      <c r="G60" s="1485" t="str">
        <f>COVER!A41</f>
        <v>NIP. -</v>
      </c>
      <c r="H60" s="1485"/>
      <c r="I60" s="1485"/>
      <c r="J60" s="1485"/>
      <c r="K60" s="1485"/>
      <c r="L60" s="1485"/>
      <c r="M60" s="1485"/>
      <c r="N60" s="1485"/>
      <c r="O60" s="1485"/>
      <c r="P60" s="1485"/>
      <c r="Q60" s="796"/>
    </row>
    <row r="61" spans="2:17">
      <c r="B61" s="173"/>
      <c r="C61" s="173"/>
      <c r="D61" s="182"/>
      <c r="E61" s="173"/>
      <c r="F61" s="173"/>
      <c r="G61" s="173"/>
      <c r="H61" s="173"/>
      <c r="I61" s="173"/>
      <c r="J61" s="173"/>
      <c r="K61" s="173"/>
      <c r="L61" s="155"/>
      <c r="M61" s="155"/>
      <c r="N61" s="155"/>
      <c r="O61" s="155"/>
      <c r="P61" s="155"/>
      <c r="Q61" s="155"/>
    </row>
    <row r="62" spans="2:17"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</row>
    <row r="63" spans="2:17"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</row>
  </sheetData>
  <mergeCells count="57">
    <mergeCell ref="B6:E8"/>
    <mergeCell ref="G51:P51"/>
    <mergeCell ref="G52:P52"/>
    <mergeCell ref="P36:Q36"/>
    <mergeCell ref="P48:Q48"/>
    <mergeCell ref="P49:Q49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P42:Q42"/>
    <mergeCell ref="P31:Q31"/>
    <mergeCell ref="P32:Q32"/>
    <mergeCell ref="P33:Q33"/>
    <mergeCell ref="P34:Q34"/>
    <mergeCell ref="P35:Q35"/>
    <mergeCell ref="P26:Q26"/>
    <mergeCell ref="P27:Q27"/>
    <mergeCell ref="P28:Q28"/>
    <mergeCell ref="P29:Q29"/>
    <mergeCell ref="P30:Q30"/>
    <mergeCell ref="P20:Q20"/>
    <mergeCell ref="P21:Q21"/>
    <mergeCell ref="P22:Q22"/>
    <mergeCell ref="P23:Q23"/>
    <mergeCell ref="P24:Q24"/>
    <mergeCell ref="B1:Q1"/>
    <mergeCell ref="P3:Q3"/>
    <mergeCell ref="P4:Q4"/>
    <mergeCell ref="P47:Q47"/>
    <mergeCell ref="B11:B13"/>
    <mergeCell ref="C11:C13"/>
    <mergeCell ref="D11:E13"/>
    <mergeCell ref="F11:O11"/>
    <mergeCell ref="P11:Q13"/>
    <mergeCell ref="P25:Q25"/>
    <mergeCell ref="P14:Q14"/>
    <mergeCell ref="P15:Q15"/>
    <mergeCell ref="P16:Q16"/>
    <mergeCell ref="P17:Q17"/>
    <mergeCell ref="P18:Q18"/>
    <mergeCell ref="P19:Q19"/>
    <mergeCell ref="B58:E58"/>
    <mergeCell ref="B59:E59"/>
    <mergeCell ref="B60:E60"/>
    <mergeCell ref="G60:P60"/>
    <mergeCell ref="G59:P59"/>
    <mergeCell ref="B53:E53"/>
    <mergeCell ref="B54:E54"/>
    <mergeCell ref="B55:E55"/>
    <mergeCell ref="B56:E56"/>
    <mergeCell ref="B57:E57"/>
  </mergeCells>
  <conditionalFormatting sqref="C14:Q50">
    <cfRule type="cellIs" dxfId="17" priority="1" operator="equal">
      <formula>0</formula>
    </cfRule>
  </conditionalFormatting>
  <dataValidations count="1">
    <dataValidation type="list" allowBlank="1" showInputMessage="1" showErrorMessage="1" sqref="I6">
      <formula1>$A$11:$A$13</formula1>
    </dataValidation>
  </dataValidations>
  <pageMargins left="0.43307086614173229" right="0.23622047244094491" top="0.15748031496062992" bottom="0.15748031496062992" header="0.31496062992125984" footer="0.31496062992125984"/>
  <pageSetup paperSize="9" scale="90" orientation="portrait" horizontalDpi="4294967293" r:id="rId1"/>
  <headerFooter>
    <oddHeader>&amp;LSMK N 2 WONOSOBO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7">
    <tabColor rgb="FF00B0F0"/>
  </sheetPr>
  <dimension ref="B1:CB89"/>
  <sheetViews>
    <sheetView showGridLines="0" workbookViewId="0">
      <pane xSplit="15" ySplit="11" topLeftCell="BR24" activePane="bottomRight" state="frozen"/>
      <selection activeCell="R15" sqref="R15"/>
      <selection pane="topRight" activeCell="R15" sqref="R15"/>
      <selection pane="bottomLeft" activeCell="R15" sqref="R15"/>
      <selection pane="bottomRight" activeCell="CE4" sqref="CE4"/>
    </sheetView>
  </sheetViews>
  <sheetFormatPr defaultRowHeight="15"/>
  <cols>
    <col min="1" max="1" width="2.28515625" style="88" customWidth="1"/>
    <col min="2" max="2" width="4.140625" style="89" customWidth="1"/>
    <col min="3" max="3" width="8" style="89" customWidth="1"/>
    <col min="4" max="4" width="1.5703125" style="89" customWidth="1"/>
    <col min="5" max="5" width="23.140625" style="89" customWidth="1"/>
    <col min="6" max="15" width="6.5703125" style="89" customWidth="1"/>
    <col min="16" max="16" width="3.5703125" style="89" customWidth="1"/>
    <col min="17" max="17" width="3.7109375" style="89" customWidth="1"/>
    <col min="18" max="26" width="3.28515625" style="89" customWidth="1"/>
    <col min="27" max="27" width="3.42578125" style="89" customWidth="1"/>
    <col min="28" max="65" width="3.28515625" style="89" customWidth="1"/>
    <col min="66" max="66" width="4.7109375" style="89" customWidth="1"/>
    <col min="67" max="76" width="3.28515625" style="89" customWidth="1"/>
    <col min="77" max="77" width="5" style="89" customWidth="1"/>
    <col min="78" max="78" width="7.28515625" style="89" customWidth="1"/>
    <col min="79" max="79" width="4.7109375" style="88" hidden="1" customWidth="1"/>
    <col min="80" max="80" width="5.85546875" style="88" hidden="1" customWidth="1"/>
    <col min="81" max="16384" width="9.140625" style="88"/>
  </cols>
  <sheetData>
    <row r="1" spans="2:80" ht="18.75">
      <c r="B1" s="1521" t="str">
        <f>IF(BW5="GASAL","ANALISIS BUTIR SOAL UJIAN AKHIR SEMESTER","ANALISIS BUTIR SOAL UJIAN KENAIKAN KELAS")</f>
        <v>ANALISIS BUTIR SOAL UJIAN KENAIKAN KELAS</v>
      </c>
      <c r="C1" s="1521"/>
      <c r="D1" s="1521"/>
      <c r="E1" s="1521"/>
      <c r="F1" s="1521"/>
      <c r="G1" s="1521"/>
      <c r="H1" s="1521"/>
      <c r="I1" s="1521"/>
      <c r="J1" s="1521"/>
      <c r="K1" s="1521"/>
      <c r="L1" s="1521"/>
      <c r="M1" s="1521"/>
      <c r="N1" s="1521"/>
      <c r="O1" s="1521"/>
      <c r="P1" s="1521"/>
      <c r="Q1" s="1521"/>
      <c r="R1" s="1521"/>
      <c r="S1" s="1521"/>
      <c r="T1" s="1521"/>
      <c r="U1" s="1521"/>
      <c r="V1" s="1521"/>
      <c r="W1" s="1521"/>
      <c r="X1" s="1521"/>
      <c r="Y1" s="1521"/>
      <c r="Z1" s="1521"/>
      <c r="AA1" s="1521"/>
      <c r="AB1" s="1521"/>
      <c r="AC1" s="1521"/>
      <c r="AD1" s="1521"/>
      <c r="AE1" s="1521"/>
      <c r="AF1" s="1521"/>
      <c r="AG1" s="1521"/>
      <c r="AH1" s="1521"/>
      <c r="AI1" s="1521"/>
      <c r="AJ1" s="1521"/>
      <c r="AK1" s="1521"/>
      <c r="AL1" s="1521"/>
      <c r="AM1" s="1521"/>
      <c r="AN1" s="1521"/>
      <c r="AO1" s="1521"/>
      <c r="AP1" s="1521"/>
      <c r="AQ1" s="1521"/>
      <c r="AR1" s="1521"/>
      <c r="AS1" s="1521"/>
      <c r="AT1" s="1521"/>
      <c r="AU1" s="1521"/>
      <c r="AV1" s="1521"/>
      <c r="AW1" s="1521"/>
      <c r="AX1" s="1521"/>
      <c r="AY1" s="1521"/>
      <c r="AZ1" s="1521"/>
      <c r="BA1" s="1521"/>
      <c r="BB1" s="1521"/>
      <c r="BC1" s="1521"/>
      <c r="BD1" s="1521"/>
      <c r="BE1" s="1521"/>
      <c r="BF1" s="1521"/>
      <c r="BG1" s="1521"/>
      <c r="BH1" s="1521"/>
      <c r="BI1" s="1521"/>
      <c r="BJ1" s="1521"/>
      <c r="BK1" s="1521"/>
      <c r="BL1" s="1521"/>
      <c r="BM1" s="1521"/>
      <c r="BN1" s="1521"/>
      <c r="BO1" s="1521"/>
      <c r="BP1" s="1521"/>
      <c r="BQ1" s="1521"/>
      <c r="BR1" s="1521"/>
      <c r="BS1" s="1521"/>
      <c r="BT1" s="1521"/>
      <c r="BU1" s="1521"/>
      <c r="BV1" s="1521"/>
      <c r="BW1" s="1521"/>
      <c r="BX1" s="1521"/>
      <c r="BY1" s="1521"/>
      <c r="BZ1" s="1521"/>
    </row>
    <row r="2" spans="2:80" ht="6" customHeigh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</row>
    <row r="3" spans="2:80" ht="13.5" customHeight="1">
      <c r="B3" s="91" t="s">
        <v>2</v>
      </c>
      <c r="C3" s="92"/>
      <c r="D3" s="93" t="s">
        <v>3</v>
      </c>
      <c r="E3" s="94" t="str">
        <f>PROSEM!$E$4</f>
        <v>PRAKARYA</v>
      </c>
      <c r="F3" s="92"/>
      <c r="G3" s="92"/>
      <c r="H3" s="92"/>
      <c r="I3" s="92"/>
      <c r="J3" s="92"/>
      <c r="K3" s="91"/>
      <c r="L3" s="92"/>
      <c r="M3" s="95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1"/>
      <c r="BK3" s="95"/>
      <c r="BL3" s="94"/>
      <c r="BP3" s="91" t="s">
        <v>25</v>
      </c>
      <c r="BV3" s="95" t="s">
        <v>3</v>
      </c>
      <c r="BW3" s="94" t="str">
        <f>PROTA!E5</f>
        <v>2017/2018</v>
      </c>
    </row>
    <row r="4" spans="2:80" ht="12.75" customHeight="1">
      <c r="B4" s="91" t="s">
        <v>4</v>
      </c>
      <c r="C4" s="92"/>
      <c r="D4" s="93" t="s">
        <v>3</v>
      </c>
      <c r="E4" s="94" t="str">
        <f>PROSEM!$AB$5</f>
        <v>ACHMAD MUFTI, S.Kom.</v>
      </c>
      <c r="F4" s="92"/>
      <c r="G4" s="92"/>
      <c r="H4" s="92"/>
      <c r="I4" s="92"/>
      <c r="J4" s="92"/>
      <c r="K4" s="91"/>
      <c r="L4" s="92"/>
      <c r="M4" s="95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1"/>
      <c r="BK4" s="95"/>
      <c r="BL4" s="94"/>
      <c r="BP4" s="91" t="s">
        <v>5</v>
      </c>
      <c r="BV4" s="95" t="s">
        <v>3</v>
      </c>
      <c r="BW4" s="94" t="str">
        <f>PROSEM!$AB$3</f>
        <v>VIII 6</v>
      </c>
    </row>
    <row r="5" spans="2:80" ht="12.75" customHeight="1">
      <c r="B5" s="91" t="s">
        <v>173</v>
      </c>
      <c r="C5" s="92"/>
      <c r="D5" s="93" t="s">
        <v>3</v>
      </c>
      <c r="E5" s="92" t="s">
        <v>174</v>
      </c>
      <c r="F5" s="95" t="s">
        <v>3</v>
      </c>
      <c r="G5" s="115">
        <v>2</v>
      </c>
      <c r="H5" s="92" t="s">
        <v>195</v>
      </c>
      <c r="I5" s="115">
        <v>0</v>
      </c>
      <c r="J5" s="92"/>
      <c r="K5" s="91"/>
      <c r="L5" s="92"/>
      <c r="M5" s="95"/>
      <c r="N5" s="92"/>
      <c r="O5" s="92"/>
      <c r="R5" s="92"/>
      <c r="S5" s="116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1"/>
      <c r="BK5" s="95"/>
      <c r="BL5" s="1537"/>
      <c r="BM5" s="1537"/>
      <c r="BP5" s="91" t="s">
        <v>167</v>
      </c>
      <c r="BV5" s="95" t="s">
        <v>3</v>
      </c>
      <c r="BW5" s="1537">
        <f>'DATA UTAMA'!H16</f>
        <v>2</v>
      </c>
      <c r="BX5" s="1537"/>
    </row>
    <row r="6" spans="2:80" ht="2.25" customHeight="1">
      <c r="B6" s="91"/>
      <c r="C6" s="92"/>
      <c r="D6" s="93"/>
      <c r="E6" s="92"/>
      <c r="F6" s="95"/>
      <c r="G6" s="117"/>
      <c r="H6" s="118"/>
      <c r="I6" s="117"/>
      <c r="J6" s="92"/>
      <c r="K6" s="91"/>
      <c r="L6" s="92"/>
      <c r="M6" s="95"/>
      <c r="N6" s="92"/>
      <c r="O6" s="92"/>
      <c r="R6" s="92"/>
      <c r="S6" s="116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1"/>
      <c r="BK6" s="95"/>
      <c r="BL6" s="94"/>
      <c r="BM6" s="94"/>
      <c r="BP6" s="91"/>
      <c r="BV6" s="95"/>
      <c r="BW6" s="94"/>
      <c r="BX6" s="94"/>
    </row>
    <row r="7" spans="2:80" ht="13.5" customHeight="1">
      <c r="B7" s="91"/>
      <c r="C7" s="92"/>
      <c r="D7" s="93"/>
      <c r="E7" s="92" t="s">
        <v>169</v>
      </c>
      <c r="F7" s="95" t="s">
        <v>3</v>
      </c>
      <c r="G7" s="115">
        <v>6</v>
      </c>
      <c r="H7" s="92"/>
      <c r="I7" s="92"/>
      <c r="J7" s="92"/>
      <c r="K7" s="91"/>
      <c r="L7" s="92"/>
      <c r="M7" s="95"/>
      <c r="N7" s="94"/>
      <c r="O7" s="92"/>
      <c r="R7" s="92"/>
      <c r="S7" s="116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1"/>
      <c r="BK7" s="95"/>
      <c r="BL7" s="95"/>
      <c r="BM7" s="94"/>
      <c r="BP7" s="91" t="s">
        <v>175</v>
      </c>
      <c r="BV7" s="95" t="s">
        <v>3</v>
      </c>
      <c r="BW7" s="119">
        <f>'DSS-DSK'!T9</f>
        <v>0</v>
      </c>
      <c r="BX7" s="94"/>
    </row>
    <row r="8" spans="2:80" ht="6.75" customHeight="1">
      <c r="B8" s="91"/>
      <c r="C8" s="92"/>
      <c r="D8" s="93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5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7"/>
    </row>
    <row r="9" spans="2:80" s="89" customFormat="1">
      <c r="B9" s="1522" t="s">
        <v>6</v>
      </c>
      <c r="C9" s="1525" t="s">
        <v>7</v>
      </c>
      <c r="D9" s="1528" t="s">
        <v>8</v>
      </c>
      <c r="E9" s="1529"/>
      <c r="F9" s="1541" t="s">
        <v>192</v>
      </c>
      <c r="G9" s="1542"/>
      <c r="H9" s="1542"/>
      <c r="I9" s="1542"/>
      <c r="J9" s="1542"/>
      <c r="K9" s="1542"/>
      <c r="L9" s="1542"/>
      <c r="M9" s="1542"/>
      <c r="N9" s="1542"/>
      <c r="O9" s="1543"/>
      <c r="P9" s="1515" t="s">
        <v>194</v>
      </c>
      <c r="Q9" s="1516"/>
      <c r="R9" s="1516"/>
      <c r="S9" s="1516"/>
      <c r="T9" s="1516"/>
      <c r="U9" s="1516"/>
      <c r="V9" s="1516"/>
      <c r="W9" s="1516"/>
      <c r="X9" s="1516"/>
      <c r="Y9" s="1516"/>
      <c r="Z9" s="1516"/>
      <c r="AA9" s="1516"/>
      <c r="AB9" s="1516"/>
      <c r="AC9" s="1516"/>
      <c r="AD9" s="1516"/>
      <c r="AE9" s="1516"/>
      <c r="AF9" s="1516"/>
      <c r="AG9" s="1516"/>
      <c r="AH9" s="1516"/>
      <c r="AI9" s="1516"/>
      <c r="AJ9" s="1516"/>
      <c r="AK9" s="1516"/>
      <c r="AL9" s="1516"/>
      <c r="AM9" s="1516"/>
      <c r="AN9" s="1516"/>
      <c r="AO9" s="1516"/>
      <c r="AP9" s="1516"/>
      <c r="AQ9" s="1516"/>
      <c r="AR9" s="1516"/>
      <c r="AS9" s="1516"/>
      <c r="AT9" s="1516"/>
      <c r="AU9" s="1516"/>
      <c r="AV9" s="1516"/>
      <c r="AW9" s="1516"/>
      <c r="AX9" s="1516"/>
      <c r="AY9" s="1516"/>
      <c r="AZ9" s="1516"/>
      <c r="BA9" s="1516"/>
      <c r="BB9" s="1516"/>
      <c r="BC9" s="1516"/>
      <c r="BD9" s="1516"/>
      <c r="BE9" s="1516"/>
      <c r="BF9" s="1516"/>
      <c r="BG9" s="1516"/>
      <c r="BH9" s="1516"/>
      <c r="BI9" s="1516"/>
      <c r="BJ9" s="1516"/>
      <c r="BK9" s="1516"/>
      <c r="BL9" s="1516"/>
      <c r="BM9" s="1516"/>
      <c r="BN9" s="1517"/>
      <c r="BO9" s="1516" t="s">
        <v>193</v>
      </c>
      <c r="BP9" s="1516"/>
      <c r="BQ9" s="1516"/>
      <c r="BR9" s="1516"/>
      <c r="BS9" s="1516"/>
      <c r="BT9" s="1516"/>
      <c r="BU9" s="1516"/>
      <c r="BV9" s="1516"/>
      <c r="BW9" s="1516"/>
      <c r="BX9" s="1516"/>
      <c r="BY9" s="1517"/>
      <c r="BZ9" s="1534" t="s">
        <v>14</v>
      </c>
    </row>
    <row r="10" spans="2:80" s="89" customFormat="1">
      <c r="B10" s="1523"/>
      <c r="C10" s="1526"/>
      <c r="D10" s="1530"/>
      <c r="E10" s="1531"/>
      <c r="F10" s="1509" t="s">
        <v>182</v>
      </c>
      <c r="G10" s="1509" t="s">
        <v>183</v>
      </c>
      <c r="H10" s="1509" t="s">
        <v>184</v>
      </c>
      <c r="I10" s="1509" t="s">
        <v>185</v>
      </c>
      <c r="J10" s="1509" t="s">
        <v>186</v>
      </c>
      <c r="K10" s="1509" t="s">
        <v>187</v>
      </c>
      <c r="L10" s="1509" t="s">
        <v>188</v>
      </c>
      <c r="M10" s="1509" t="s">
        <v>189</v>
      </c>
      <c r="N10" s="1509" t="s">
        <v>190</v>
      </c>
      <c r="O10" s="1509" t="s">
        <v>191</v>
      </c>
      <c r="P10" s="192">
        <v>1</v>
      </c>
      <c r="Q10" s="192">
        <v>2</v>
      </c>
      <c r="R10" s="192">
        <v>3</v>
      </c>
      <c r="S10" s="192">
        <v>4</v>
      </c>
      <c r="T10" s="192">
        <v>5</v>
      </c>
      <c r="U10" s="192">
        <v>6</v>
      </c>
      <c r="V10" s="192">
        <v>7</v>
      </c>
      <c r="W10" s="192">
        <v>8</v>
      </c>
      <c r="X10" s="192">
        <v>9</v>
      </c>
      <c r="Y10" s="192">
        <v>10</v>
      </c>
      <c r="Z10" s="192">
        <v>11</v>
      </c>
      <c r="AA10" s="192">
        <v>12</v>
      </c>
      <c r="AB10" s="192">
        <v>13</v>
      </c>
      <c r="AC10" s="192">
        <v>14</v>
      </c>
      <c r="AD10" s="192">
        <v>15</v>
      </c>
      <c r="AE10" s="192">
        <v>16</v>
      </c>
      <c r="AF10" s="192">
        <v>17</v>
      </c>
      <c r="AG10" s="192">
        <v>18</v>
      </c>
      <c r="AH10" s="192">
        <v>19</v>
      </c>
      <c r="AI10" s="192">
        <v>20</v>
      </c>
      <c r="AJ10" s="192">
        <v>21</v>
      </c>
      <c r="AK10" s="192">
        <v>22</v>
      </c>
      <c r="AL10" s="192">
        <v>23</v>
      </c>
      <c r="AM10" s="192">
        <v>24</v>
      </c>
      <c r="AN10" s="192">
        <v>25</v>
      </c>
      <c r="AO10" s="192">
        <v>26</v>
      </c>
      <c r="AP10" s="192">
        <v>27</v>
      </c>
      <c r="AQ10" s="192">
        <v>28</v>
      </c>
      <c r="AR10" s="192">
        <v>29</v>
      </c>
      <c r="AS10" s="192">
        <v>30</v>
      </c>
      <c r="AT10" s="192">
        <v>31</v>
      </c>
      <c r="AU10" s="192">
        <v>32</v>
      </c>
      <c r="AV10" s="192">
        <v>33</v>
      </c>
      <c r="AW10" s="192">
        <v>34</v>
      </c>
      <c r="AX10" s="192">
        <v>35</v>
      </c>
      <c r="AY10" s="192">
        <v>36</v>
      </c>
      <c r="AZ10" s="192">
        <v>37</v>
      </c>
      <c r="BA10" s="192">
        <v>38</v>
      </c>
      <c r="BB10" s="192">
        <v>39</v>
      </c>
      <c r="BC10" s="192">
        <v>40</v>
      </c>
      <c r="BD10" s="192">
        <v>41</v>
      </c>
      <c r="BE10" s="192">
        <v>42</v>
      </c>
      <c r="BF10" s="192">
        <v>43</v>
      </c>
      <c r="BG10" s="192">
        <v>44</v>
      </c>
      <c r="BH10" s="192">
        <v>45</v>
      </c>
      <c r="BI10" s="192">
        <v>46</v>
      </c>
      <c r="BJ10" s="192">
        <v>47</v>
      </c>
      <c r="BK10" s="192">
        <v>48</v>
      </c>
      <c r="BL10" s="192">
        <v>49</v>
      </c>
      <c r="BM10" s="192">
        <v>50</v>
      </c>
      <c r="BN10" s="1538" t="s">
        <v>172</v>
      </c>
      <c r="BO10" s="1507">
        <v>1</v>
      </c>
      <c r="BP10" s="1507">
        <v>2</v>
      </c>
      <c r="BQ10" s="1507">
        <v>3</v>
      </c>
      <c r="BR10" s="1507">
        <v>4</v>
      </c>
      <c r="BS10" s="1507">
        <v>5</v>
      </c>
      <c r="BT10" s="1507">
        <v>6</v>
      </c>
      <c r="BU10" s="1507">
        <v>7</v>
      </c>
      <c r="BV10" s="1507">
        <v>8</v>
      </c>
      <c r="BW10" s="1507">
        <v>9</v>
      </c>
      <c r="BX10" s="1507">
        <v>10</v>
      </c>
      <c r="BY10" s="1540" t="s">
        <v>171</v>
      </c>
      <c r="BZ10" s="1535"/>
    </row>
    <row r="11" spans="2:80" s="89" customFormat="1" ht="16.5" customHeight="1" thickBot="1">
      <c r="B11" s="1524"/>
      <c r="C11" s="1527"/>
      <c r="D11" s="1532"/>
      <c r="E11" s="1533"/>
      <c r="F11" s="1510"/>
      <c r="G11" s="1510"/>
      <c r="H11" s="1510"/>
      <c r="I11" s="1510"/>
      <c r="J11" s="1510"/>
      <c r="K11" s="1510"/>
      <c r="L11" s="1510"/>
      <c r="M11" s="1510"/>
      <c r="N11" s="1510"/>
      <c r="O11" s="1510"/>
      <c r="P11" s="193" t="s">
        <v>166</v>
      </c>
      <c r="Q11" s="193" t="s">
        <v>180</v>
      </c>
      <c r="R11" s="193" t="s">
        <v>165</v>
      </c>
      <c r="S11" s="193" t="s">
        <v>166</v>
      </c>
      <c r="T11" s="193" t="s">
        <v>17</v>
      </c>
      <c r="U11" s="193" t="s">
        <v>181</v>
      </c>
      <c r="V11" s="193" t="s">
        <v>180</v>
      </c>
      <c r="W11" s="193" t="s">
        <v>166</v>
      </c>
      <c r="X11" s="193" t="s">
        <v>180</v>
      </c>
      <c r="Y11" s="193" t="s">
        <v>17</v>
      </c>
      <c r="Z11" s="193" t="s">
        <v>17</v>
      </c>
      <c r="AA11" s="193" t="s">
        <v>17</v>
      </c>
      <c r="AB11" s="193" t="s">
        <v>165</v>
      </c>
      <c r="AC11" s="193" t="s">
        <v>166</v>
      </c>
      <c r="AD11" s="193" t="s">
        <v>166</v>
      </c>
      <c r="AE11" s="193" t="s">
        <v>181</v>
      </c>
      <c r="AF11" s="193" t="s">
        <v>180</v>
      </c>
      <c r="AG11" s="193" t="s">
        <v>180</v>
      </c>
      <c r="AH11" s="193" t="s">
        <v>181</v>
      </c>
      <c r="AI11" s="193" t="s">
        <v>165</v>
      </c>
      <c r="AJ11" s="193" t="s">
        <v>166</v>
      </c>
      <c r="AK11" s="193" t="s">
        <v>180</v>
      </c>
      <c r="AL11" s="193" t="s">
        <v>17</v>
      </c>
      <c r="AM11" s="193" t="s">
        <v>180</v>
      </c>
      <c r="AN11" s="193" t="s">
        <v>180</v>
      </c>
      <c r="AO11" s="193" t="s">
        <v>166</v>
      </c>
      <c r="AP11" s="193" t="s">
        <v>165</v>
      </c>
      <c r="AQ11" s="193" t="s">
        <v>181</v>
      </c>
      <c r="AR11" s="193" t="s">
        <v>17</v>
      </c>
      <c r="AS11" s="193" t="s">
        <v>180</v>
      </c>
      <c r="AT11" s="193" t="s">
        <v>17</v>
      </c>
      <c r="AU11" s="193" t="s">
        <v>165</v>
      </c>
      <c r="AV11" s="193" t="s">
        <v>180</v>
      </c>
      <c r="AW11" s="193" t="s">
        <v>165</v>
      </c>
      <c r="AX11" s="193" t="s">
        <v>180</v>
      </c>
      <c r="AY11" s="193" t="s">
        <v>165</v>
      </c>
      <c r="AZ11" s="193" t="s">
        <v>181</v>
      </c>
      <c r="BA11" s="193" t="s">
        <v>166</v>
      </c>
      <c r="BB11" s="193" t="s">
        <v>17</v>
      </c>
      <c r="BC11" s="193">
        <v>0</v>
      </c>
      <c r="BD11" s="193">
        <v>0</v>
      </c>
      <c r="BE11" s="193">
        <v>0</v>
      </c>
      <c r="BF11" s="193">
        <v>0</v>
      </c>
      <c r="BG11" s="193">
        <v>0</v>
      </c>
      <c r="BH11" s="193">
        <v>0</v>
      </c>
      <c r="BI11" s="193">
        <v>0</v>
      </c>
      <c r="BJ11" s="193">
        <v>0</v>
      </c>
      <c r="BK11" s="193">
        <v>0</v>
      </c>
      <c r="BL11" s="193">
        <v>0</v>
      </c>
      <c r="BM11" s="193">
        <v>0</v>
      </c>
      <c r="BN11" s="1539"/>
      <c r="BO11" s="1508"/>
      <c r="BP11" s="1508">
        <v>2</v>
      </c>
      <c r="BQ11" s="1508"/>
      <c r="BR11" s="1508">
        <v>2</v>
      </c>
      <c r="BS11" s="1508"/>
      <c r="BT11" s="1508">
        <v>2</v>
      </c>
      <c r="BU11" s="1508"/>
      <c r="BV11" s="1508">
        <v>2</v>
      </c>
      <c r="BW11" s="1508"/>
      <c r="BX11" s="1508">
        <v>2</v>
      </c>
      <c r="BY11" s="1527"/>
      <c r="BZ11" s="1536"/>
    </row>
    <row r="12" spans="2:80" ht="17.25" customHeight="1" thickTop="1">
      <c r="B12" s="98">
        <v>1</v>
      </c>
      <c r="C12" s="99" t="str">
        <f>'KOREKSI UAS'!C17</f>
        <v/>
      </c>
      <c r="D12" s="100"/>
      <c r="E12" s="101" t="str">
        <f>'KOREKSI UAS'!E17</f>
        <v/>
      </c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1" t="str">
        <f>IF(MID($F12,1,1)=P$11,1,"")</f>
        <v/>
      </c>
      <c r="Q12" s="121" t="str">
        <f>IF(MID($F12,2,1)=Q$11,1,"")</f>
        <v/>
      </c>
      <c r="R12" s="122" t="str">
        <f>IF(MID($F12,3,1)=R$11,1,"")</f>
        <v/>
      </c>
      <c r="S12" s="122" t="str">
        <f>IF(MID($F12,4,1)=S$11,1,"")</f>
        <v/>
      </c>
      <c r="T12" s="122" t="str">
        <f>IF(MID($F12,5,1)=T$11,1,"")</f>
        <v/>
      </c>
      <c r="U12" s="122" t="str">
        <f>IF(MID($G12,1,1)=U$11,1,"")</f>
        <v/>
      </c>
      <c r="V12" s="122" t="str">
        <f>IF(MID($G12,2,1)=V$11,1,"")</f>
        <v/>
      </c>
      <c r="W12" s="122" t="str">
        <f>IF(MID($G12,3,1)=W$11,1,"")</f>
        <v/>
      </c>
      <c r="X12" s="122" t="str">
        <f>IF(MID($G12,4,1)=X$11,1,"")</f>
        <v/>
      </c>
      <c r="Y12" s="122" t="str">
        <f>IF(MID($G12,5,1)=Y$11,1,"")</f>
        <v/>
      </c>
      <c r="Z12" s="122" t="str">
        <f>IF(MID($H12,1,1)=Z$11,1,"")</f>
        <v/>
      </c>
      <c r="AA12" s="122" t="str">
        <f>IF(MID($H12,2,1)=AA$11,1,"")</f>
        <v/>
      </c>
      <c r="AB12" s="122" t="str">
        <f>IF(MID($H12,3,1)=AB$11,1,"")</f>
        <v/>
      </c>
      <c r="AC12" s="122" t="str">
        <f>IF(MID($H12,4,1)=AC$11,1,"")</f>
        <v/>
      </c>
      <c r="AD12" s="122" t="str">
        <f>IF(MID($H12,5,1)=AD$11,1,"")</f>
        <v/>
      </c>
      <c r="AE12" s="122" t="str">
        <f>IF(MID($I12,1,1)=AE$11,1,"")</f>
        <v/>
      </c>
      <c r="AF12" s="122" t="str">
        <f>IF(MID($I12,2,1)=AF$11,1,"")</f>
        <v/>
      </c>
      <c r="AG12" s="122" t="str">
        <f>IF(MID($I12,3,1)=AG$11,1,"")</f>
        <v/>
      </c>
      <c r="AH12" s="122" t="str">
        <f>IF(MID($I12,4,1)=AH$11,1,"")</f>
        <v/>
      </c>
      <c r="AI12" s="122" t="str">
        <f>IF(MID($I12,5,1)=AI$11,1,"")</f>
        <v/>
      </c>
      <c r="AJ12" s="122" t="str">
        <f>IF(MID($J12,1,1)=AJ$11,1,"")</f>
        <v/>
      </c>
      <c r="AK12" s="122" t="str">
        <f>IF(MID($J12,2,1)=AK$11,1,"")</f>
        <v/>
      </c>
      <c r="AL12" s="122" t="str">
        <f>IF(MID($J12,3,1)=AL$11,1,"")</f>
        <v/>
      </c>
      <c r="AM12" s="122" t="str">
        <f>IF(MID($J12,4,1)=AM$11,1,"")</f>
        <v/>
      </c>
      <c r="AN12" s="122" t="str">
        <f>IF(MID($J12,5,1)=AN$11,1,"")</f>
        <v/>
      </c>
      <c r="AO12" s="122" t="str">
        <f>IF(MID($K12,1,1)=AO$11,1,"")</f>
        <v/>
      </c>
      <c r="AP12" s="122" t="str">
        <f>IF(MID($K12,2,1)=AP$11,1,"")</f>
        <v/>
      </c>
      <c r="AQ12" s="122" t="str">
        <f>IF(MID($K12,3,1)=AQ$11,1,"")</f>
        <v/>
      </c>
      <c r="AR12" s="122" t="str">
        <f>IF(MID($K12,4,1)=AR$11,1,"")</f>
        <v/>
      </c>
      <c r="AS12" s="122" t="str">
        <f>IF(MID($K12,5,1)=AS$11,1,"")</f>
        <v/>
      </c>
      <c r="AT12" s="122" t="str">
        <f>IF(MID($L12,1,1)=AT$11,1,"")</f>
        <v/>
      </c>
      <c r="AU12" s="122" t="str">
        <f>IF(MID($L12,2,1)=AU$11,1,"")</f>
        <v/>
      </c>
      <c r="AV12" s="122" t="str">
        <f>IF(MID($L12,3,1)=AV$11,1,"")</f>
        <v/>
      </c>
      <c r="AW12" s="122" t="str">
        <f>IF(MID($L12,4,1)=AW$11,1,"")</f>
        <v/>
      </c>
      <c r="AX12" s="122" t="str">
        <f>IF(MID($L12,5,1)=AX$11,1,"")</f>
        <v/>
      </c>
      <c r="AY12" s="122" t="str">
        <f>IF(MID($M12,1,1)=AY$11,1,"")</f>
        <v/>
      </c>
      <c r="AZ12" s="122" t="str">
        <f>IF(MID($M12,2,1)=AZ$11,1,"")</f>
        <v/>
      </c>
      <c r="BA12" s="122" t="str">
        <f>IF(MID($M12,3,1)=BA$11,1,"")</f>
        <v/>
      </c>
      <c r="BB12" s="122" t="str">
        <f>IF(MID($M12,4,1)=BB$11,1,"")</f>
        <v/>
      </c>
      <c r="BC12" s="122" t="str">
        <f>IF(MID($M12,5,1)=BC$11,1,"")</f>
        <v/>
      </c>
      <c r="BD12" s="122" t="str">
        <f>IF(MID($N12,1,1)=BD$11,1,"")</f>
        <v/>
      </c>
      <c r="BE12" s="122" t="str">
        <f>IF(MID($N12,2,1)=BE$11,1,"")</f>
        <v/>
      </c>
      <c r="BF12" s="122" t="str">
        <f>IF(MID($N12,3,1)=BF$11,1,"")</f>
        <v/>
      </c>
      <c r="BG12" s="122" t="str">
        <f>IF(MID($N12,4,1)=BG$11,1,"")</f>
        <v/>
      </c>
      <c r="BH12" s="122" t="str">
        <f>IF(MID($N12,5,1)=BH$11,1,"")</f>
        <v/>
      </c>
      <c r="BI12" s="122" t="str">
        <f>IF(MID($O12,1,1)=BI$11,1,"")</f>
        <v/>
      </c>
      <c r="BJ12" s="122" t="str">
        <f>IF(MID($O12,2,1)=BJ$11,1,"")</f>
        <v/>
      </c>
      <c r="BK12" s="122" t="str">
        <f>IF(MID($O12,3,1)=BK$11,1,"")</f>
        <v/>
      </c>
      <c r="BL12" s="122" t="str">
        <f>IF(MID($O12,4,1)=BL$11,1,"")</f>
        <v/>
      </c>
      <c r="BM12" s="122" t="str">
        <f>IF(MID($O12,5,1)=BM$11,1,"")</f>
        <v/>
      </c>
      <c r="BN12" s="123">
        <f>(SUM(P12:BM12))*$G$5+$I$5</f>
        <v>0</v>
      </c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123">
        <f t="shared" ref="BY12:BY47" si="0">(SUM(BO12:BX12))*$G$7</f>
        <v>0</v>
      </c>
      <c r="BZ12" s="124">
        <f>SUM(BN12,BY12)</f>
        <v>0</v>
      </c>
      <c r="CA12" s="88" t="str">
        <f>IF(BZ12&gt;1,1,"x")</f>
        <v>x</v>
      </c>
      <c r="CB12" s="88" t="str">
        <f>IF(CA12=1,BZ12,"x")</f>
        <v>x</v>
      </c>
    </row>
    <row r="13" spans="2:80" ht="17.25" customHeight="1">
      <c r="B13" s="103">
        <v>2</v>
      </c>
      <c r="C13" s="99" t="str">
        <f>'KOREKSI UAS'!C18</f>
        <v/>
      </c>
      <c r="D13" s="100"/>
      <c r="E13" s="101" t="str">
        <f>'KOREKSI UAS'!E18</f>
        <v/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1" t="str">
        <f t="shared" ref="P13:P47" si="1">IF(MID($F13,1,1)=P$11,1,"")</f>
        <v/>
      </c>
      <c r="Q13" s="121" t="str">
        <f t="shared" ref="Q13:Q47" si="2">IF(MID($F13,2,1)=Q$11,1,"")</f>
        <v/>
      </c>
      <c r="R13" s="122" t="str">
        <f t="shared" ref="R13:R47" si="3">IF(MID($F13,3,1)=R$11,1,"")</f>
        <v/>
      </c>
      <c r="S13" s="122" t="str">
        <f t="shared" ref="S13:S47" si="4">IF(MID($F13,4,1)=S$11,1,"")</f>
        <v/>
      </c>
      <c r="T13" s="122" t="str">
        <f t="shared" ref="T13:T47" si="5">IF(MID($F13,5,1)=T$11,1,"")</f>
        <v/>
      </c>
      <c r="U13" s="122" t="str">
        <f t="shared" ref="U13:U47" si="6">IF(MID($G13,1,1)=U$11,1,"")</f>
        <v/>
      </c>
      <c r="V13" s="122" t="str">
        <f t="shared" ref="V13:V47" si="7">IF(MID($G13,2,1)=V$11,1,"")</f>
        <v/>
      </c>
      <c r="W13" s="122" t="str">
        <f t="shared" ref="W13:W47" si="8">IF(MID($G13,3,1)=W$11,1,"")</f>
        <v/>
      </c>
      <c r="X13" s="122" t="str">
        <f t="shared" ref="X13:X47" si="9">IF(MID($G13,4,1)=X$11,1,"")</f>
        <v/>
      </c>
      <c r="Y13" s="122" t="str">
        <f t="shared" ref="Y13:Y47" si="10">IF(MID($G13,5,1)=Y$11,1,"")</f>
        <v/>
      </c>
      <c r="Z13" s="122" t="str">
        <f t="shared" ref="Z13:Z47" si="11">IF(MID($H13,1,1)=Z$11,1,"")</f>
        <v/>
      </c>
      <c r="AA13" s="122" t="str">
        <f t="shared" ref="AA13:AA47" si="12">IF(MID($H13,2,1)=AA$11,1,"")</f>
        <v/>
      </c>
      <c r="AB13" s="122" t="str">
        <f t="shared" ref="AB13:AB47" si="13">IF(MID($H13,3,1)=AB$11,1,"")</f>
        <v/>
      </c>
      <c r="AC13" s="122" t="str">
        <f t="shared" ref="AC13:AC47" si="14">IF(MID($H13,4,1)=AC$11,1,"")</f>
        <v/>
      </c>
      <c r="AD13" s="122" t="str">
        <f t="shared" ref="AD13:AD47" si="15">IF(MID($H13,5,1)=AD$11,1,"")</f>
        <v/>
      </c>
      <c r="AE13" s="122" t="str">
        <f t="shared" ref="AE13:AE47" si="16">IF(MID($I13,1,1)=AE$11,1,"")</f>
        <v/>
      </c>
      <c r="AF13" s="122" t="str">
        <f t="shared" ref="AF13:AF47" si="17">IF(MID($I13,2,1)=AF$11,1,"")</f>
        <v/>
      </c>
      <c r="AG13" s="122" t="str">
        <f t="shared" ref="AG13:AG47" si="18">IF(MID($I13,3,1)=AG$11,1,"")</f>
        <v/>
      </c>
      <c r="AH13" s="122" t="str">
        <f t="shared" ref="AH13:AH47" si="19">IF(MID($I13,4,1)=AH$11,1,"")</f>
        <v/>
      </c>
      <c r="AI13" s="122" t="str">
        <f t="shared" ref="AI13:AI47" si="20">IF(MID($I13,5,1)=AI$11,1,"")</f>
        <v/>
      </c>
      <c r="AJ13" s="122" t="str">
        <f t="shared" ref="AJ13:AJ47" si="21">IF(MID($J13,1,1)=AJ$11,1,"")</f>
        <v/>
      </c>
      <c r="AK13" s="122" t="str">
        <f t="shared" ref="AK13:AK47" si="22">IF(MID($J13,2,1)=AK$11,1,"")</f>
        <v/>
      </c>
      <c r="AL13" s="122" t="str">
        <f t="shared" ref="AL13:AL47" si="23">IF(MID($J13,3,1)=AL$11,1,"")</f>
        <v/>
      </c>
      <c r="AM13" s="122" t="str">
        <f t="shared" ref="AM13:AM47" si="24">IF(MID($J13,4,1)=AM$11,1,"")</f>
        <v/>
      </c>
      <c r="AN13" s="122" t="str">
        <f t="shared" ref="AN13:AN47" si="25">IF(MID($J13,5,1)=AN$11,1,"")</f>
        <v/>
      </c>
      <c r="AO13" s="122" t="str">
        <f t="shared" ref="AO13:AO47" si="26">IF(MID($K13,1,1)=AO$11,1,"")</f>
        <v/>
      </c>
      <c r="AP13" s="122" t="str">
        <f t="shared" ref="AP13:AP47" si="27">IF(MID($K13,2,1)=AP$11,1,"")</f>
        <v/>
      </c>
      <c r="AQ13" s="122" t="str">
        <f t="shared" ref="AQ13:AQ47" si="28">IF(MID($K13,3,1)=AQ$11,1,"")</f>
        <v/>
      </c>
      <c r="AR13" s="122" t="str">
        <f t="shared" ref="AR13:AR47" si="29">IF(MID($K13,4,1)=AR$11,1,"")</f>
        <v/>
      </c>
      <c r="AS13" s="122" t="str">
        <f t="shared" ref="AS13:AS47" si="30">IF(MID($K13,5,1)=AS$11,1,"")</f>
        <v/>
      </c>
      <c r="AT13" s="122" t="str">
        <f t="shared" ref="AT13:AT47" si="31">IF(MID($L13,1,1)=AT$11,1,"")</f>
        <v/>
      </c>
      <c r="AU13" s="122" t="str">
        <f t="shared" ref="AU13:AU47" si="32">IF(MID($L13,2,1)=AU$11,1,"")</f>
        <v/>
      </c>
      <c r="AV13" s="122" t="str">
        <f t="shared" ref="AV13:AV47" si="33">IF(MID($L13,3,1)=AV$11,1,"")</f>
        <v/>
      </c>
      <c r="AW13" s="122" t="str">
        <f t="shared" ref="AW13:AW47" si="34">IF(MID($L13,4,1)=AW$11,1,"")</f>
        <v/>
      </c>
      <c r="AX13" s="122" t="str">
        <f t="shared" ref="AX13:AX47" si="35">IF(MID($L13,5,1)=AX$11,1,"")</f>
        <v/>
      </c>
      <c r="AY13" s="122" t="str">
        <f t="shared" ref="AY13:AY47" si="36">IF(MID($M13,1,1)=AY$11,1,"")</f>
        <v/>
      </c>
      <c r="AZ13" s="122" t="str">
        <f t="shared" ref="AZ13:AZ47" si="37">IF(MID($M13,2,1)=AZ$11,1,"")</f>
        <v/>
      </c>
      <c r="BA13" s="122" t="str">
        <f t="shared" ref="BA13:BA47" si="38">IF(MID($M13,3,1)=BA$11,1,"")</f>
        <v/>
      </c>
      <c r="BB13" s="122" t="str">
        <f t="shared" ref="BB13:BB47" si="39">IF(MID($M13,4,1)=BB$11,1,"")</f>
        <v/>
      </c>
      <c r="BC13" s="122" t="str">
        <f t="shared" ref="BC13:BC47" si="40">IF(MID($M13,5,1)=BC$11,1,"")</f>
        <v/>
      </c>
      <c r="BD13" s="122" t="str">
        <f t="shared" ref="BD13:BD47" si="41">IF(MID($N13,1,1)=BD$11,1,"")</f>
        <v/>
      </c>
      <c r="BE13" s="122" t="str">
        <f t="shared" ref="BE13:BE47" si="42">IF(MID($N13,2,1)=BE$11,1,"")</f>
        <v/>
      </c>
      <c r="BF13" s="122" t="str">
        <f t="shared" ref="BF13:BF47" si="43">IF(MID($N13,3,1)=BF$11,1,"")</f>
        <v/>
      </c>
      <c r="BG13" s="122" t="str">
        <f t="shared" ref="BG13:BG47" si="44">IF(MID($N13,4,1)=BG$11,1,"")</f>
        <v/>
      </c>
      <c r="BH13" s="122" t="str">
        <f t="shared" ref="BH13:BH47" si="45">IF(MID($N13,5,1)=BH$11,1,"")</f>
        <v/>
      </c>
      <c r="BI13" s="122" t="str">
        <f t="shared" ref="BI13:BI47" si="46">IF(MID($O13,1,1)=BI$11,1,"")</f>
        <v/>
      </c>
      <c r="BJ13" s="122" t="str">
        <f t="shared" ref="BJ13:BJ47" si="47">IF(MID($O13,2,1)=BJ$11,1,"")</f>
        <v/>
      </c>
      <c r="BK13" s="122" t="str">
        <f t="shared" ref="BK13:BK47" si="48">IF(MID($O13,3,1)=BK$11,1,"")</f>
        <v/>
      </c>
      <c r="BL13" s="122" t="str">
        <f t="shared" ref="BL13:BL47" si="49">IF(MID($O13,4,1)=BL$11,1,"")</f>
        <v/>
      </c>
      <c r="BM13" s="122" t="str">
        <f t="shared" ref="BM13:BM47" si="50">IF(MID($O13,5,1)=BM$11,1,"")</f>
        <v/>
      </c>
      <c r="BN13" s="123">
        <f t="shared" ref="BN13:BN47" si="51">(SUM(P13:BM13))*$G$5+$I$5</f>
        <v>0</v>
      </c>
      <c r="BO13" s="99"/>
      <c r="BP13" s="99"/>
      <c r="BQ13" s="99"/>
      <c r="BR13" s="99"/>
      <c r="BS13" s="99"/>
      <c r="BT13" s="102"/>
      <c r="BU13" s="102"/>
      <c r="BV13" s="102"/>
      <c r="BW13" s="102"/>
      <c r="BX13" s="102"/>
      <c r="BY13" s="123">
        <f t="shared" si="0"/>
        <v>0</v>
      </c>
      <c r="BZ13" s="124">
        <f t="shared" ref="BZ13:BZ47" si="52">SUM(BN13,BY13)</f>
        <v>0</v>
      </c>
      <c r="CA13" s="88" t="str">
        <f t="shared" ref="CA13:CA47" si="53">IF(BZ13&gt;1,1,"x")</f>
        <v>x</v>
      </c>
      <c r="CB13" s="88" t="str">
        <f t="shared" ref="CB13:CB47" si="54">IF(CA13=1,BZ13,"x")</f>
        <v>x</v>
      </c>
    </row>
    <row r="14" spans="2:80" ht="17.25" customHeight="1">
      <c r="B14" s="103">
        <v>3</v>
      </c>
      <c r="C14" s="99" t="str">
        <f>'KOREKSI UAS'!C19</f>
        <v/>
      </c>
      <c r="D14" s="100"/>
      <c r="E14" s="101" t="str">
        <f>'KOREKSI UAS'!E19</f>
        <v/>
      </c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1" t="str">
        <f t="shared" si="1"/>
        <v/>
      </c>
      <c r="Q14" s="121" t="str">
        <f>IF(MID($F14,2,1)=Q$11,1,"")</f>
        <v/>
      </c>
      <c r="R14" s="122" t="str">
        <f t="shared" si="3"/>
        <v/>
      </c>
      <c r="S14" s="122" t="str">
        <f t="shared" si="4"/>
        <v/>
      </c>
      <c r="T14" s="122" t="str">
        <f t="shared" si="5"/>
        <v/>
      </c>
      <c r="U14" s="122" t="str">
        <f t="shared" si="6"/>
        <v/>
      </c>
      <c r="V14" s="122" t="str">
        <f t="shared" si="7"/>
        <v/>
      </c>
      <c r="W14" s="122" t="str">
        <f t="shared" si="8"/>
        <v/>
      </c>
      <c r="X14" s="122" t="str">
        <f t="shared" si="9"/>
        <v/>
      </c>
      <c r="Y14" s="122" t="str">
        <f t="shared" si="10"/>
        <v/>
      </c>
      <c r="Z14" s="122" t="str">
        <f t="shared" si="11"/>
        <v/>
      </c>
      <c r="AA14" s="122" t="str">
        <f t="shared" si="12"/>
        <v/>
      </c>
      <c r="AB14" s="122" t="str">
        <f t="shared" si="13"/>
        <v/>
      </c>
      <c r="AC14" s="122" t="str">
        <f t="shared" si="14"/>
        <v/>
      </c>
      <c r="AD14" s="122" t="str">
        <f t="shared" si="15"/>
        <v/>
      </c>
      <c r="AE14" s="122" t="str">
        <f t="shared" si="16"/>
        <v/>
      </c>
      <c r="AF14" s="122" t="str">
        <f t="shared" si="17"/>
        <v/>
      </c>
      <c r="AG14" s="122" t="str">
        <f t="shared" si="18"/>
        <v/>
      </c>
      <c r="AH14" s="122" t="str">
        <f t="shared" si="19"/>
        <v/>
      </c>
      <c r="AI14" s="122" t="str">
        <f t="shared" si="20"/>
        <v/>
      </c>
      <c r="AJ14" s="122" t="str">
        <f t="shared" si="21"/>
        <v/>
      </c>
      <c r="AK14" s="122" t="str">
        <f t="shared" si="22"/>
        <v/>
      </c>
      <c r="AL14" s="122" t="str">
        <f t="shared" si="23"/>
        <v/>
      </c>
      <c r="AM14" s="122" t="str">
        <f t="shared" si="24"/>
        <v/>
      </c>
      <c r="AN14" s="122" t="str">
        <f t="shared" si="25"/>
        <v/>
      </c>
      <c r="AO14" s="122" t="str">
        <f t="shared" si="26"/>
        <v/>
      </c>
      <c r="AP14" s="122" t="str">
        <f t="shared" si="27"/>
        <v/>
      </c>
      <c r="AQ14" s="122" t="str">
        <f t="shared" si="28"/>
        <v/>
      </c>
      <c r="AR14" s="122" t="str">
        <f t="shared" si="29"/>
        <v/>
      </c>
      <c r="AS14" s="122" t="str">
        <f t="shared" si="30"/>
        <v/>
      </c>
      <c r="AT14" s="122" t="str">
        <f t="shared" si="31"/>
        <v/>
      </c>
      <c r="AU14" s="122" t="str">
        <f t="shared" si="32"/>
        <v/>
      </c>
      <c r="AV14" s="122" t="str">
        <f t="shared" si="33"/>
        <v/>
      </c>
      <c r="AW14" s="122" t="str">
        <f t="shared" si="34"/>
        <v/>
      </c>
      <c r="AX14" s="122" t="str">
        <f t="shared" si="35"/>
        <v/>
      </c>
      <c r="AY14" s="122" t="str">
        <f t="shared" si="36"/>
        <v/>
      </c>
      <c r="AZ14" s="122" t="str">
        <f t="shared" si="37"/>
        <v/>
      </c>
      <c r="BA14" s="122" t="str">
        <f t="shared" si="38"/>
        <v/>
      </c>
      <c r="BB14" s="122" t="str">
        <f t="shared" si="39"/>
        <v/>
      </c>
      <c r="BC14" s="122" t="str">
        <f t="shared" si="40"/>
        <v/>
      </c>
      <c r="BD14" s="122" t="str">
        <f t="shared" si="41"/>
        <v/>
      </c>
      <c r="BE14" s="122" t="str">
        <f t="shared" si="42"/>
        <v/>
      </c>
      <c r="BF14" s="122" t="str">
        <f t="shared" si="43"/>
        <v/>
      </c>
      <c r="BG14" s="122" t="str">
        <f t="shared" si="44"/>
        <v/>
      </c>
      <c r="BH14" s="122" t="str">
        <f t="shared" si="45"/>
        <v/>
      </c>
      <c r="BI14" s="122" t="str">
        <f t="shared" si="46"/>
        <v/>
      </c>
      <c r="BJ14" s="122" t="str">
        <f t="shared" si="47"/>
        <v/>
      </c>
      <c r="BK14" s="122" t="str">
        <f t="shared" si="48"/>
        <v/>
      </c>
      <c r="BL14" s="122" t="str">
        <f t="shared" si="49"/>
        <v/>
      </c>
      <c r="BM14" s="122" t="str">
        <f t="shared" si="50"/>
        <v/>
      </c>
      <c r="BN14" s="123">
        <f t="shared" si="51"/>
        <v>0</v>
      </c>
      <c r="BO14" s="99"/>
      <c r="BP14" s="99"/>
      <c r="BQ14" s="99"/>
      <c r="BR14" s="99"/>
      <c r="BS14" s="99"/>
      <c r="BT14" s="102"/>
      <c r="BU14" s="102"/>
      <c r="BV14" s="102"/>
      <c r="BW14" s="102"/>
      <c r="BX14" s="102"/>
      <c r="BY14" s="123">
        <f t="shared" si="0"/>
        <v>0</v>
      </c>
      <c r="BZ14" s="124">
        <f t="shared" si="52"/>
        <v>0</v>
      </c>
      <c r="CA14" s="88" t="str">
        <f t="shared" si="53"/>
        <v>x</v>
      </c>
      <c r="CB14" s="88" t="str">
        <f t="shared" si="54"/>
        <v>x</v>
      </c>
    </row>
    <row r="15" spans="2:80" ht="17.25" customHeight="1">
      <c r="B15" s="103">
        <v>4</v>
      </c>
      <c r="C15" s="99" t="str">
        <f>'KOREKSI UAS'!C20</f>
        <v/>
      </c>
      <c r="D15" s="100"/>
      <c r="E15" s="101" t="str">
        <f>'KOREKSI UAS'!E20</f>
        <v/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1" t="str">
        <f t="shared" si="1"/>
        <v/>
      </c>
      <c r="Q15" s="121" t="str">
        <f t="shared" si="2"/>
        <v/>
      </c>
      <c r="R15" s="122" t="str">
        <f t="shared" si="3"/>
        <v/>
      </c>
      <c r="S15" s="122" t="str">
        <f t="shared" si="4"/>
        <v/>
      </c>
      <c r="T15" s="122" t="str">
        <f t="shared" si="5"/>
        <v/>
      </c>
      <c r="U15" s="122" t="str">
        <f t="shared" si="6"/>
        <v/>
      </c>
      <c r="V15" s="122" t="str">
        <f t="shared" si="7"/>
        <v/>
      </c>
      <c r="W15" s="122" t="str">
        <f t="shared" si="8"/>
        <v/>
      </c>
      <c r="X15" s="122" t="str">
        <f t="shared" si="9"/>
        <v/>
      </c>
      <c r="Y15" s="122" t="str">
        <f t="shared" si="10"/>
        <v/>
      </c>
      <c r="Z15" s="122" t="str">
        <f t="shared" si="11"/>
        <v/>
      </c>
      <c r="AA15" s="122" t="str">
        <f t="shared" si="12"/>
        <v/>
      </c>
      <c r="AB15" s="122" t="str">
        <f t="shared" si="13"/>
        <v/>
      </c>
      <c r="AC15" s="122" t="str">
        <f t="shared" si="14"/>
        <v/>
      </c>
      <c r="AD15" s="122" t="str">
        <f t="shared" si="15"/>
        <v/>
      </c>
      <c r="AE15" s="122" t="str">
        <f t="shared" si="16"/>
        <v/>
      </c>
      <c r="AF15" s="122" t="str">
        <f t="shared" si="17"/>
        <v/>
      </c>
      <c r="AG15" s="122" t="str">
        <f t="shared" si="18"/>
        <v/>
      </c>
      <c r="AH15" s="122" t="str">
        <f t="shared" si="19"/>
        <v/>
      </c>
      <c r="AI15" s="122" t="str">
        <f t="shared" si="20"/>
        <v/>
      </c>
      <c r="AJ15" s="122" t="str">
        <f t="shared" si="21"/>
        <v/>
      </c>
      <c r="AK15" s="122" t="str">
        <f t="shared" si="22"/>
        <v/>
      </c>
      <c r="AL15" s="122" t="str">
        <f t="shared" si="23"/>
        <v/>
      </c>
      <c r="AM15" s="122" t="str">
        <f t="shared" si="24"/>
        <v/>
      </c>
      <c r="AN15" s="122" t="str">
        <f t="shared" si="25"/>
        <v/>
      </c>
      <c r="AO15" s="122" t="str">
        <f t="shared" si="26"/>
        <v/>
      </c>
      <c r="AP15" s="122" t="str">
        <f t="shared" si="27"/>
        <v/>
      </c>
      <c r="AQ15" s="122" t="str">
        <f t="shared" si="28"/>
        <v/>
      </c>
      <c r="AR15" s="122" t="str">
        <f t="shared" si="29"/>
        <v/>
      </c>
      <c r="AS15" s="122" t="str">
        <f t="shared" si="30"/>
        <v/>
      </c>
      <c r="AT15" s="122" t="str">
        <f t="shared" si="31"/>
        <v/>
      </c>
      <c r="AU15" s="122" t="str">
        <f t="shared" si="32"/>
        <v/>
      </c>
      <c r="AV15" s="122" t="str">
        <f t="shared" si="33"/>
        <v/>
      </c>
      <c r="AW15" s="122" t="str">
        <f t="shared" si="34"/>
        <v/>
      </c>
      <c r="AX15" s="122" t="str">
        <f t="shared" si="35"/>
        <v/>
      </c>
      <c r="AY15" s="122" t="str">
        <f t="shared" si="36"/>
        <v/>
      </c>
      <c r="AZ15" s="122" t="str">
        <f t="shared" si="37"/>
        <v/>
      </c>
      <c r="BA15" s="122" t="str">
        <f t="shared" si="38"/>
        <v/>
      </c>
      <c r="BB15" s="122" t="str">
        <f t="shared" si="39"/>
        <v/>
      </c>
      <c r="BC15" s="122" t="str">
        <f t="shared" si="40"/>
        <v/>
      </c>
      <c r="BD15" s="122" t="str">
        <f t="shared" si="41"/>
        <v/>
      </c>
      <c r="BE15" s="122" t="str">
        <f t="shared" si="42"/>
        <v/>
      </c>
      <c r="BF15" s="122" t="str">
        <f t="shared" si="43"/>
        <v/>
      </c>
      <c r="BG15" s="122" t="str">
        <f t="shared" si="44"/>
        <v/>
      </c>
      <c r="BH15" s="122" t="str">
        <f t="shared" si="45"/>
        <v/>
      </c>
      <c r="BI15" s="122" t="str">
        <f t="shared" si="46"/>
        <v/>
      </c>
      <c r="BJ15" s="122" t="str">
        <f t="shared" si="47"/>
        <v/>
      </c>
      <c r="BK15" s="122" t="str">
        <f t="shared" si="48"/>
        <v/>
      </c>
      <c r="BL15" s="122" t="str">
        <f t="shared" si="49"/>
        <v/>
      </c>
      <c r="BM15" s="122" t="str">
        <f t="shared" si="50"/>
        <v/>
      </c>
      <c r="BN15" s="123">
        <f t="shared" si="51"/>
        <v>0</v>
      </c>
      <c r="BO15" s="99"/>
      <c r="BP15" s="99"/>
      <c r="BQ15" s="99"/>
      <c r="BR15" s="99"/>
      <c r="BS15" s="99"/>
      <c r="BT15" s="102"/>
      <c r="BU15" s="102"/>
      <c r="BV15" s="102"/>
      <c r="BW15" s="102"/>
      <c r="BX15" s="102"/>
      <c r="BY15" s="123">
        <f t="shared" si="0"/>
        <v>0</v>
      </c>
      <c r="BZ15" s="124">
        <f t="shared" si="52"/>
        <v>0</v>
      </c>
      <c r="CA15" s="88" t="str">
        <f t="shared" si="53"/>
        <v>x</v>
      </c>
      <c r="CB15" s="88" t="str">
        <f t="shared" si="54"/>
        <v>x</v>
      </c>
    </row>
    <row r="16" spans="2:80" ht="17.25" customHeight="1">
      <c r="B16" s="103">
        <v>5</v>
      </c>
      <c r="C16" s="99" t="str">
        <f>'KOREKSI UAS'!C21</f>
        <v/>
      </c>
      <c r="D16" s="100"/>
      <c r="E16" s="101" t="str">
        <f>'KOREKSI UAS'!E21</f>
        <v/>
      </c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1" t="str">
        <f t="shared" si="1"/>
        <v/>
      </c>
      <c r="Q16" s="121" t="str">
        <f t="shared" si="2"/>
        <v/>
      </c>
      <c r="R16" s="122" t="str">
        <f t="shared" si="3"/>
        <v/>
      </c>
      <c r="S16" s="122" t="str">
        <f t="shared" si="4"/>
        <v/>
      </c>
      <c r="T16" s="122" t="str">
        <f t="shared" si="5"/>
        <v/>
      </c>
      <c r="U16" s="122" t="str">
        <f t="shared" si="6"/>
        <v/>
      </c>
      <c r="V16" s="122" t="str">
        <f t="shared" si="7"/>
        <v/>
      </c>
      <c r="W16" s="122" t="str">
        <f t="shared" si="8"/>
        <v/>
      </c>
      <c r="X16" s="122" t="str">
        <f t="shared" si="9"/>
        <v/>
      </c>
      <c r="Y16" s="122" t="str">
        <f t="shared" si="10"/>
        <v/>
      </c>
      <c r="Z16" s="122" t="str">
        <f t="shared" si="11"/>
        <v/>
      </c>
      <c r="AA16" s="122" t="str">
        <f t="shared" si="12"/>
        <v/>
      </c>
      <c r="AB16" s="122" t="str">
        <f t="shared" si="13"/>
        <v/>
      </c>
      <c r="AC16" s="122" t="str">
        <f t="shared" si="14"/>
        <v/>
      </c>
      <c r="AD16" s="122" t="str">
        <f t="shared" si="15"/>
        <v/>
      </c>
      <c r="AE16" s="122" t="str">
        <f t="shared" si="16"/>
        <v/>
      </c>
      <c r="AF16" s="122" t="str">
        <f t="shared" si="17"/>
        <v/>
      </c>
      <c r="AG16" s="122" t="str">
        <f t="shared" si="18"/>
        <v/>
      </c>
      <c r="AH16" s="122" t="str">
        <f t="shared" si="19"/>
        <v/>
      </c>
      <c r="AI16" s="122" t="str">
        <f t="shared" si="20"/>
        <v/>
      </c>
      <c r="AJ16" s="122" t="str">
        <f t="shared" si="21"/>
        <v/>
      </c>
      <c r="AK16" s="122" t="str">
        <f t="shared" si="22"/>
        <v/>
      </c>
      <c r="AL16" s="122" t="str">
        <f t="shared" si="23"/>
        <v/>
      </c>
      <c r="AM16" s="122" t="str">
        <f t="shared" si="24"/>
        <v/>
      </c>
      <c r="AN16" s="122" t="str">
        <f t="shared" si="25"/>
        <v/>
      </c>
      <c r="AO16" s="122" t="str">
        <f t="shared" si="26"/>
        <v/>
      </c>
      <c r="AP16" s="122" t="str">
        <f t="shared" si="27"/>
        <v/>
      </c>
      <c r="AQ16" s="122" t="str">
        <f t="shared" si="28"/>
        <v/>
      </c>
      <c r="AR16" s="122" t="str">
        <f t="shared" si="29"/>
        <v/>
      </c>
      <c r="AS16" s="122" t="str">
        <f t="shared" si="30"/>
        <v/>
      </c>
      <c r="AT16" s="122" t="str">
        <f t="shared" si="31"/>
        <v/>
      </c>
      <c r="AU16" s="122" t="str">
        <f t="shared" si="32"/>
        <v/>
      </c>
      <c r="AV16" s="122" t="str">
        <f t="shared" si="33"/>
        <v/>
      </c>
      <c r="AW16" s="122" t="str">
        <f t="shared" si="34"/>
        <v/>
      </c>
      <c r="AX16" s="122" t="str">
        <f t="shared" si="35"/>
        <v/>
      </c>
      <c r="AY16" s="122" t="str">
        <f t="shared" si="36"/>
        <v/>
      </c>
      <c r="AZ16" s="122" t="str">
        <f t="shared" si="37"/>
        <v/>
      </c>
      <c r="BA16" s="122" t="str">
        <f t="shared" si="38"/>
        <v/>
      </c>
      <c r="BB16" s="122" t="str">
        <f t="shared" si="39"/>
        <v/>
      </c>
      <c r="BC16" s="122" t="str">
        <f t="shared" si="40"/>
        <v/>
      </c>
      <c r="BD16" s="122" t="str">
        <f t="shared" si="41"/>
        <v/>
      </c>
      <c r="BE16" s="122" t="str">
        <f t="shared" si="42"/>
        <v/>
      </c>
      <c r="BF16" s="122" t="str">
        <f t="shared" si="43"/>
        <v/>
      </c>
      <c r="BG16" s="122" t="str">
        <f t="shared" si="44"/>
        <v/>
      </c>
      <c r="BH16" s="122" t="str">
        <f t="shared" si="45"/>
        <v/>
      </c>
      <c r="BI16" s="122" t="str">
        <f t="shared" si="46"/>
        <v/>
      </c>
      <c r="BJ16" s="122" t="str">
        <f t="shared" si="47"/>
        <v/>
      </c>
      <c r="BK16" s="122" t="str">
        <f t="shared" si="48"/>
        <v/>
      </c>
      <c r="BL16" s="122" t="str">
        <f t="shared" si="49"/>
        <v/>
      </c>
      <c r="BM16" s="122" t="str">
        <f t="shared" si="50"/>
        <v/>
      </c>
      <c r="BN16" s="123">
        <f t="shared" si="51"/>
        <v>0</v>
      </c>
      <c r="BO16" s="99"/>
      <c r="BP16" s="99"/>
      <c r="BQ16" s="99"/>
      <c r="BR16" s="99"/>
      <c r="BS16" s="99"/>
      <c r="BT16" s="102"/>
      <c r="BU16" s="102"/>
      <c r="BV16" s="102"/>
      <c r="BW16" s="102"/>
      <c r="BX16" s="102"/>
      <c r="BY16" s="123">
        <f t="shared" si="0"/>
        <v>0</v>
      </c>
      <c r="BZ16" s="124">
        <f t="shared" si="52"/>
        <v>0</v>
      </c>
      <c r="CA16" s="88" t="str">
        <f t="shared" si="53"/>
        <v>x</v>
      </c>
      <c r="CB16" s="88" t="str">
        <f t="shared" si="54"/>
        <v>x</v>
      </c>
    </row>
    <row r="17" spans="2:80" ht="17.25" customHeight="1">
      <c r="B17" s="103">
        <v>6</v>
      </c>
      <c r="C17" s="99" t="str">
        <f>'KOREKSI UAS'!C22</f>
        <v/>
      </c>
      <c r="D17" s="100"/>
      <c r="E17" s="101" t="str">
        <f>'KOREKSI UAS'!E22</f>
        <v/>
      </c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1" t="str">
        <f t="shared" si="1"/>
        <v/>
      </c>
      <c r="Q17" s="121" t="str">
        <f t="shared" si="2"/>
        <v/>
      </c>
      <c r="R17" s="122" t="str">
        <f t="shared" si="3"/>
        <v/>
      </c>
      <c r="S17" s="122" t="str">
        <f t="shared" si="4"/>
        <v/>
      </c>
      <c r="T17" s="122" t="str">
        <f t="shared" si="5"/>
        <v/>
      </c>
      <c r="U17" s="122" t="str">
        <f t="shared" si="6"/>
        <v/>
      </c>
      <c r="V17" s="122" t="str">
        <f t="shared" si="7"/>
        <v/>
      </c>
      <c r="W17" s="122" t="str">
        <f t="shared" si="8"/>
        <v/>
      </c>
      <c r="X17" s="122" t="str">
        <f t="shared" si="9"/>
        <v/>
      </c>
      <c r="Y17" s="122" t="str">
        <f t="shared" si="10"/>
        <v/>
      </c>
      <c r="Z17" s="122" t="str">
        <f t="shared" si="11"/>
        <v/>
      </c>
      <c r="AA17" s="122" t="str">
        <f t="shared" si="12"/>
        <v/>
      </c>
      <c r="AB17" s="122" t="str">
        <f t="shared" si="13"/>
        <v/>
      </c>
      <c r="AC17" s="122" t="str">
        <f t="shared" si="14"/>
        <v/>
      </c>
      <c r="AD17" s="122" t="str">
        <f t="shared" si="15"/>
        <v/>
      </c>
      <c r="AE17" s="122" t="str">
        <f t="shared" si="16"/>
        <v/>
      </c>
      <c r="AF17" s="122" t="str">
        <f t="shared" si="17"/>
        <v/>
      </c>
      <c r="AG17" s="122" t="str">
        <f t="shared" si="18"/>
        <v/>
      </c>
      <c r="AH17" s="122" t="str">
        <f t="shared" si="19"/>
        <v/>
      </c>
      <c r="AI17" s="122" t="str">
        <f t="shared" si="20"/>
        <v/>
      </c>
      <c r="AJ17" s="122" t="str">
        <f t="shared" si="21"/>
        <v/>
      </c>
      <c r="AK17" s="122" t="str">
        <f t="shared" si="22"/>
        <v/>
      </c>
      <c r="AL17" s="122" t="str">
        <f t="shared" si="23"/>
        <v/>
      </c>
      <c r="AM17" s="122" t="str">
        <f t="shared" si="24"/>
        <v/>
      </c>
      <c r="AN17" s="122" t="str">
        <f t="shared" si="25"/>
        <v/>
      </c>
      <c r="AO17" s="122" t="str">
        <f t="shared" si="26"/>
        <v/>
      </c>
      <c r="AP17" s="122" t="str">
        <f t="shared" si="27"/>
        <v/>
      </c>
      <c r="AQ17" s="122" t="str">
        <f t="shared" si="28"/>
        <v/>
      </c>
      <c r="AR17" s="122" t="str">
        <f t="shared" si="29"/>
        <v/>
      </c>
      <c r="AS17" s="122" t="str">
        <f t="shared" si="30"/>
        <v/>
      </c>
      <c r="AT17" s="122" t="str">
        <f t="shared" si="31"/>
        <v/>
      </c>
      <c r="AU17" s="122" t="str">
        <f t="shared" si="32"/>
        <v/>
      </c>
      <c r="AV17" s="122" t="str">
        <f t="shared" si="33"/>
        <v/>
      </c>
      <c r="AW17" s="122" t="str">
        <f t="shared" si="34"/>
        <v/>
      </c>
      <c r="AX17" s="122" t="str">
        <f t="shared" si="35"/>
        <v/>
      </c>
      <c r="AY17" s="122" t="str">
        <f t="shared" si="36"/>
        <v/>
      </c>
      <c r="AZ17" s="122" t="str">
        <f t="shared" si="37"/>
        <v/>
      </c>
      <c r="BA17" s="122" t="str">
        <f t="shared" si="38"/>
        <v/>
      </c>
      <c r="BB17" s="122" t="str">
        <f t="shared" si="39"/>
        <v/>
      </c>
      <c r="BC17" s="122" t="str">
        <f t="shared" si="40"/>
        <v/>
      </c>
      <c r="BD17" s="122" t="str">
        <f t="shared" si="41"/>
        <v/>
      </c>
      <c r="BE17" s="122" t="str">
        <f t="shared" si="42"/>
        <v/>
      </c>
      <c r="BF17" s="122" t="str">
        <f t="shared" si="43"/>
        <v/>
      </c>
      <c r="BG17" s="122" t="str">
        <f t="shared" si="44"/>
        <v/>
      </c>
      <c r="BH17" s="122" t="str">
        <f t="shared" si="45"/>
        <v/>
      </c>
      <c r="BI17" s="122" t="str">
        <f t="shared" si="46"/>
        <v/>
      </c>
      <c r="BJ17" s="122" t="str">
        <f t="shared" si="47"/>
        <v/>
      </c>
      <c r="BK17" s="122" t="str">
        <f t="shared" si="48"/>
        <v/>
      </c>
      <c r="BL17" s="122" t="str">
        <f t="shared" si="49"/>
        <v/>
      </c>
      <c r="BM17" s="122" t="str">
        <f t="shared" si="50"/>
        <v/>
      </c>
      <c r="BN17" s="123">
        <f t="shared" si="51"/>
        <v>0</v>
      </c>
      <c r="BO17" s="99"/>
      <c r="BP17" s="99"/>
      <c r="BQ17" s="99"/>
      <c r="BR17" s="99"/>
      <c r="BS17" s="99"/>
      <c r="BT17" s="102"/>
      <c r="BU17" s="102"/>
      <c r="BV17" s="102"/>
      <c r="BW17" s="102"/>
      <c r="BX17" s="102"/>
      <c r="BY17" s="123">
        <f t="shared" si="0"/>
        <v>0</v>
      </c>
      <c r="BZ17" s="124">
        <f t="shared" si="52"/>
        <v>0</v>
      </c>
      <c r="CA17" s="88" t="str">
        <f t="shared" si="53"/>
        <v>x</v>
      </c>
      <c r="CB17" s="88" t="str">
        <f t="shared" si="54"/>
        <v>x</v>
      </c>
    </row>
    <row r="18" spans="2:80" ht="17.25" customHeight="1">
      <c r="B18" s="103">
        <v>7</v>
      </c>
      <c r="C18" s="99" t="str">
        <f>'KOREKSI UAS'!C23</f>
        <v/>
      </c>
      <c r="D18" s="100"/>
      <c r="E18" s="101" t="str">
        <f>'KOREKSI UAS'!E23</f>
        <v/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1" t="str">
        <f t="shared" si="1"/>
        <v/>
      </c>
      <c r="Q18" s="121" t="str">
        <f t="shared" si="2"/>
        <v/>
      </c>
      <c r="R18" s="122" t="str">
        <f t="shared" si="3"/>
        <v/>
      </c>
      <c r="S18" s="122" t="str">
        <f t="shared" si="4"/>
        <v/>
      </c>
      <c r="T18" s="122" t="str">
        <f t="shared" si="5"/>
        <v/>
      </c>
      <c r="U18" s="122" t="str">
        <f t="shared" si="6"/>
        <v/>
      </c>
      <c r="V18" s="122" t="str">
        <f t="shared" si="7"/>
        <v/>
      </c>
      <c r="W18" s="122" t="str">
        <f t="shared" si="8"/>
        <v/>
      </c>
      <c r="X18" s="122" t="str">
        <f t="shared" si="9"/>
        <v/>
      </c>
      <c r="Y18" s="122" t="str">
        <f t="shared" si="10"/>
        <v/>
      </c>
      <c r="Z18" s="122" t="str">
        <f t="shared" si="11"/>
        <v/>
      </c>
      <c r="AA18" s="122" t="str">
        <f t="shared" si="12"/>
        <v/>
      </c>
      <c r="AB18" s="122" t="str">
        <f t="shared" si="13"/>
        <v/>
      </c>
      <c r="AC18" s="122" t="str">
        <f t="shared" si="14"/>
        <v/>
      </c>
      <c r="AD18" s="122" t="str">
        <f t="shared" si="15"/>
        <v/>
      </c>
      <c r="AE18" s="122" t="str">
        <f t="shared" si="16"/>
        <v/>
      </c>
      <c r="AF18" s="122" t="str">
        <f t="shared" si="17"/>
        <v/>
      </c>
      <c r="AG18" s="122" t="str">
        <f t="shared" si="18"/>
        <v/>
      </c>
      <c r="AH18" s="122" t="str">
        <f t="shared" si="19"/>
        <v/>
      </c>
      <c r="AI18" s="122" t="str">
        <f t="shared" si="20"/>
        <v/>
      </c>
      <c r="AJ18" s="122" t="str">
        <f t="shared" si="21"/>
        <v/>
      </c>
      <c r="AK18" s="122" t="str">
        <f t="shared" si="22"/>
        <v/>
      </c>
      <c r="AL18" s="122" t="str">
        <f t="shared" si="23"/>
        <v/>
      </c>
      <c r="AM18" s="122" t="str">
        <f t="shared" si="24"/>
        <v/>
      </c>
      <c r="AN18" s="122" t="str">
        <f t="shared" si="25"/>
        <v/>
      </c>
      <c r="AO18" s="122" t="str">
        <f t="shared" si="26"/>
        <v/>
      </c>
      <c r="AP18" s="122" t="str">
        <f t="shared" si="27"/>
        <v/>
      </c>
      <c r="AQ18" s="122" t="str">
        <f t="shared" si="28"/>
        <v/>
      </c>
      <c r="AR18" s="122" t="str">
        <f t="shared" si="29"/>
        <v/>
      </c>
      <c r="AS18" s="122" t="str">
        <f t="shared" si="30"/>
        <v/>
      </c>
      <c r="AT18" s="122" t="str">
        <f t="shared" si="31"/>
        <v/>
      </c>
      <c r="AU18" s="122" t="str">
        <f t="shared" si="32"/>
        <v/>
      </c>
      <c r="AV18" s="122" t="str">
        <f t="shared" si="33"/>
        <v/>
      </c>
      <c r="AW18" s="122" t="str">
        <f t="shared" si="34"/>
        <v/>
      </c>
      <c r="AX18" s="122" t="str">
        <f t="shared" si="35"/>
        <v/>
      </c>
      <c r="AY18" s="122" t="str">
        <f t="shared" si="36"/>
        <v/>
      </c>
      <c r="AZ18" s="122" t="str">
        <f t="shared" si="37"/>
        <v/>
      </c>
      <c r="BA18" s="122" t="str">
        <f t="shared" si="38"/>
        <v/>
      </c>
      <c r="BB18" s="122" t="str">
        <f t="shared" si="39"/>
        <v/>
      </c>
      <c r="BC18" s="122" t="str">
        <f t="shared" si="40"/>
        <v/>
      </c>
      <c r="BD18" s="122" t="str">
        <f t="shared" si="41"/>
        <v/>
      </c>
      <c r="BE18" s="122" t="str">
        <f t="shared" si="42"/>
        <v/>
      </c>
      <c r="BF18" s="122" t="str">
        <f t="shared" si="43"/>
        <v/>
      </c>
      <c r="BG18" s="122" t="str">
        <f t="shared" si="44"/>
        <v/>
      </c>
      <c r="BH18" s="122" t="str">
        <f t="shared" si="45"/>
        <v/>
      </c>
      <c r="BI18" s="122" t="str">
        <f t="shared" si="46"/>
        <v/>
      </c>
      <c r="BJ18" s="122" t="str">
        <f t="shared" si="47"/>
        <v/>
      </c>
      <c r="BK18" s="122" t="str">
        <f t="shared" si="48"/>
        <v/>
      </c>
      <c r="BL18" s="122" t="str">
        <f t="shared" si="49"/>
        <v/>
      </c>
      <c r="BM18" s="122" t="str">
        <f t="shared" si="50"/>
        <v/>
      </c>
      <c r="BN18" s="123">
        <f t="shared" si="51"/>
        <v>0</v>
      </c>
      <c r="BO18" s="99"/>
      <c r="BP18" s="99"/>
      <c r="BQ18" s="99"/>
      <c r="BR18" s="99"/>
      <c r="BS18" s="99"/>
      <c r="BT18" s="102"/>
      <c r="BU18" s="102"/>
      <c r="BV18" s="102"/>
      <c r="BW18" s="102"/>
      <c r="BX18" s="102"/>
      <c r="BY18" s="123">
        <f t="shared" si="0"/>
        <v>0</v>
      </c>
      <c r="BZ18" s="124">
        <f t="shared" si="52"/>
        <v>0</v>
      </c>
      <c r="CA18" s="88" t="str">
        <f t="shared" si="53"/>
        <v>x</v>
      </c>
      <c r="CB18" s="88" t="str">
        <f t="shared" si="54"/>
        <v>x</v>
      </c>
    </row>
    <row r="19" spans="2:80" ht="17.25" customHeight="1">
      <c r="B19" s="103">
        <v>8</v>
      </c>
      <c r="C19" s="99" t="str">
        <f>'KOREKSI UAS'!C24</f>
        <v/>
      </c>
      <c r="D19" s="100"/>
      <c r="E19" s="101" t="str">
        <f>'KOREKSI UAS'!E24</f>
        <v/>
      </c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1" t="str">
        <f t="shared" si="1"/>
        <v/>
      </c>
      <c r="Q19" s="121" t="str">
        <f t="shared" si="2"/>
        <v/>
      </c>
      <c r="R19" s="122" t="str">
        <f t="shared" si="3"/>
        <v/>
      </c>
      <c r="S19" s="122" t="str">
        <f t="shared" si="4"/>
        <v/>
      </c>
      <c r="T19" s="122" t="str">
        <f t="shared" si="5"/>
        <v/>
      </c>
      <c r="U19" s="122" t="str">
        <f t="shared" si="6"/>
        <v/>
      </c>
      <c r="V19" s="122" t="str">
        <f t="shared" si="7"/>
        <v/>
      </c>
      <c r="W19" s="122" t="str">
        <f t="shared" si="8"/>
        <v/>
      </c>
      <c r="X19" s="122" t="str">
        <f t="shared" si="9"/>
        <v/>
      </c>
      <c r="Y19" s="122" t="str">
        <f t="shared" si="10"/>
        <v/>
      </c>
      <c r="Z19" s="122" t="str">
        <f t="shared" si="11"/>
        <v/>
      </c>
      <c r="AA19" s="122" t="str">
        <f t="shared" si="12"/>
        <v/>
      </c>
      <c r="AB19" s="122" t="str">
        <f t="shared" si="13"/>
        <v/>
      </c>
      <c r="AC19" s="122" t="str">
        <f t="shared" si="14"/>
        <v/>
      </c>
      <c r="AD19" s="122" t="str">
        <f t="shared" si="15"/>
        <v/>
      </c>
      <c r="AE19" s="122" t="str">
        <f t="shared" si="16"/>
        <v/>
      </c>
      <c r="AF19" s="122" t="str">
        <f t="shared" si="17"/>
        <v/>
      </c>
      <c r="AG19" s="122" t="str">
        <f t="shared" si="18"/>
        <v/>
      </c>
      <c r="AH19" s="122" t="str">
        <f t="shared" si="19"/>
        <v/>
      </c>
      <c r="AI19" s="122" t="str">
        <f t="shared" si="20"/>
        <v/>
      </c>
      <c r="AJ19" s="122" t="str">
        <f t="shared" si="21"/>
        <v/>
      </c>
      <c r="AK19" s="122" t="str">
        <f t="shared" si="22"/>
        <v/>
      </c>
      <c r="AL19" s="122" t="str">
        <f t="shared" si="23"/>
        <v/>
      </c>
      <c r="AM19" s="122" t="str">
        <f t="shared" si="24"/>
        <v/>
      </c>
      <c r="AN19" s="122" t="str">
        <f t="shared" si="25"/>
        <v/>
      </c>
      <c r="AO19" s="122" t="str">
        <f t="shared" si="26"/>
        <v/>
      </c>
      <c r="AP19" s="122" t="str">
        <f t="shared" si="27"/>
        <v/>
      </c>
      <c r="AQ19" s="122" t="str">
        <f t="shared" si="28"/>
        <v/>
      </c>
      <c r="AR19" s="122" t="str">
        <f t="shared" si="29"/>
        <v/>
      </c>
      <c r="AS19" s="122" t="str">
        <f t="shared" si="30"/>
        <v/>
      </c>
      <c r="AT19" s="122" t="str">
        <f t="shared" si="31"/>
        <v/>
      </c>
      <c r="AU19" s="122" t="str">
        <f t="shared" si="32"/>
        <v/>
      </c>
      <c r="AV19" s="122" t="str">
        <f t="shared" si="33"/>
        <v/>
      </c>
      <c r="AW19" s="122" t="str">
        <f t="shared" si="34"/>
        <v/>
      </c>
      <c r="AX19" s="122" t="str">
        <f t="shared" si="35"/>
        <v/>
      </c>
      <c r="AY19" s="122" t="str">
        <f t="shared" si="36"/>
        <v/>
      </c>
      <c r="AZ19" s="122" t="str">
        <f t="shared" si="37"/>
        <v/>
      </c>
      <c r="BA19" s="122" t="str">
        <f t="shared" si="38"/>
        <v/>
      </c>
      <c r="BB19" s="122" t="str">
        <f t="shared" si="39"/>
        <v/>
      </c>
      <c r="BC19" s="122" t="str">
        <f t="shared" si="40"/>
        <v/>
      </c>
      <c r="BD19" s="122" t="str">
        <f t="shared" si="41"/>
        <v/>
      </c>
      <c r="BE19" s="122" t="str">
        <f t="shared" si="42"/>
        <v/>
      </c>
      <c r="BF19" s="122" t="str">
        <f t="shared" si="43"/>
        <v/>
      </c>
      <c r="BG19" s="122" t="str">
        <f t="shared" si="44"/>
        <v/>
      </c>
      <c r="BH19" s="122" t="str">
        <f t="shared" si="45"/>
        <v/>
      </c>
      <c r="BI19" s="122" t="str">
        <f t="shared" si="46"/>
        <v/>
      </c>
      <c r="BJ19" s="122" t="str">
        <f t="shared" si="47"/>
        <v/>
      </c>
      <c r="BK19" s="122" t="str">
        <f t="shared" si="48"/>
        <v/>
      </c>
      <c r="BL19" s="122" t="str">
        <f t="shared" si="49"/>
        <v/>
      </c>
      <c r="BM19" s="122" t="str">
        <f t="shared" si="50"/>
        <v/>
      </c>
      <c r="BN19" s="123">
        <f t="shared" si="51"/>
        <v>0</v>
      </c>
      <c r="BO19" s="99"/>
      <c r="BP19" s="99"/>
      <c r="BQ19" s="99"/>
      <c r="BR19" s="99"/>
      <c r="BS19" s="99"/>
      <c r="BT19" s="102"/>
      <c r="BU19" s="102"/>
      <c r="BV19" s="102"/>
      <c r="BW19" s="102"/>
      <c r="BX19" s="102"/>
      <c r="BY19" s="123">
        <f t="shared" si="0"/>
        <v>0</v>
      </c>
      <c r="BZ19" s="124">
        <f t="shared" si="52"/>
        <v>0</v>
      </c>
      <c r="CA19" s="88" t="str">
        <f t="shared" si="53"/>
        <v>x</v>
      </c>
      <c r="CB19" s="88" t="str">
        <f t="shared" si="54"/>
        <v>x</v>
      </c>
    </row>
    <row r="20" spans="2:80" ht="17.25" customHeight="1">
      <c r="B20" s="103">
        <v>9</v>
      </c>
      <c r="C20" s="99" t="str">
        <f>'KOREKSI UAS'!C25</f>
        <v/>
      </c>
      <c r="D20" s="100"/>
      <c r="E20" s="101" t="str">
        <f>'KOREKSI UAS'!E25</f>
        <v/>
      </c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1" t="str">
        <f t="shared" si="1"/>
        <v/>
      </c>
      <c r="Q20" s="121" t="str">
        <f t="shared" si="2"/>
        <v/>
      </c>
      <c r="R20" s="122" t="str">
        <f t="shared" si="3"/>
        <v/>
      </c>
      <c r="S20" s="122" t="str">
        <f t="shared" si="4"/>
        <v/>
      </c>
      <c r="T20" s="122" t="str">
        <f t="shared" si="5"/>
        <v/>
      </c>
      <c r="U20" s="122" t="str">
        <f t="shared" si="6"/>
        <v/>
      </c>
      <c r="V20" s="122" t="str">
        <f t="shared" si="7"/>
        <v/>
      </c>
      <c r="W20" s="122" t="str">
        <f t="shared" si="8"/>
        <v/>
      </c>
      <c r="X20" s="122" t="str">
        <f t="shared" si="9"/>
        <v/>
      </c>
      <c r="Y20" s="122" t="str">
        <f t="shared" si="10"/>
        <v/>
      </c>
      <c r="Z20" s="122" t="str">
        <f t="shared" si="11"/>
        <v/>
      </c>
      <c r="AA20" s="122" t="str">
        <f t="shared" si="12"/>
        <v/>
      </c>
      <c r="AB20" s="122" t="str">
        <f t="shared" si="13"/>
        <v/>
      </c>
      <c r="AC20" s="122" t="str">
        <f t="shared" si="14"/>
        <v/>
      </c>
      <c r="AD20" s="122" t="str">
        <f t="shared" si="15"/>
        <v/>
      </c>
      <c r="AE20" s="122" t="str">
        <f t="shared" si="16"/>
        <v/>
      </c>
      <c r="AF20" s="122" t="str">
        <f t="shared" si="17"/>
        <v/>
      </c>
      <c r="AG20" s="122" t="str">
        <f t="shared" si="18"/>
        <v/>
      </c>
      <c r="AH20" s="122" t="str">
        <f t="shared" si="19"/>
        <v/>
      </c>
      <c r="AI20" s="122" t="str">
        <f t="shared" si="20"/>
        <v/>
      </c>
      <c r="AJ20" s="122" t="str">
        <f t="shared" si="21"/>
        <v/>
      </c>
      <c r="AK20" s="122" t="str">
        <f t="shared" si="22"/>
        <v/>
      </c>
      <c r="AL20" s="122" t="str">
        <f t="shared" si="23"/>
        <v/>
      </c>
      <c r="AM20" s="122" t="str">
        <f t="shared" si="24"/>
        <v/>
      </c>
      <c r="AN20" s="122" t="str">
        <f t="shared" si="25"/>
        <v/>
      </c>
      <c r="AO20" s="122" t="str">
        <f t="shared" si="26"/>
        <v/>
      </c>
      <c r="AP20" s="122" t="str">
        <f t="shared" si="27"/>
        <v/>
      </c>
      <c r="AQ20" s="122" t="str">
        <f t="shared" si="28"/>
        <v/>
      </c>
      <c r="AR20" s="122" t="str">
        <f t="shared" si="29"/>
        <v/>
      </c>
      <c r="AS20" s="122" t="str">
        <f t="shared" si="30"/>
        <v/>
      </c>
      <c r="AT20" s="122" t="str">
        <f t="shared" si="31"/>
        <v/>
      </c>
      <c r="AU20" s="122" t="str">
        <f t="shared" si="32"/>
        <v/>
      </c>
      <c r="AV20" s="122" t="str">
        <f t="shared" si="33"/>
        <v/>
      </c>
      <c r="AW20" s="122" t="str">
        <f t="shared" si="34"/>
        <v/>
      </c>
      <c r="AX20" s="122" t="str">
        <f t="shared" si="35"/>
        <v/>
      </c>
      <c r="AY20" s="122" t="str">
        <f t="shared" si="36"/>
        <v/>
      </c>
      <c r="AZ20" s="122" t="str">
        <f t="shared" si="37"/>
        <v/>
      </c>
      <c r="BA20" s="122" t="str">
        <f t="shared" si="38"/>
        <v/>
      </c>
      <c r="BB20" s="122" t="str">
        <f t="shared" si="39"/>
        <v/>
      </c>
      <c r="BC20" s="122" t="str">
        <f t="shared" si="40"/>
        <v/>
      </c>
      <c r="BD20" s="122" t="str">
        <f t="shared" si="41"/>
        <v/>
      </c>
      <c r="BE20" s="122" t="str">
        <f t="shared" si="42"/>
        <v/>
      </c>
      <c r="BF20" s="122" t="str">
        <f t="shared" si="43"/>
        <v/>
      </c>
      <c r="BG20" s="122" t="str">
        <f t="shared" si="44"/>
        <v/>
      </c>
      <c r="BH20" s="122" t="str">
        <f t="shared" si="45"/>
        <v/>
      </c>
      <c r="BI20" s="122" t="str">
        <f t="shared" si="46"/>
        <v/>
      </c>
      <c r="BJ20" s="122" t="str">
        <f t="shared" si="47"/>
        <v/>
      </c>
      <c r="BK20" s="122" t="str">
        <f t="shared" si="48"/>
        <v/>
      </c>
      <c r="BL20" s="122" t="str">
        <f t="shared" si="49"/>
        <v/>
      </c>
      <c r="BM20" s="122" t="str">
        <f t="shared" si="50"/>
        <v/>
      </c>
      <c r="BN20" s="123">
        <f t="shared" si="51"/>
        <v>0</v>
      </c>
      <c r="BO20" s="99"/>
      <c r="BP20" s="99"/>
      <c r="BQ20" s="99"/>
      <c r="BR20" s="99"/>
      <c r="BS20" s="99"/>
      <c r="BT20" s="102"/>
      <c r="BU20" s="102"/>
      <c r="BV20" s="102"/>
      <c r="BW20" s="102"/>
      <c r="BX20" s="102"/>
      <c r="BY20" s="123">
        <f t="shared" si="0"/>
        <v>0</v>
      </c>
      <c r="BZ20" s="124">
        <f t="shared" si="52"/>
        <v>0</v>
      </c>
      <c r="CA20" s="88" t="str">
        <f t="shared" si="53"/>
        <v>x</v>
      </c>
      <c r="CB20" s="88" t="str">
        <f t="shared" si="54"/>
        <v>x</v>
      </c>
    </row>
    <row r="21" spans="2:80" ht="17.25" customHeight="1">
      <c r="B21" s="103">
        <v>10</v>
      </c>
      <c r="C21" s="99" t="str">
        <f>'KOREKSI UAS'!C26</f>
        <v/>
      </c>
      <c r="D21" s="100"/>
      <c r="E21" s="101" t="str">
        <f>'KOREKSI UAS'!E26</f>
        <v/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1" t="str">
        <f t="shared" si="1"/>
        <v/>
      </c>
      <c r="Q21" s="121" t="str">
        <f t="shared" si="2"/>
        <v/>
      </c>
      <c r="R21" s="122" t="str">
        <f t="shared" si="3"/>
        <v/>
      </c>
      <c r="S21" s="122" t="str">
        <f t="shared" si="4"/>
        <v/>
      </c>
      <c r="T21" s="122" t="str">
        <f t="shared" si="5"/>
        <v/>
      </c>
      <c r="U21" s="122" t="str">
        <f t="shared" si="6"/>
        <v/>
      </c>
      <c r="V21" s="122" t="str">
        <f t="shared" si="7"/>
        <v/>
      </c>
      <c r="W21" s="122" t="str">
        <f t="shared" si="8"/>
        <v/>
      </c>
      <c r="X21" s="122" t="str">
        <f t="shared" si="9"/>
        <v/>
      </c>
      <c r="Y21" s="122" t="str">
        <f t="shared" si="10"/>
        <v/>
      </c>
      <c r="Z21" s="122" t="str">
        <f t="shared" si="11"/>
        <v/>
      </c>
      <c r="AA21" s="122" t="str">
        <f t="shared" si="12"/>
        <v/>
      </c>
      <c r="AB21" s="122" t="str">
        <f t="shared" si="13"/>
        <v/>
      </c>
      <c r="AC21" s="122" t="str">
        <f t="shared" si="14"/>
        <v/>
      </c>
      <c r="AD21" s="122" t="str">
        <f t="shared" si="15"/>
        <v/>
      </c>
      <c r="AE21" s="122" t="str">
        <f t="shared" si="16"/>
        <v/>
      </c>
      <c r="AF21" s="122" t="str">
        <f t="shared" si="17"/>
        <v/>
      </c>
      <c r="AG21" s="122" t="str">
        <f t="shared" si="18"/>
        <v/>
      </c>
      <c r="AH21" s="122" t="str">
        <f t="shared" si="19"/>
        <v/>
      </c>
      <c r="AI21" s="122" t="str">
        <f t="shared" si="20"/>
        <v/>
      </c>
      <c r="AJ21" s="122" t="str">
        <f t="shared" si="21"/>
        <v/>
      </c>
      <c r="AK21" s="122" t="str">
        <f t="shared" si="22"/>
        <v/>
      </c>
      <c r="AL21" s="122" t="str">
        <f t="shared" si="23"/>
        <v/>
      </c>
      <c r="AM21" s="122" t="str">
        <f t="shared" si="24"/>
        <v/>
      </c>
      <c r="AN21" s="122" t="str">
        <f t="shared" si="25"/>
        <v/>
      </c>
      <c r="AO21" s="122" t="str">
        <f t="shared" si="26"/>
        <v/>
      </c>
      <c r="AP21" s="122" t="str">
        <f t="shared" si="27"/>
        <v/>
      </c>
      <c r="AQ21" s="122" t="str">
        <f t="shared" si="28"/>
        <v/>
      </c>
      <c r="AR21" s="122" t="str">
        <f t="shared" si="29"/>
        <v/>
      </c>
      <c r="AS21" s="122" t="str">
        <f t="shared" si="30"/>
        <v/>
      </c>
      <c r="AT21" s="122" t="str">
        <f t="shared" si="31"/>
        <v/>
      </c>
      <c r="AU21" s="122" t="str">
        <f t="shared" si="32"/>
        <v/>
      </c>
      <c r="AV21" s="122" t="str">
        <f t="shared" si="33"/>
        <v/>
      </c>
      <c r="AW21" s="122" t="str">
        <f t="shared" si="34"/>
        <v/>
      </c>
      <c r="AX21" s="122" t="str">
        <f t="shared" si="35"/>
        <v/>
      </c>
      <c r="AY21" s="122" t="str">
        <f t="shared" si="36"/>
        <v/>
      </c>
      <c r="AZ21" s="122" t="str">
        <f t="shared" si="37"/>
        <v/>
      </c>
      <c r="BA21" s="122" t="str">
        <f t="shared" si="38"/>
        <v/>
      </c>
      <c r="BB21" s="122" t="str">
        <f t="shared" si="39"/>
        <v/>
      </c>
      <c r="BC21" s="122" t="str">
        <f t="shared" si="40"/>
        <v/>
      </c>
      <c r="BD21" s="122" t="str">
        <f t="shared" si="41"/>
        <v/>
      </c>
      <c r="BE21" s="122" t="str">
        <f t="shared" si="42"/>
        <v/>
      </c>
      <c r="BF21" s="122" t="str">
        <f t="shared" si="43"/>
        <v/>
      </c>
      <c r="BG21" s="122" t="str">
        <f t="shared" si="44"/>
        <v/>
      </c>
      <c r="BH21" s="122" t="str">
        <f t="shared" si="45"/>
        <v/>
      </c>
      <c r="BI21" s="122" t="str">
        <f t="shared" si="46"/>
        <v/>
      </c>
      <c r="BJ21" s="122" t="str">
        <f t="shared" si="47"/>
        <v/>
      </c>
      <c r="BK21" s="122" t="str">
        <f t="shared" si="48"/>
        <v/>
      </c>
      <c r="BL21" s="122" t="str">
        <f t="shared" si="49"/>
        <v/>
      </c>
      <c r="BM21" s="122" t="str">
        <f t="shared" si="50"/>
        <v/>
      </c>
      <c r="BN21" s="123">
        <f t="shared" si="51"/>
        <v>0</v>
      </c>
      <c r="BO21" s="99"/>
      <c r="BP21" s="99"/>
      <c r="BQ21" s="99"/>
      <c r="BR21" s="99"/>
      <c r="BS21" s="99"/>
      <c r="BT21" s="102"/>
      <c r="BU21" s="102"/>
      <c r="BV21" s="102"/>
      <c r="BW21" s="102"/>
      <c r="BX21" s="102"/>
      <c r="BY21" s="123">
        <f t="shared" si="0"/>
        <v>0</v>
      </c>
      <c r="BZ21" s="124">
        <f t="shared" si="52"/>
        <v>0</v>
      </c>
      <c r="CA21" s="88" t="str">
        <f t="shared" si="53"/>
        <v>x</v>
      </c>
      <c r="CB21" s="88" t="str">
        <f t="shared" si="54"/>
        <v>x</v>
      </c>
    </row>
    <row r="22" spans="2:80" ht="17.25" customHeight="1">
      <c r="B22" s="103">
        <v>11</v>
      </c>
      <c r="C22" s="99" t="str">
        <f>'KOREKSI UAS'!C27</f>
        <v/>
      </c>
      <c r="D22" s="100"/>
      <c r="E22" s="101" t="str">
        <f>'KOREKSI UAS'!E27</f>
        <v/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1" t="str">
        <f t="shared" si="1"/>
        <v/>
      </c>
      <c r="Q22" s="121" t="str">
        <f t="shared" si="2"/>
        <v/>
      </c>
      <c r="R22" s="122" t="str">
        <f t="shared" si="3"/>
        <v/>
      </c>
      <c r="S22" s="122" t="str">
        <f t="shared" si="4"/>
        <v/>
      </c>
      <c r="T22" s="122" t="str">
        <f t="shared" si="5"/>
        <v/>
      </c>
      <c r="U22" s="122" t="str">
        <f t="shared" si="6"/>
        <v/>
      </c>
      <c r="V22" s="122" t="str">
        <f t="shared" si="7"/>
        <v/>
      </c>
      <c r="W22" s="122" t="str">
        <f t="shared" si="8"/>
        <v/>
      </c>
      <c r="X22" s="122" t="str">
        <f t="shared" si="9"/>
        <v/>
      </c>
      <c r="Y22" s="122" t="str">
        <f t="shared" si="10"/>
        <v/>
      </c>
      <c r="Z22" s="122" t="str">
        <f t="shared" si="11"/>
        <v/>
      </c>
      <c r="AA22" s="122" t="str">
        <f t="shared" si="12"/>
        <v/>
      </c>
      <c r="AB22" s="122" t="str">
        <f t="shared" si="13"/>
        <v/>
      </c>
      <c r="AC22" s="122" t="str">
        <f t="shared" si="14"/>
        <v/>
      </c>
      <c r="AD22" s="122" t="str">
        <f t="shared" si="15"/>
        <v/>
      </c>
      <c r="AE22" s="122" t="str">
        <f t="shared" si="16"/>
        <v/>
      </c>
      <c r="AF22" s="122" t="str">
        <f t="shared" si="17"/>
        <v/>
      </c>
      <c r="AG22" s="122" t="str">
        <f t="shared" si="18"/>
        <v/>
      </c>
      <c r="AH22" s="122" t="str">
        <f t="shared" si="19"/>
        <v/>
      </c>
      <c r="AI22" s="122" t="str">
        <f t="shared" si="20"/>
        <v/>
      </c>
      <c r="AJ22" s="122" t="str">
        <f t="shared" si="21"/>
        <v/>
      </c>
      <c r="AK22" s="122" t="str">
        <f t="shared" si="22"/>
        <v/>
      </c>
      <c r="AL22" s="122" t="str">
        <f t="shared" si="23"/>
        <v/>
      </c>
      <c r="AM22" s="122" t="str">
        <f t="shared" si="24"/>
        <v/>
      </c>
      <c r="AN22" s="122" t="str">
        <f t="shared" si="25"/>
        <v/>
      </c>
      <c r="AO22" s="122" t="str">
        <f t="shared" si="26"/>
        <v/>
      </c>
      <c r="AP22" s="122" t="str">
        <f t="shared" si="27"/>
        <v/>
      </c>
      <c r="AQ22" s="122" t="str">
        <f t="shared" si="28"/>
        <v/>
      </c>
      <c r="AR22" s="122" t="str">
        <f t="shared" si="29"/>
        <v/>
      </c>
      <c r="AS22" s="122" t="str">
        <f t="shared" si="30"/>
        <v/>
      </c>
      <c r="AT22" s="122" t="str">
        <f t="shared" si="31"/>
        <v/>
      </c>
      <c r="AU22" s="122" t="str">
        <f t="shared" si="32"/>
        <v/>
      </c>
      <c r="AV22" s="122" t="str">
        <f t="shared" si="33"/>
        <v/>
      </c>
      <c r="AW22" s="122" t="str">
        <f t="shared" si="34"/>
        <v/>
      </c>
      <c r="AX22" s="122" t="str">
        <f t="shared" si="35"/>
        <v/>
      </c>
      <c r="AY22" s="122" t="str">
        <f t="shared" si="36"/>
        <v/>
      </c>
      <c r="AZ22" s="122" t="str">
        <f t="shared" si="37"/>
        <v/>
      </c>
      <c r="BA22" s="122" t="str">
        <f t="shared" si="38"/>
        <v/>
      </c>
      <c r="BB22" s="122" t="str">
        <f t="shared" si="39"/>
        <v/>
      </c>
      <c r="BC22" s="122" t="str">
        <f t="shared" si="40"/>
        <v/>
      </c>
      <c r="BD22" s="122" t="str">
        <f t="shared" si="41"/>
        <v/>
      </c>
      <c r="BE22" s="122" t="str">
        <f t="shared" si="42"/>
        <v/>
      </c>
      <c r="BF22" s="122" t="str">
        <f t="shared" si="43"/>
        <v/>
      </c>
      <c r="BG22" s="122" t="str">
        <f t="shared" si="44"/>
        <v/>
      </c>
      <c r="BH22" s="122" t="str">
        <f t="shared" si="45"/>
        <v/>
      </c>
      <c r="BI22" s="122" t="str">
        <f t="shared" si="46"/>
        <v/>
      </c>
      <c r="BJ22" s="122" t="str">
        <f t="shared" si="47"/>
        <v/>
      </c>
      <c r="BK22" s="122" t="str">
        <f t="shared" si="48"/>
        <v/>
      </c>
      <c r="BL22" s="122" t="str">
        <f t="shared" si="49"/>
        <v/>
      </c>
      <c r="BM22" s="122" t="str">
        <f t="shared" si="50"/>
        <v/>
      </c>
      <c r="BN22" s="123">
        <f t="shared" si="51"/>
        <v>0</v>
      </c>
      <c r="BO22" s="99"/>
      <c r="BP22" s="99"/>
      <c r="BQ22" s="99"/>
      <c r="BR22" s="99"/>
      <c r="BS22" s="99"/>
      <c r="BT22" s="102"/>
      <c r="BU22" s="102"/>
      <c r="BV22" s="102"/>
      <c r="BW22" s="102"/>
      <c r="BX22" s="102"/>
      <c r="BY22" s="123">
        <f t="shared" si="0"/>
        <v>0</v>
      </c>
      <c r="BZ22" s="124">
        <f t="shared" si="52"/>
        <v>0</v>
      </c>
      <c r="CA22" s="88" t="str">
        <f t="shared" si="53"/>
        <v>x</v>
      </c>
      <c r="CB22" s="88" t="str">
        <f t="shared" si="54"/>
        <v>x</v>
      </c>
    </row>
    <row r="23" spans="2:80" ht="17.25" customHeight="1">
      <c r="B23" s="103">
        <v>12</v>
      </c>
      <c r="C23" s="99" t="str">
        <f>'KOREKSI UAS'!C28</f>
        <v/>
      </c>
      <c r="D23" s="100"/>
      <c r="E23" s="101" t="str">
        <f>'KOREKSI UAS'!E28</f>
        <v/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1" t="str">
        <f t="shared" si="1"/>
        <v/>
      </c>
      <c r="Q23" s="121" t="str">
        <f t="shared" si="2"/>
        <v/>
      </c>
      <c r="R23" s="122" t="str">
        <f t="shared" si="3"/>
        <v/>
      </c>
      <c r="S23" s="122" t="str">
        <f t="shared" si="4"/>
        <v/>
      </c>
      <c r="T23" s="122" t="str">
        <f t="shared" si="5"/>
        <v/>
      </c>
      <c r="U23" s="122" t="str">
        <f t="shared" si="6"/>
        <v/>
      </c>
      <c r="V23" s="122" t="str">
        <f t="shared" si="7"/>
        <v/>
      </c>
      <c r="W23" s="122" t="str">
        <f t="shared" si="8"/>
        <v/>
      </c>
      <c r="X23" s="122" t="str">
        <f t="shared" si="9"/>
        <v/>
      </c>
      <c r="Y23" s="122" t="str">
        <f t="shared" si="10"/>
        <v/>
      </c>
      <c r="Z23" s="122" t="str">
        <f t="shared" si="11"/>
        <v/>
      </c>
      <c r="AA23" s="122" t="str">
        <f t="shared" si="12"/>
        <v/>
      </c>
      <c r="AB23" s="122" t="str">
        <f t="shared" si="13"/>
        <v/>
      </c>
      <c r="AC23" s="122" t="str">
        <f t="shared" si="14"/>
        <v/>
      </c>
      <c r="AD23" s="122" t="str">
        <f t="shared" si="15"/>
        <v/>
      </c>
      <c r="AE23" s="122" t="str">
        <f t="shared" si="16"/>
        <v/>
      </c>
      <c r="AF23" s="122" t="str">
        <f t="shared" si="17"/>
        <v/>
      </c>
      <c r="AG23" s="122" t="str">
        <f t="shared" si="18"/>
        <v/>
      </c>
      <c r="AH23" s="122" t="str">
        <f t="shared" si="19"/>
        <v/>
      </c>
      <c r="AI23" s="122" t="str">
        <f t="shared" si="20"/>
        <v/>
      </c>
      <c r="AJ23" s="122" t="str">
        <f t="shared" si="21"/>
        <v/>
      </c>
      <c r="AK23" s="122" t="str">
        <f t="shared" si="22"/>
        <v/>
      </c>
      <c r="AL23" s="122" t="str">
        <f t="shared" si="23"/>
        <v/>
      </c>
      <c r="AM23" s="122" t="str">
        <f t="shared" si="24"/>
        <v/>
      </c>
      <c r="AN23" s="122" t="str">
        <f t="shared" si="25"/>
        <v/>
      </c>
      <c r="AO23" s="122" t="str">
        <f t="shared" si="26"/>
        <v/>
      </c>
      <c r="AP23" s="122" t="str">
        <f t="shared" si="27"/>
        <v/>
      </c>
      <c r="AQ23" s="122" t="str">
        <f t="shared" si="28"/>
        <v/>
      </c>
      <c r="AR23" s="122" t="str">
        <f t="shared" si="29"/>
        <v/>
      </c>
      <c r="AS23" s="122" t="str">
        <f t="shared" si="30"/>
        <v/>
      </c>
      <c r="AT23" s="122" t="str">
        <f t="shared" si="31"/>
        <v/>
      </c>
      <c r="AU23" s="122" t="str">
        <f t="shared" si="32"/>
        <v/>
      </c>
      <c r="AV23" s="122" t="str">
        <f t="shared" si="33"/>
        <v/>
      </c>
      <c r="AW23" s="122" t="str">
        <f t="shared" si="34"/>
        <v/>
      </c>
      <c r="AX23" s="122" t="str">
        <f t="shared" si="35"/>
        <v/>
      </c>
      <c r="AY23" s="122" t="str">
        <f t="shared" si="36"/>
        <v/>
      </c>
      <c r="AZ23" s="122" t="str">
        <f t="shared" si="37"/>
        <v/>
      </c>
      <c r="BA23" s="122" t="str">
        <f t="shared" si="38"/>
        <v/>
      </c>
      <c r="BB23" s="122" t="str">
        <f t="shared" si="39"/>
        <v/>
      </c>
      <c r="BC23" s="122" t="str">
        <f t="shared" si="40"/>
        <v/>
      </c>
      <c r="BD23" s="122" t="str">
        <f t="shared" si="41"/>
        <v/>
      </c>
      <c r="BE23" s="122" t="str">
        <f t="shared" si="42"/>
        <v/>
      </c>
      <c r="BF23" s="122" t="str">
        <f t="shared" si="43"/>
        <v/>
      </c>
      <c r="BG23" s="122" t="str">
        <f t="shared" si="44"/>
        <v/>
      </c>
      <c r="BH23" s="122" t="str">
        <f t="shared" si="45"/>
        <v/>
      </c>
      <c r="BI23" s="122" t="str">
        <f t="shared" si="46"/>
        <v/>
      </c>
      <c r="BJ23" s="122" t="str">
        <f t="shared" si="47"/>
        <v/>
      </c>
      <c r="BK23" s="122" t="str">
        <f t="shared" si="48"/>
        <v/>
      </c>
      <c r="BL23" s="122" t="str">
        <f t="shared" si="49"/>
        <v/>
      </c>
      <c r="BM23" s="122" t="str">
        <f t="shared" si="50"/>
        <v/>
      </c>
      <c r="BN23" s="123">
        <f t="shared" si="51"/>
        <v>0</v>
      </c>
      <c r="BO23" s="99"/>
      <c r="BP23" s="99"/>
      <c r="BQ23" s="99"/>
      <c r="BR23" s="99"/>
      <c r="BS23" s="99"/>
      <c r="BT23" s="102"/>
      <c r="BU23" s="102"/>
      <c r="BV23" s="102"/>
      <c r="BW23" s="102"/>
      <c r="BX23" s="102"/>
      <c r="BY23" s="123">
        <f t="shared" si="0"/>
        <v>0</v>
      </c>
      <c r="BZ23" s="124">
        <f t="shared" si="52"/>
        <v>0</v>
      </c>
      <c r="CA23" s="88" t="str">
        <f t="shared" si="53"/>
        <v>x</v>
      </c>
      <c r="CB23" s="88" t="str">
        <f t="shared" si="54"/>
        <v>x</v>
      </c>
    </row>
    <row r="24" spans="2:80" ht="17.25" customHeight="1">
      <c r="B24" s="103">
        <v>13</v>
      </c>
      <c r="C24" s="99" t="str">
        <f>'KOREKSI UAS'!C29</f>
        <v/>
      </c>
      <c r="D24" s="100"/>
      <c r="E24" s="101" t="str">
        <f>'KOREKSI UAS'!E29</f>
        <v/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2" t="str">
        <f t="shared" si="1"/>
        <v/>
      </c>
      <c r="Q24" s="122" t="str">
        <f t="shared" si="2"/>
        <v/>
      </c>
      <c r="R24" s="122" t="str">
        <f t="shared" si="3"/>
        <v/>
      </c>
      <c r="S24" s="122" t="str">
        <f t="shared" si="4"/>
        <v/>
      </c>
      <c r="T24" s="122" t="str">
        <f t="shared" si="5"/>
        <v/>
      </c>
      <c r="U24" s="122" t="str">
        <f t="shared" si="6"/>
        <v/>
      </c>
      <c r="V24" s="122" t="str">
        <f t="shared" si="7"/>
        <v/>
      </c>
      <c r="W24" s="122" t="str">
        <f t="shared" si="8"/>
        <v/>
      </c>
      <c r="X24" s="122" t="str">
        <f t="shared" si="9"/>
        <v/>
      </c>
      <c r="Y24" s="122" t="str">
        <f t="shared" si="10"/>
        <v/>
      </c>
      <c r="Z24" s="122" t="str">
        <f t="shared" si="11"/>
        <v/>
      </c>
      <c r="AA24" s="122" t="str">
        <f t="shared" si="12"/>
        <v/>
      </c>
      <c r="AB24" s="122" t="str">
        <f t="shared" si="13"/>
        <v/>
      </c>
      <c r="AC24" s="122" t="str">
        <f t="shared" si="14"/>
        <v/>
      </c>
      <c r="AD24" s="122" t="str">
        <f t="shared" si="15"/>
        <v/>
      </c>
      <c r="AE24" s="122" t="str">
        <f t="shared" si="16"/>
        <v/>
      </c>
      <c r="AF24" s="122" t="str">
        <f t="shared" si="17"/>
        <v/>
      </c>
      <c r="AG24" s="122" t="str">
        <f t="shared" si="18"/>
        <v/>
      </c>
      <c r="AH24" s="122" t="str">
        <f t="shared" si="19"/>
        <v/>
      </c>
      <c r="AI24" s="122" t="str">
        <f t="shared" si="20"/>
        <v/>
      </c>
      <c r="AJ24" s="122" t="str">
        <f t="shared" si="21"/>
        <v/>
      </c>
      <c r="AK24" s="122" t="str">
        <f t="shared" si="22"/>
        <v/>
      </c>
      <c r="AL24" s="122" t="str">
        <f t="shared" si="23"/>
        <v/>
      </c>
      <c r="AM24" s="122" t="str">
        <f t="shared" si="24"/>
        <v/>
      </c>
      <c r="AN24" s="122" t="str">
        <f t="shared" si="25"/>
        <v/>
      </c>
      <c r="AO24" s="122" t="str">
        <f t="shared" si="26"/>
        <v/>
      </c>
      <c r="AP24" s="122" t="str">
        <f t="shared" si="27"/>
        <v/>
      </c>
      <c r="AQ24" s="122" t="str">
        <f t="shared" si="28"/>
        <v/>
      </c>
      <c r="AR24" s="122" t="str">
        <f t="shared" si="29"/>
        <v/>
      </c>
      <c r="AS24" s="122" t="str">
        <f t="shared" si="30"/>
        <v/>
      </c>
      <c r="AT24" s="122" t="str">
        <f t="shared" si="31"/>
        <v/>
      </c>
      <c r="AU24" s="122" t="str">
        <f t="shared" si="32"/>
        <v/>
      </c>
      <c r="AV24" s="122" t="str">
        <f t="shared" si="33"/>
        <v/>
      </c>
      <c r="AW24" s="122" t="str">
        <f t="shared" si="34"/>
        <v/>
      </c>
      <c r="AX24" s="122" t="str">
        <f t="shared" si="35"/>
        <v/>
      </c>
      <c r="AY24" s="122" t="str">
        <f t="shared" si="36"/>
        <v/>
      </c>
      <c r="AZ24" s="122" t="str">
        <f t="shared" si="37"/>
        <v/>
      </c>
      <c r="BA24" s="122" t="str">
        <f t="shared" si="38"/>
        <v/>
      </c>
      <c r="BB24" s="122" t="str">
        <f t="shared" si="39"/>
        <v/>
      </c>
      <c r="BC24" s="122" t="str">
        <f t="shared" si="40"/>
        <v/>
      </c>
      <c r="BD24" s="122" t="str">
        <f t="shared" si="41"/>
        <v/>
      </c>
      <c r="BE24" s="122" t="str">
        <f t="shared" si="42"/>
        <v/>
      </c>
      <c r="BF24" s="122" t="str">
        <f t="shared" si="43"/>
        <v/>
      </c>
      <c r="BG24" s="122" t="str">
        <f t="shared" si="44"/>
        <v/>
      </c>
      <c r="BH24" s="122" t="str">
        <f t="shared" si="45"/>
        <v/>
      </c>
      <c r="BI24" s="122" t="str">
        <f t="shared" si="46"/>
        <v/>
      </c>
      <c r="BJ24" s="122" t="str">
        <f t="shared" si="47"/>
        <v/>
      </c>
      <c r="BK24" s="122" t="str">
        <f t="shared" si="48"/>
        <v/>
      </c>
      <c r="BL24" s="122" t="str">
        <f t="shared" si="49"/>
        <v/>
      </c>
      <c r="BM24" s="122" t="str">
        <f t="shared" si="50"/>
        <v/>
      </c>
      <c r="BN24" s="123">
        <f t="shared" si="51"/>
        <v>0</v>
      </c>
      <c r="BO24" s="99"/>
      <c r="BP24" s="99"/>
      <c r="BQ24" s="99"/>
      <c r="BR24" s="99"/>
      <c r="BS24" s="99"/>
      <c r="BT24" s="102"/>
      <c r="BU24" s="102"/>
      <c r="BV24" s="102"/>
      <c r="BW24" s="102"/>
      <c r="BX24" s="102"/>
      <c r="BY24" s="123">
        <f t="shared" si="0"/>
        <v>0</v>
      </c>
      <c r="BZ24" s="124">
        <f t="shared" si="52"/>
        <v>0</v>
      </c>
      <c r="CA24" s="88" t="str">
        <f t="shared" si="53"/>
        <v>x</v>
      </c>
      <c r="CB24" s="88" t="str">
        <f t="shared" si="54"/>
        <v>x</v>
      </c>
    </row>
    <row r="25" spans="2:80" ht="17.25" customHeight="1">
      <c r="B25" s="103">
        <v>14</v>
      </c>
      <c r="C25" s="99" t="str">
        <f>'KOREKSI UAS'!C30</f>
        <v/>
      </c>
      <c r="D25" s="100"/>
      <c r="E25" s="101" t="str">
        <f>'KOREKSI UAS'!E30</f>
        <v/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2" t="str">
        <f t="shared" si="1"/>
        <v/>
      </c>
      <c r="Q25" s="122" t="str">
        <f t="shared" si="2"/>
        <v/>
      </c>
      <c r="R25" s="122" t="str">
        <f t="shared" si="3"/>
        <v/>
      </c>
      <c r="S25" s="122" t="str">
        <f t="shared" si="4"/>
        <v/>
      </c>
      <c r="T25" s="122" t="str">
        <f t="shared" si="5"/>
        <v/>
      </c>
      <c r="U25" s="122" t="str">
        <f t="shared" si="6"/>
        <v/>
      </c>
      <c r="V25" s="122" t="str">
        <f t="shared" si="7"/>
        <v/>
      </c>
      <c r="W25" s="122" t="str">
        <f t="shared" si="8"/>
        <v/>
      </c>
      <c r="X25" s="122" t="str">
        <f t="shared" si="9"/>
        <v/>
      </c>
      <c r="Y25" s="122" t="str">
        <f t="shared" si="10"/>
        <v/>
      </c>
      <c r="Z25" s="122" t="str">
        <f t="shared" si="11"/>
        <v/>
      </c>
      <c r="AA25" s="122" t="str">
        <f t="shared" si="12"/>
        <v/>
      </c>
      <c r="AB25" s="122" t="str">
        <f t="shared" si="13"/>
        <v/>
      </c>
      <c r="AC25" s="122" t="str">
        <f t="shared" si="14"/>
        <v/>
      </c>
      <c r="AD25" s="122" t="str">
        <f t="shared" si="15"/>
        <v/>
      </c>
      <c r="AE25" s="122" t="str">
        <f t="shared" si="16"/>
        <v/>
      </c>
      <c r="AF25" s="122" t="str">
        <f t="shared" si="17"/>
        <v/>
      </c>
      <c r="AG25" s="122" t="str">
        <f t="shared" si="18"/>
        <v/>
      </c>
      <c r="AH25" s="122" t="str">
        <f t="shared" si="19"/>
        <v/>
      </c>
      <c r="AI25" s="122" t="str">
        <f t="shared" si="20"/>
        <v/>
      </c>
      <c r="AJ25" s="122" t="str">
        <f t="shared" si="21"/>
        <v/>
      </c>
      <c r="AK25" s="122" t="str">
        <f t="shared" si="22"/>
        <v/>
      </c>
      <c r="AL25" s="122" t="str">
        <f t="shared" si="23"/>
        <v/>
      </c>
      <c r="AM25" s="122" t="str">
        <f t="shared" si="24"/>
        <v/>
      </c>
      <c r="AN25" s="122" t="str">
        <f t="shared" si="25"/>
        <v/>
      </c>
      <c r="AO25" s="122" t="str">
        <f t="shared" si="26"/>
        <v/>
      </c>
      <c r="AP25" s="122" t="str">
        <f t="shared" si="27"/>
        <v/>
      </c>
      <c r="AQ25" s="122" t="str">
        <f t="shared" si="28"/>
        <v/>
      </c>
      <c r="AR25" s="122" t="str">
        <f t="shared" si="29"/>
        <v/>
      </c>
      <c r="AS25" s="122" t="str">
        <f t="shared" si="30"/>
        <v/>
      </c>
      <c r="AT25" s="122" t="str">
        <f t="shared" si="31"/>
        <v/>
      </c>
      <c r="AU25" s="122" t="str">
        <f t="shared" si="32"/>
        <v/>
      </c>
      <c r="AV25" s="122" t="str">
        <f t="shared" si="33"/>
        <v/>
      </c>
      <c r="AW25" s="122" t="str">
        <f t="shared" si="34"/>
        <v/>
      </c>
      <c r="AX25" s="122" t="str">
        <f t="shared" si="35"/>
        <v/>
      </c>
      <c r="AY25" s="122" t="str">
        <f t="shared" si="36"/>
        <v/>
      </c>
      <c r="AZ25" s="122" t="str">
        <f t="shared" si="37"/>
        <v/>
      </c>
      <c r="BA25" s="122" t="str">
        <f t="shared" si="38"/>
        <v/>
      </c>
      <c r="BB25" s="122" t="str">
        <f t="shared" si="39"/>
        <v/>
      </c>
      <c r="BC25" s="122" t="str">
        <f t="shared" si="40"/>
        <v/>
      </c>
      <c r="BD25" s="122" t="str">
        <f t="shared" si="41"/>
        <v/>
      </c>
      <c r="BE25" s="122" t="str">
        <f t="shared" si="42"/>
        <v/>
      </c>
      <c r="BF25" s="122" t="str">
        <f t="shared" si="43"/>
        <v/>
      </c>
      <c r="BG25" s="122" t="str">
        <f t="shared" si="44"/>
        <v/>
      </c>
      <c r="BH25" s="122" t="str">
        <f t="shared" si="45"/>
        <v/>
      </c>
      <c r="BI25" s="122" t="str">
        <f t="shared" si="46"/>
        <v/>
      </c>
      <c r="BJ25" s="122" t="str">
        <f t="shared" si="47"/>
        <v/>
      </c>
      <c r="BK25" s="122" t="str">
        <f t="shared" si="48"/>
        <v/>
      </c>
      <c r="BL25" s="122" t="str">
        <f t="shared" si="49"/>
        <v/>
      </c>
      <c r="BM25" s="122" t="str">
        <f t="shared" si="50"/>
        <v/>
      </c>
      <c r="BN25" s="123">
        <f t="shared" si="51"/>
        <v>0</v>
      </c>
      <c r="BO25" s="99"/>
      <c r="BP25" s="99"/>
      <c r="BQ25" s="99"/>
      <c r="BR25" s="99"/>
      <c r="BS25" s="99"/>
      <c r="BT25" s="102"/>
      <c r="BU25" s="102"/>
      <c r="BV25" s="102"/>
      <c r="BW25" s="102"/>
      <c r="BX25" s="102"/>
      <c r="BY25" s="123">
        <f t="shared" si="0"/>
        <v>0</v>
      </c>
      <c r="BZ25" s="124">
        <f t="shared" si="52"/>
        <v>0</v>
      </c>
      <c r="CA25" s="88" t="str">
        <f t="shared" si="53"/>
        <v>x</v>
      </c>
      <c r="CB25" s="88" t="str">
        <f t="shared" si="54"/>
        <v>x</v>
      </c>
    </row>
    <row r="26" spans="2:80" ht="17.25" customHeight="1">
      <c r="B26" s="103">
        <v>15</v>
      </c>
      <c r="C26" s="99" t="str">
        <f>'KOREKSI UAS'!C31</f>
        <v/>
      </c>
      <c r="D26" s="100"/>
      <c r="E26" s="101" t="str">
        <f>'KOREKSI UAS'!E31</f>
        <v/>
      </c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2" t="str">
        <f t="shared" si="1"/>
        <v/>
      </c>
      <c r="Q26" s="122" t="str">
        <f t="shared" si="2"/>
        <v/>
      </c>
      <c r="R26" s="122" t="str">
        <f t="shared" si="3"/>
        <v/>
      </c>
      <c r="S26" s="122" t="str">
        <f t="shared" si="4"/>
        <v/>
      </c>
      <c r="T26" s="122" t="str">
        <f t="shared" si="5"/>
        <v/>
      </c>
      <c r="U26" s="122" t="str">
        <f t="shared" si="6"/>
        <v/>
      </c>
      <c r="V26" s="122" t="str">
        <f t="shared" si="7"/>
        <v/>
      </c>
      <c r="W26" s="122" t="str">
        <f t="shared" si="8"/>
        <v/>
      </c>
      <c r="X26" s="122" t="str">
        <f t="shared" si="9"/>
        <v/>
      </c>
      <c r="Y26" s="122" t="str">
        <f t="shared" si="10"/>
        <v/>
      </c>
      <c r="Z26" s="122" t="str">
        <f t="shared" si="11"/>
        <v/>
      </c>
      <c r="AA26" s="122" t="str">
        <f t="shared" si="12"/>
        <v/>
      </c>
      <c r="AB26" s="122" t="str">
        <f t="shared" si="13"/>
        <v/>
      </c>
      <c r="AC26" s="122" t="str">
        <f t="shared" si="14"/>
        <v/>
      </c>
      <c r="AD26" s="122" t="str">
        <f t="shared" si="15"/>
        <v/>
      </c>
      <c r="AE26" s="122" t="str">
        <f t="shared" si="16"/>
        <v/>
      </c>
      <c r="AF26" s="122" t="str">
        <f t="shared" si="17"/>
        <v/>
      </c>
      <c r="AG26" s="122" t="str">
        <f t="shared" si="18"/>
        <v/>
      </c>
      <c r="AH26" s="122" t="str">
        <f t="shared" si="19"/>
        <v/>
      </c>
      <c r="AI26" s="122" t="str">
        <f t="shared" si="20"/>
        <v/>
      </c>
      <c r="AJ26" s="122" t="str">
        <f t="shared" si="21"/>
        <v/>
      </c>
      <c r="AK26" s="122" t="str">
        <f t="shared" si="22"/>
        <v/>
      </c>
      <c r="AL26" s="122" t="str">
        <f t="shared" si="23"/>
        <v/>
      </c>
      <c r="AM26" s="122" t="str">
        <f t="shared" si="24"/>
        <v/>
      </c>
      <c r="AN26" s="122" t="str">
        <f t="shared" si="25"/>
        <v/>
      </c>
      <c r="AO26" s="122" t="str">
        <f t="shared" si="26"/>
        <v/>
      </c>
      <c r="AP26" s="122" t="str">
        <f t="shared" si="27"/>
        <v/>
      </c>
      <c r="AQ26" s="122" t="str">
        <f t="shared" si="28"/>
        <v/>
      </c>
      <c r="AR26" s="122" t="str">
        <f t="shared" si="29"/>
        <v/>
      </c>
      <c r="AS26" s="122" t="str">
        <f t="shared" si="30"/>
        <v/>
      </c>
      <c r="AT26" s="122" t="str">
        <f t="shared" si="31"/>
        <v/>
      </c>
      <c r="AU26" s="122" t="str">
        <f t="shared" si="32"/>
        <v/>
      </c>
      <c r="AV26" s="122" t="str">
        <f t="shared" si="33"/>
        <v/>
      </c>
      <c r="AW26" s="122" t="str">
        <f t="shared" si="34"/>
        <v/>
      </c>
      <c r="AX26" s="122" t="str">
        <f t="shared" si="35"/>
        <v/>
      </c>
      <c r="AY26" s="122" t="str">
        <f t="shared" si="36"/>
        <v/>
      </c>
      <c r="AZ26" s="122" t="str">
        <f t="shared" si="37"/>
        <v/>
      </c>
      <c r="BA26" s="122" t="str">
        <f t="shared" si="38"/>
        <v/>
      </c>
      <c r="BB26" s="122" t="str">
        <f t="shared" si="39"/>
        <v/>
      </c>
      <c r="BC26" s="122" t="str">
        <f t="shared" si="40"/>
        <v/>
      </c>
      <c r="BD26" s="122" t="str">
        <f t="shared" si="41"/>
        <v/>
      </c>
      <c r="BE26" s="122" t="str">
        <f t="shared" si="42"/>
        <v/>
      </c>
      <c r="BF26" s="122" t="str">
        <f t="shared" si="43"/>
        <v/>
      </c>
      <c r="BG26" s="122" t="str">
        <f t="shared" si="44"/>
        <v/>
      </c>
      <c r="BH26" s="122" t="str">
        <f t="shared" si="45"/>
        <v/>
      </c>
      <c r="BI26" s="122" t="str">
        <f t="shared" si="46"/>
        <v/>
      </c>
      <c r="BJ26" s="122" t="str">
        <f t="shared" si="47"/>
        <v/>
      </c>
      <c r="BK26" s="122" t="str">
        <f t="shared" si="48"/>
        <v/>
      </c>
      <c r="BL26" s="122" t="str">
        <f t="shared" si="49"/>
        <v/>
      </c>
      <c r="BM26" s="122" t="str">
        <f t="shared" si="50"/>
        <v/>
      </c>
      <c r="BN26" s="123">
        <f t="shared" si="51"/>
        <v>0</v>
      </c>
      <c r="BO26" s="99"/>
      <c r="BP26" s="99"/>
      <c r="BQ26" s="99"/>
      <c r="BR26" s="99"/>
      <c r="BS26" s="99"/>
      <c r="BT26" s="102"/>
      <c r="BU26" s="102"/>
      <c r="BV26" s="102"/>
      <c r="BW26" s="102"/>
      <c r="BX26" s="102"/>
      <c r="BY26" s="123">
        <f t="shared" si="0"/>
        <v>0</v>
      </c>
      <c r="BZ26" s="124">
        <f t="shared" si="52"/>
        <v>0</v>
      </c>
      <c r="CA26" s="88" t="str">
        <f t="shared" si="53"/>
        <v>x</v>
      </c>
      <c r="CB26" s="88" t="str">
        <f t="shared" si="54"/>
        <v>x</v>
      </c>
    </row>
    <row r="27" spans="2:80" ht="17.25" customHeight="1">
      <c r="B27" s="103">
        <v>16</v>
      </c>
      <c r="C27" s="99" t="str">
        <f>'KOREKSI UAS'!C32</f>
        <v/>
      </c>
      <c r="D27" s="100"/>
      <c r="E27" s="101" t="str">
        <f>'KOREKSI UAS'!E32</f>
        <v/>
      </c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2" t="str">
        <f t="shared" si="1"/>
        <v/>
      </c>
      <c r="Q27" s="122" t="str">
        <f t="shared" si="2"/>
        <v/>
      </c>
      <c r="R27" s="122" t="str">
        <f t="shared" si="3"/>
        <v/>
      </c>
      <c r="S27" s="122" t="str">
        <f t="shared" si="4"/>
        <v/>
      </c>
      <c r="T27" s="122" t="str">
        <f t="shared" si="5"/>
        <v/>
      </c>
      <c r="U27" s="122" t="str">
        <f t="shared" si="6"/>
        <v/>
      </c>
      <c r="V27" s="122" t="str">
        <f t="shared" si="7"/>
        <v/>
      </c>
      <c r="W27" s="122" t="str">
        <f t="shared" si="8"/>
        <v/>
      </c>
      <c r="X27" s="122" t="str">
        <f t="shared" si="9"/>
        <v/>
      </c>
      <c r="Y27" s="122" t="str">
        <f t="shared" si="10"/>
        <v/>
      </c>
      <c r="Z27" s="122" t="str">
        <f t="shared" si="11"/>
        <v/>
      </c>
      <c r="AA27" s="122" t="str">
        <f t="shared" si="12"/>
        <v/>
      </c>
      <c r="AB27" s="122" t="str">
        <f t="shared" si="13"/>
        <v/>
      </c>
      <c r="AC27" s="122" t="str">
        <f t="shared" si="14"/>
        <v/>
      </c>
      <c r="AD27" s="122" t="str">
        <f t="shared" si="15"/>
        <v/>
      </c>
      <c r="AE27" s="122" t="str">
        <f t="shared" si="16"/>
        <v/>
      </c>
      <c r="AF27" s="122" t="str">
        <f t="shared" si="17"/>
        <v/>
      </c>
      <c r="AG27" s="122" t="str">
        <f t="shared" si="18"/>
        <v/>
      </c>
      <c r="AH27" s="122" t="str">
        <f t="shared" si="19"/>
        <v/>
      </c>
      <c r="AI27" s="122" t="str">
        <f t="shared" si="20"/>
        <v/>
      </c>
      <c r="AJ27" s="122" t="str">
        <f t="shared" si="21"/>
        <v/>
      </c>
      <c r="AK27" s="122" t="str">
        <f t="shared" si="22"/>
        <v/>
      </c>
      <c r="AL27" s="122" t="str">
        <f t="shared" si="23"/>
        <v/>
      </c>
      <c r="AM27" s="122" t="str">
        <f t="shared" si="24"/>
        <v/>
      </c>
      <c r="AN27" s="122" t="str">
        <f t="shared" si="25"/>
        <v/>
      </c>
      <c r="AO27" s="122" t="str">
        <f t="shared" si="26"/>
        <v/>
      </c>
      <c r="AP27" s="122" t="str">
        <f t="shared" si="27"/>
        <v/>
      </c>
      <c r="AQ27" s="122" t="str">
        <f t="shared" si="28"/>
        <v/>
      </c>
      <c r="AR27" s="122" t="str">
        <f t="shared" si="29"/>
        <v/>
      </c>
      <c r="AS27" s="122" t="str">
        <f t="shared" si="30"/>
        <v/>
      </c>
      <c r="AT27" s="122" t="str">
        <f t="shared" si="31"/>
        <v/>
      </c>
      <c r="AU27" s="122" t="str">
        <f t="shared" si="32"/>
        <v/>
      </c>
      <c r="AV27" s="122" t="str">
        <f t="shared" si="33"/>
        <v/>
      </c>
      <c r="AW27" s="122" t="str">
        <f t="shared" si="34"/>
        <v/>
      </c>
      <c r="AX27" s="122" t="str">
        <f t="shared" si="35"/>
        <v/>
      </c>
      <c r="AY27" s="122" t="str">
        <f t="shared" si="36"/>
        <v/>
      </c>
      <c r="AZ27" s="122" t="str">
        <f t="shared" si="37"/>
        <v/>
      </c>
      <c r="BA27" s="122" t="str">
        <f t="shared" si="38"/>
        <v/>
      </c>
      <c r="BB27" s="122" t="str">
        <f t="shared" si="39"/>
        <v/>
      </c>
      <c r="BC27" s="122" t="str">
        <f t="shared" si="40"/>
        <v/>
      </c>
      <c r="BD27" s="122" t="str">
        <f t="shared" si="41"/>
        <v/>
      </c>
      <c r="BE27" s="122" t="str">
        <f t="shared" si="42"/>
        <v/>
      </c>
      <c r="BF27" s="122" t="str">
        <f t="shared" si="43"/>
        <v/>
      </c>
      <c r="BG27" s="122" t="str">
        <f t="shared" si="44"/>
        <v/>
      </c>
      <c r="BH27" s="122" t="str">
        <f t="shared" si="45"/>
        <v/>
      </c>
      <c r="BI27" s="122" t="str">
        <f t="shared" si="46"/>
        <v/>
      </c>
      <c r="BJ27" s="122" t="str">
        <f t="shared" si="47"/>
        <v/>
      </c>
      <c r="BK27" s="122" t="str">
        <f t="shared" si="48"/>
        <v/>
      </c>
      <c r="BL27" s="122" t="str">
        <f t="shared" si="49"/>
        <v/>
      </c>
      <c r="BM27" s="122" t="str">
        <f t="shared" si="50"/>
        <v/>
      </c>
      <c r="BN27" s="123">
        <f t="shared" si="51"/>
        <v>0</v>
      </c>
      <c r="BO27" s="99"/>
      <c r="BP27" s="99"/>
      <c r="BQ27" s="99"/>
      <c r="BR27" s="99"/>
      <c r="BS27" s="99"/>
      <c r="BT27" s="102"/>
      <c r="BU27" s="102"/>
      <c r="BV27" s="102"/>
      <c r="BW27" s="102"/>
      <c r="BX27" s="102"/>
      <c r="BY27" s="123">
        <f t="shared" si="0"/>
        <v>0</v>
      </c>
      <c r="BZ27" s="124">
        <f t="shared" si="52"/>
        <v>0</v>
      </c>
      <c r="CA27" s="88" t="str">
        <f t="shared" si="53"/>
        <v>x</v>
      </c>
      <c r="CB27" s="88" t="str">
        <f t="shared" si="54"/>
        <v>x</v>
      </c>
    </row>
    <row r="28" spans="2:80" ht="17.25" customHeight="1">
      <c r="B28" s="103">
        <v>17</v>
      </c>
      <c r="C28" s="99" t="str">
        <f>'KOREKSI UAS'!C33</f>
        <v/>
      </c>
      <c r="D28" s="100"/>
      <c r="E28" s="101" t="str">
        <f>'KOREKSI UAS'!E33</f>
        <v/>
      </c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2" t="str">
        <f t="shared" si="1"/>
        <v/>
      </c>
      <c r="Q28" s="122" t="str">
        <f t="shared" si="2"/>
        <v/>
      </c>
      <c r="R28" s="122" t="str">
        <f t="shared" si="3"/>
        <v/>
      </c>
      <c r="S28" s="122" t="str">
        <f t="shared" si="4"/>
        <v/>
      </c>
      <c r="T28" s="122" t="str">
        <f t="shared" si="5"/>
        <v/>
      </c>
      <c r="U28" s="122" t="str">
        <f t="shared" si="6"/>
        <v/>
      </c>
      <c r="V28" s="122" t="str">
        <f t="shared" si="7"/>
        <v/>
      </c>
      <c r="W28" s="122" t="str">
        <f t="shared" si="8"/>
        <v/>
      </c>
      <c r="X28" s="122" t="str">
        <f t="shared" si="9"/>
        <v/>
      </c>
      <c r="Y28" s="122" t="str">
        <f t="shared" si="10"/>
        <v/>
      </c>
      <c r="Z28" s="122" t="str">
        <f t="shared" si="11"/>
        <v/>
      </c>
      <c r="AA28" s="122" t="str">
        <f t="shared" si="12"/>
        <v/>
      </c>
      <c r="AB28" s="122" t="str">
        <f t="shared" si="13"/>
        <v/>
      </c>
      <c r="AC28" s="122" t="str">
        <f t="shared" si="14"/>
        <v/>
      </c>
      <c r="AD28" s="122" t="str">
        <f t="shared" si="15"/>
        <v/>
      </c>
      <c r="AE28" s="122" t="str">
        <f t="shared" si="16"/>
        <v/>
      </c>
      <c r="AF28" s="122" t="str">
        <f t="shared" si="17"/>
        <v/>
      </c>
      <c r="AG28" s="122" t="str">
        <f t="shared" si="18"/>
        <v/>
      </c>
      <c r="AH28" s="122" t="str">
        <f t="shared" si="19"/>
        <v/>
      </c>
      <c r="AI28" s="122" t="str">
        <f t="shared" si="20"/>
        <v/>
      </c>
      <c r="AJ28" s="122" t="str">
        <f t="shared" si="21"/>
        <v/>
      </c>
      <c r="AK28" s="122" t="str">
        <f t="shared" si="22"/>
        <v/>
      </c>
      <c r="AL28" s="122" t="str">
        <f t="shared" si="23"/>
        <v/>
      </c>
      <c r="AM28" s="122" t="str">
        <f t="shared" si="24"/>
        <v/>
      </c>
      <c r="AN28" s="122" t="str">
        <f t="shared" si="25"/>
        <v/>
      </c>
      <c r="AO28" s="122" t="str">
        <f t="shared" si="26"/>
        <v/>
      </c>
      <c r="AP28" s="122" t="str">
        <f t="shared" si="27"/>
        <v/>
      </c>
      <c r="AQ28" s="122" t="str">
        <f t="shared" si="28"/>
        <v/>
      </c>
      <c r="AR28" s="122" t="str">
        <f t="shared" si="29"/>
        <v/>
      </c>
      <c r="AS28" s="122" t="str">
        <f t="shared" si="30"/>
        <v/>
      </c>
      <c r="AT28" s="122" t="str">
        <f t="shared" si="31"/>
        <v/>
      </c>
      <c r="AU28" s="122" t="str">
        <f t="shared" si="32"/>
        <v/>
      </c>
      <c r="AV28" s="122" t="str">
        <f t="shared" si="33"/>
        <v/>
      </c>
      <c r="AW28" s="122" t="str">
        <f t="shared" si="34"/>
        <v/>
      </c>
      <c r="AX28" s="122" t="str">
        <f t="shared" si="35"/>
        <v/>
      </c>
      <c r="AY28" s="122" t="str">
        <f t="shared" si="36"/>
        <v/>
      </c>
      <c r="AZ28" s="122" t="str">
        <f t="shared" si="37"/>
        <v/>
      </c>
      <c r="BA28" s="122" t="str">
        <f t="shared" si="38"/>
        <v/>
      </c>
      <c r="BB28" s="122" t="str">
        <f t="shared" si="39"/>
        <v/>
      </c>
      <c r="BC28" s="122" t="str">
        <f t="shared" si="40"/>
        <v/>
      </c>
      <c r="BD28" s="122" t="str">
        <f t="shared" si="41"/>
        <v/>
      </c>
      <c r="BE28" s="122" t="str">
        <f t="shared" si="42"/>
        <v/>
      </c>
      <c r="BF28" s="122" t="str">
        <f t="shared" si="43"/>
        <v/>
      </c>
      <c r="BG28" s="122" t="str">
        <f t="shared" si="44"/>
        <v/>
      </c>
      <c r="BH28" s="122" t="str">
        <f t="shared" si="45"/>
        <v/>
      </c>
      <c r="BI28" s="122" t="str">
        <f t="shared" si="46"/>
        <v/>
      </c>
      <c r="BJ28" s="122" t="str">
        <f t="shared" si="47"/>
        <v/>
      </c>
      <c r="BK28" s="122" t="str">
        <f t="shared" si="48"/>
        <v/>
      </c>
      <c r="BL28" s="122" t="str">
        <f t="shared" si="49"/>
        <v/>
      </c>
      <c r="BM28" s="122" t="str">
        <f t="shared" si="50"/>
        <v/>
      </c>
      <c r="BN28" s="123">
        <f t="shared" si="51"/>
        <v>0</v>
      </c>
      <c r="BO28" s="99"/>
      <c r="BP28" s="99"/>
      <c r="BQ28" s="99"/>
      <c r="BR28" s="99"/>
      <c r="BS28" s="99"/>
      <c r="BT28" s="102"/>
      <c r="BU28" s="102"/>
      <c r="BV28" s="102"/>
      <c r="BW28" s="102"/>
      <c r="BX28" s="102"/>
      <c r="BY28" s="123">
        <f t="shared" si="0"/>
        <v>0</v>
      </c>
      <c r="BZ28" s="124">
        <f t="shared" si="52"/>
        <v>0</v>
      </c>
      <c r="CA28" s="88" t="str">
        <f t="shared" si="53"/>
        <v>x</v>
      </c>
      <c r="CB28" s="88" t="str">
        <f t="shared" si="54"/>
        <v>x</v>
      </c>
    </row>
    <row r="29" spans="2:80" ht="17.25" customHeight="1">
      <c r="B29" s="103">
        <v>18</v>
      </c>
      <c r="C29" s="99" t="str">
        <f>'KOREKSI UAS'!C34</f>
        <v/>
      </c>
      <c r="D29" s="100"/>
      <c r="E29" s="101" t="str">
        <f>'KOREKSI UAS'!E34</f>
        <v/>
      </c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2" t="str">
        <f t="shared" si="1"/>
        <v/>
      </c>
      <c r="Q29" s="122" t="str">
        <f t="shared" si="2"/>
        <v/>
      </c>
      <c r="R29" s="122" t="str">
        <f t="shared" si="3"/>
        <v/>
      </c>
      <c r="S29" s="122" t="str">
        <f t="shared" si="4"/>
        <v/>
      </c>
      <c r="T29" s="122" t="str">
        <f t="shared" si="5"/>
        <v/>
      </c>
      <c r="U29" s="122" t="str">
        <f t="shared" si="6"/>
        <v/>
      </c>
      <c r="V29" s="122" t="str">
        <f t="shared" si="7"/>
        <v/>
      </c>
      <c r="W29" s="122" t="str">
        <f t="shared" si="8"/>
        <v/>
      </c>
      <c r="X29" s="122" t="str">
        <f t="shared" si="9"/>
        <v/>
      </c>
      <c r="Y29" s="122" t="str">
        <f t="shared" si="10"/>
        <v/>
      </c>
      <c r="Z29" s="122" t="str">
        <f t="shared" si="11"/>
        <v/>
      </c>
      <c r="AA29" s="122" t="str">
        <f t="shared" si="12"/>
        <v/>
      </c>
      <c r="AB29" s="122" t="str">
        <f t="shared" si="13"/>
        <v/>
      </c>
      <c r="AC29" s="122" t="str">
        <f t="shared" si="14"/>
        <v/>
      </c>
      <c r="AD29" s="122" t="str">
        <f t="shared" si="15"/>
        <v/>
      </c>
      <c r="AE29" s="122" t="str">
        <f t="shared" si="16"/>
        <v/>
      </c>
      <c r="AF29" s="122" t="str">
        <f t="shared" si="17"/>
        <v/>
      </c>
      <c r="AG29" s="122" t="str">
        <f t="shared" si="18"/>
        <v/>
      </c>
      <c r="AH29" s="122" t="str">
        <f t="shared" si="19"/>
        <v/>
      </c>
      <c r="AI29" s="122" t="str">
        <f t="shared" si="20"/>
        <v/>
      </c>
      <c r="AJ29" s="122" t="str">
        <f t="shared" si="21"/>
        <v/>
      </c>
      <c r="AK29" s="122" t="str">
        <f t="shared" si="22"/>
        <v/>
      </c>
      <c r="AL29" s="122" t="str">
        <f t="shared" si="23"/>
        <v/>
      </c>
      <c r="AM29" s="122" t="str">
        <f t="shared" si="24"/>
        <v/>
      </c>
      <c r="AN29" s="122" t="str">
        <f t="shared" si="25"/>
        <v/>
      </c>
      <c r="AO29" s="122" t="str">
        <f t="shared" si="26"/>
        <v/>
      </c>
      <c r="AP29" s="122" t="str">
        <f t="shared" si="27"/>
        <v/>
      </c>
      <c r="AQ29" s="122" t="str">
        <f t="shared" si="28"/>
        <v/>
      </c>
      <c r="AR29" s="122" t="str">
        <f t="shared" si="29"/>
        <v/>
      </c>
      <c r="AS29" s="122" t="str">
        <f t="shared" si="30"/>
        <v/>
      </c>
      <c r="AT29" s="122" t="str">
        <f t="shared" si="31"/>
        <v/>
      </c>
      <c r="AU29" s="122" t="str">
        <f t="shared" si="32"/>
        <v/>
      </c>
      <c r="AV29" s="122" t="str">
        <f t="shared" si="33"/>
        <v/>
      </c>
      <c r="AW29" s="122" t="str">
        <f t="shared" si="34"/>
        <v/>
      </c>
      <c r="AX29" s="122" t="str">
        <f t="shared" si="35"/>
        <v/>
      </c>
      <c r="AY29" s="122" t="str">
        <f t="shared" si="36"/>
        <v/>
      </c>
      <c r="AZ29" s="122" t="str">
        <f t="shared" si="37"/>
        <v/>
      </c>
      <c r="BA29" s="122" t="str">
        <f t="shared" si="38"/>
        <v/>
      </c>
      <c r="BB29" s="122" t="str">
        <f t="shared" si="39"/>
        <v/>
      </c>
      <c r="BC29" s="122" t="str">
        <f t="shared" si="40"/>
        <v/>
      </c>
      <c r="BD29" s="122" t="str">
        <f t="shared" si="41"/>
        <v/>
      </c>
      <c r="BE29" s="122" t="str">
        <f t="shared" si="42"/>
        <v/>
      </c>
      <c r="BF29" s="122" t="str">
        <f t="shared" si="43"/>
        <v/>
      </c>
      <c r="BG29" s="122" t="str">
        <f t="shared" si="44"/>
        <v/>
      </c>
      <c r="BH29" s="122" t="str">
        <f t="shared" si="45"/>
        <v/>
      </c>
      <c r="BI29" s="122" t="str">
        <f t="shared" si="46"/>
        <v/>
      </c>
      <c r="BJ29" s="122" t="str">
        <f t="shared" si="47"/>
        <v/>
      </c>
      <c r="BK29" s="122" t="str">
        <f t="shared" si="48"/>
        <v/>
      </c>
      <c r="BL29" s="122" t="str">
        <f t="shared" si="49"/>
        <v/>
      </c>
      <c r="BM29" s="122" t="str">
        <f t="shared" si="50"/>
        <v/>
      </c>
      <c r="BN29" s="123">
        <f t="shared" si="51"/>
        <v>0</v>
      </c>
      <c r="BO29" s="99"/>
      <c r="BP29" s="99"/>
      <c r="BQ29" s="99"/>
      <c r="BR29" s="99"/>
      <c r="BS29" s="99"/>
      <c r="BT29" s="102"/>
      <c r="BU29" s="102"/>
      <c r="BV29" s="102"/>
      <c r="BW29" s="102"/>
      <c r="BX29" s="102"/>
      <c r="BY29" s="123">
        <f t="shared" si="0"/>
        <v>0</v>
      </c>
      <c r="BZ29" s="124">
        <f t="shared" si="52"/>
        <v>0</v>
      </c>
      <c r="CA29" s="88" t="str">
        <f t="shared" si="53"/>
        <v>x</v>
      </c>
      <c r="CB29" s="88" t="str">
        <f t="shared" si="54"/>
        <v>x</v>
      </c>
    </row>
    <row r="30" spans="2:80" ht="17.25" customHeight="1">
      <c r="B30" s="103">
        <v>19</v>
      </c>
      <c r="C30" s="99" t="str">
        <f>'KOREKSI UAS'!C35</f>
        <v/>
      </c>
      <c r="D30" s="100"/>
      <c r="E30" s="101" t="str">
        <f>'KOREKSI UAS'!E35</f>
        <v/>
      </c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2" t="str">
        <f t="shared" si="1"/>
        <v/>
      </c>
      <c r="Q30" s="122" t="str">
        <f t="shared" si="2"/>
        <v/>
      </c>
      <c r="R30" s="122" t="str">
        <f t="shared" si="3"/>
        <v/>
      </c>
      <c r="S30" s="122" t="str">
        <f t="shared" si="4"/>
        <v/>
      </c>
      <c r="T30" s="122" t="str">
        <f t="shared" si="5"/>
        <v/>
      </c>
      <c r="U30" s="122" t="str">
        <f t="shared" si="6"/>
        <v/>
      </c>
      <c r="V30" s="122" t="str">
        <f t="shared" si="7"/>
        <v/>
      </c>
      <c r="W30" s="122" t="str">
        <f t="shared" si="8"/>
        <v/>
      </c>
      <c r="X30" s="122" t="str">
        <f t="shared" si="9"/>
        <v/>
      </c>
      <c r="Y30" s="122" t="str">
        <f t="shared" si="10"/>
        <v/>
      </c>
      <c r="Z30" s="122" t="str">
        <f t="shared" si="11"/>
        <v/>
      </c>
      <c r="AA30" s="122" t="str">
        <f t="shared" si="12"/>
        <v/>
      </c>
      <c r="AB30" s="122" t="str">
        <f t="shared" si="13"/>
        <v/>
      </c>
      <c r="AC30" s="122" t="str">
        <f t="shared" si="14"/>
        <v/>
      </c>
      <c r="AD30" s="122" t="str">
        <f t="shared" si="15"/>
        <v/>
      </c>
      <c r="AE30" s="122" t="str">
        <f t="shared" si="16"/>
        <v/>
      </c>
      <c r="AF30" s="122" t="str">
        <f t="shared" si="17"/>
        <v/>
      </c>
      <c r="AG30" s="122" t="str">
        <f t="shared" si="18"/>
        <v/>
      </c>
      <c r="AH30" s="122" t="str">
        <f t="shared" si="19"/>
        <v/>
      </c>
      <c r="AI30" s="122" t="str">
        <f t="shared" si="20"/>
        <v/>
      </c>
      <c r="AJ30" s="122" t="str">
        <f t="shared" si="21"/>
        <v/>
      </c>
      <c r="AK30" s="122" t="str">
        <f t="shared" si="22"/>
        <v/>
      </c>
      <c r="AL30" s="122" t="str">
        <f t="shared" si="23"/>
        <v/>
      </c>
      <c r="AM30" s="122" t="str">
        <f t="shared" si="24"/>
        <v/>
      </c>
      <c r="AN30" s="122" t="str">
        <f t="shared" si="25"/>
        <v/>
      </c>
      <c r="AO30" s="122" t="str">
        <f t="shared" si="26"/>
        <v/>
      </c>
      <c r="AP30" s="122" t="str">
        <f t="shared" si="27"/>
        <v/>
      </c>
      <c r="AQ30" s="122" t="str">
        <f t="shared" si="28"/>
        <v/>
      </c>
      <c r="AR30" s="122" t="str">
        <f t="shared" si="29"/>
        <v/>
      </c>
      <c r="AS30" s="122" t="str">
        <f t="shared" si="30"/>
        <v/>
      </c>
      <c r="AT30" s="122" t="str">
        <f t="shared" si="31"/>
        <v/>
      </c>
      <c r="AU30" s="122" t="str">
        <f t="shared" si="32"/>
        <v/>
      </c>
      <c r="AV30" s="122" t="str">
        <f t="shared" si="33"/>
        <v/>
      </c>
      <c r="AW30" s="122" t="str">
        <f t="shared" si="34"/>
        <v/>
      </c>
      <c r="AX30" s="122" t="str">
        <f t="shared" si="35"/>
        <v/>
      </c>
      <c r="AY30" s="122" t="str">
        <f t="shared" si="36"/>
        <v/>
      </c>
      <c r="AZ30" s="122" t="str">
        <f t="shared" si="37"/>
        <v/>
      </c>
      <c r="BA30" s="122" t="str">
        <f t="shared" si="38"/>
        <v/>
      </c>
      <c r="BB30" s="122" t="str">
        <f t="shared" si="39"/>
        <v/>
      </c>
      <c r="BC30" s="122" t="str">
        <f t="shared" si="40"/>
        <v/>
      </c>
      <c r="BD30" s="122" t="str">
        <f t="shared" si="41"/>
        <v/>
      </c>
      <c r="BE30" s="122" t="str">
        <f t="shared" si="42"/>
        <v/>
      </c>
      <c r="BF30" s="122" t="str">
        <f t="shared" si="43"/>
        <v/>
      </c>
      <c r="BG30" s="122" t="str">
        <f t="shared" si="44"/>
        <v/>
      </c>
      <c r="BH30" s="122" t="str">
        <f t="shared" si="45"/>
        <v/>
      </c>
      <c r="BI30" s="122" t="str">
        <f t="shared" si="46"/>
        <v/>
      </c>
      <c r="BJ30" s="122" t="str">
        <f t="shared" si="47"/>
        <v/>
      </c>
      <c r="BK30" s="122" t="str">
        <f t="shared" si="48"/>
        <v/>
      </c>
      <c r="BL30" s="122" t="str">
        <f t="shared" si="49"/>
        <v/>
      </c>
      <c r="BM30" s="122" t="str">
        <f t="shared" si="50"/>
        <v/>
      </c>
      <c r="BN30" s="123">
        <f t="shared" si="51"/>
        <v>0</v>
      </c>
      <c r="BO30" s="99"/>
      <c r="BP30" s="99"/>
      <c r="BQ30" s="99"/>
      <c r="BR30" s="99"/>
      <c r="BS30" s="99"/>
      <c r="BT30" s="102"/>
      <c r="BU30" s="102"/>
      <c r="BV30" s="102"/>
      <c r="BW30" s="102"/>
      <c r="BX30" s="102"/>
      <c r="BY30" s="123">
        <f t="shared" si="0"/>
        <v>0</v>
      </c>
      <c r="BZ30" s="124">
        <f t="shared" si="52"/>
        <v>0</v>
      </c>
      <c r="CA30" s="88" t="str">
        <f t="shared" si="53"/>
        <v>x</v>
      </c>
      <c r="CB30" s="88" t="str">
        <f t="shared" si="54"/>
        <v>x</v>
      </c>
    </row>
    <row r="31" spans="2:80" ht="17.25" customHeight="1">
      <c r="B31" s="103">
        <v>20</v>
      </c>
      <c r="C31" s="99" t="str">
        <f>'KOREKSI UAS'!C36</f>
        <v/>
      </c>
      <c r="D31" s="100"/>
      <c r="E31" s="101" t="str">
        <f>'KOREKSI UAS'!E36</f>
        <v/>
      </c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2" t="str">
        <f t="shared" si="1"/>
        <v/>
      </c>
      <c r="Q31" s="122" t="str">
        <f t="shared" si="2"/>
        <v/>
      </c>
      <c r="R31" s="122" t="str">
        <f t="shared" si="3"/>
        <v/>
      </c>
      <c r="S31" s="122" t="str">
        <f t="shared" si="4"/>
        <v/>
      </c>
      <c r="T31" s="122" t="str">
        <f t="shared" si="5"/>
        <v/>
      </c>
      <c r="U31" s="122" t="str">
        <f t="shared" si="6"/>
        <v/>
      </c>
      <c r="V31" s="122" t="str">
        <f t="shared" si="7"/>
        <v/>
      </c>
      <c r="W31" s="122" t="str">
        <f t="shared" si="8"/>
        <v/>
      </c>
      <c r="X31" s="122" t="str">
        <f t="shared" si="9"/>
        <v/>
      </c>
      <c r="Y31" s="122" t="str">
        <f t="shared" si="10"/>
        <v/>
      </c>
      <c r="Z31" s="122" t="str">
        <f t="shared" si="11"/>
        <v/>
      </c>
      <c r="AA31" s="122" t="str">
        <f t="shared" si="12"/>
        <v/>
      </c>
      <c r="AB31" s="122" t="str">
        <f t="shared" si="13"/>
        <v/>
      </c>
      <c r="AC31" s="122" t="str">
        <f t="shared" si="14"/>
        <v/>
      </c>
      <c r="AD31" s="122" t="str">
        <f t="shared" si="15"/>
        <v/>
      </c>
      <c r="AE31" s="122" t="str">
        <f t="shared" si="16"/>
        <v/>
      </c>
      <c r="AF31" s="122" t="str">
        <f t="shared" si="17"/>
        <v/>
      </c>
      <c r="AG31" s="122" t="str">
        <f t="shared" si="18"/>
        <v/>
      </c>
      <c r="AH31" s="122" t="str">
        <f t="shared" si="19"/>
        <v/>
      </c>
      <c r="AI31" s="122" t="str">
        <f t="shared" si="20"/>
        <v/>
      </c>
      <c r="AJ31" s="122" t="str">
        <f t="shared" si="21"/>
        <v/>
      </c>
      <c r="AK31" s="122" t="str">
        <f t="shared" si="22"/>
        <v/>
      </c>
      <c r="AL31" s="122" t="str">
        <f t="shared" si="23"/>
        <v/>
      </c>
      <c r="AM31" s="122" t="str">
        <f t="shared" si="24"/>
        <v/>
      </c>
      <c r="AN31" s="122" t="str">
        <f t="shared" si="25"/>
        <v/>
      </c>
      <c r="AO31" s="122" t="str">
        <f t="shared" si="26"/>
        <v/>
      </c>
      <c r="AP31" s="122" t="str">
        <f t="shared" si="27"/>
        <v/>
      </c>
      <c r="AQ31" s="122" t="str">
        <f t="shared" si="28"/>
        <v/>
      </c>
      <c r="AR31" s="122" t="str">
        <f t="shared" si="29"/>
        <v/>
      </c>
      <c r="AS31" s="122" t="str">
        <f t="shared" si="30"/>
        <v/>
      </c>
      <c r="AT31" s="122" t="str">
        <f t="shared" si="31"/>
        <v/>
      </c>
      <c r="AU31" s="122" t="str">
        <f t="shared" si="32"/>
        <v/>
      </c>
      <c r="AV31" s="122" t="str">
        <f t="shared" si="33"/>
        <v/>
      </c>
      <c r="AW31" s="122" t="str">
        <f t="shared" si="34"/>
        <v/>
      </c>
      <c r="AX31" s="122" t="str">
        <f t="shared" si="35"/>
        <v/>
      </c>
      <c r="AY31" s="122" t="str">
        <f t="shared" si="36"/>
        <v/>
      </c>
      <c r="AZ31" s="122" t="str">
        <f t="shared" si="37"/>
        <v/>
      </c>
      <c r="BA31" s="122" t="str">
        <f t="shared" si="38"/>
        <v/>
      </c>
      <c r="BB31" s="122" t="str">
        <f t="shared" si="39"/>
        <v/>
      </c>
      <c r="BC31" s="122" t="str">
        <f t="shared" si="40"/>
        <v/>
      </c>
      <c r="BD31" s="122" t="str">
        <f t="shared" si="41"/>
        <v/>
      </c>
      <c r="BE31" s="122" t="str">
        <f t="shared" si="42"/>
        <v/>
      </c>
      <c r="BF31" s="122" t="str">
        <f t="shared" si="43"/>
        <v/>
      </c>
      <c r="BG31" s="122" t="str">
        <f t="shared" si="44"/>
        <v/>
      </c>
      <c r="BH31" s="122" t="str">
        <f t="shared" si="45"/>
        <v/>
      </c>
      <c r="BI31" s="122" t="str">
        <f t="shared" si="46"/>
        <v/>
      </c>
      <c r="BJ31" s="122" t="str">
        <f t="shared" si="47"/>
        <v/>
      </c>
      <c r="BK31" s="122" t="str">
        <f t="shared" si="48"/>
        <v/>
      </c>
      <c r="BL31" s="122" t="str">
        <f t="shared" si="49"/>
        <v/>
      </c>
      <c r="BM31" s="122" t="str">
        <f t="shared" si="50"/>
        <v/>
      </c>
      <c r="BN31" s="123">
        <f t="shared" si="51"/>
        <v>0</v>
      </c>
      <c r="BO31" s="99"/>
      <c r="BP31" s="99"/>
      <c r="BQ31" s="99"/>
      <c r="BR31" s="99"/>
      <c r="BS31" s="99"/>
      <c r="BT31" s="102"/>
      <c r="BU31" s="102"/>
      <c r="BV31" s="102"/>
      <c r="BW31" s="102"/>
      <c r="BX31" s="102"/>
      <c r="BY31" s="123">
        <f t="shared" si="0"/>
        <v>0</v>
      </c>
      <c r="BZ31" s="124">
        <f t="shared" si="52"/>
        <v>0</v>
      </c>
      <c r="CA31" s="88" t="str">
        <f t="shared" si="53"/>
        <v>x</v>
      </c>
      <c r="CB31" s="88" t="str">
        <f t="shared" si="54"/>
        <v>x</v>
      </c>
    </row>
    <row r="32" spans="2:80" ht="17.25" customHeight="1">
      <c r="B32" s="103">
        <v>21</v>
      </c>
      <c r="C32" s="99" t="str">
        <f>'KOREKSI UAS'!C37</f>
        <v/>
      </c>
      <c r="D32" s="100"/>
      <c r="E32" s="101" t="str">
        <f>'KOREKSI UAS'!E37</f>
        <v/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2" t="str">
        <f t="shared" si="1"/>
        <v/>
      </c>
      <c r="Q32" s="122" t="str">
        <f t="shared" si="2"/>
        <v/>
      </c>
      <c r="R32" s="122" t="str">
        <f t="shared" si="3"/>
        <v/>
      </c>
      <c r="S32" s="122" t="str">
        <f t="shared" si="4"/>
        <v/>
      </c>
      <c r="T32" s="122" t="str">
        <f t="shared" si="5"/>
        <v/>
      </c>
      <c r="U32" s="122" t="str">
        <f t="shared" si="6"/>
        <v/>
      </c>
      <c r="V32" s="122" t="str">
        <f t="shared" si="7"/>
        <v/>
      </c>
      <c r="W32" s="122" t="str">
        <f t="shared" si="8"/>
        <v/>
      </c>
      <c r="X32" s="122" t="str">
        <f t="shared" si="9"/>
        <v/>
      </c>
      <c r="Y32" s="122" t="str">
        <f t="shared" si="10"/>
        <v/>
      </c>
      <c r="Z32" s="122" t="str">
        <f t="shared" si="11"/>
        <v/>
      </c>
      <c r="AA32" s="122" t="str">
        <f t="shared" si="12"/>
        <v/>
      </c>
      <c r="AB32" s="122" t="str">
        <f t="shared" si="13"/>
        <v/>
      </c>
      <c r="AC32" s="122" t="str">
        <f t="shared" si="14"/>
        <v/>
      </c>
      <c r="AD32" s="122" t="str">
        <f t="shared" si="15"/>
        <v/>
      </c>
      <c r="AE32" s="122" t="str">
        <f t="shared" si="16"/>
        <v/>
      </c>
      <c r="AF32" s="122" t="str">
        <f t="shared" si="17"/>
        <v/>
      </c>
      <c r="AG32" s="122" t="str">
        <f t="shared" si="18"/>
        <v/>
      </c>
      <c r="AH32" s="122" t="str">
        <f t="shared" si="19"/>
        <v/>
      </c>
      <c r="AI32" s="122" t="str">
        <f t="shared" si="20"/>
        <v/>
      </c>
      <c r="AJ32" s="122" t="str">
        <f t="shared" si="21"/>
        <v/>
      </c>
      <c r="AK32" s="122" t="str">
        <f t="shared" si="22"/>
        <v/>
      </c>
      <c r="AL32" s="122" t="str">
        <f t="shared" si="23"/>
        <v/>
      </c>
      <c r="AM32" s="122" t="str">
        <f t="shared" si="24"/>
        <v/>
      </c>
      <c r="AN32" s="122" t="str">
        <f t="shared" si="25"/>
        <v/>
      </c>
      <c r="AO32" s="122" t="str">
        <f t="shared" si="26"/>
        <v/>
      </c>
      <c r="AP32" s="122" t="str">
        <f t="shared" si="27"/>
        <v/>
      </c>
      <c r="AQ32" s="122" t="str">
        <f t="shared" si="28"/>
        <v/>
      </c>
      <c r="AR32" s="122" t="str">
        <f t="shared" si="29"/>
        <v/>
      </c>
      <c r="AS32" s="122" t="str">
        <f t="shared" si="30"/>
        <v/>
      </c>
      <c r="AT32" s="122" t="str">
        <f t="shared" si="31"/>
        <v/>
      </c>
      <c r="AU32" s="122" t="str">
        <f t="shared" si="32"/>
        <v/>
      </c>
      <c r="AV32" s="122" t="str">
        <f t="shared" si="33"/>
        <v/>
      </c>
      <c r="AW32" s="122" t="str">
        <f t="shared" si="34"/>
        <v/>
      </c>
      <c r="AX32" s="122" t="str">
        <f t="shared" si="35"/>
        <v/>
      </c>
      <c r="AY32" s="122" t="str">
        <f t="shared" si="36"/>
        <v/>
      </c>
      <c r="AZ32" s="122" t="str">
        <f t="shared" si="37"/>
        <v/>
      </c>
      <c r="BA32" s="122" t="str">
        <f t="shared" si="38"/>
        <v/>
      </c>
      <c r="BB32" s="122" t="str">
        <f t="shared" si="39"/>
        <v/>
      </c>
      <c r="BC32" s="122" t="str">
        <f t="shared" si="40"/>
        <v/>
      </c>
      <c r="BD32" s="122" t="str">
        <f t="shared" si="41"/>
        <v/>
      </c>
      <c r="BE32" s="122" t="str">
        <f t="shared" si="42"/>
        <v/>
      </c>
      <c r="BF32" s="122" t="str">
        <f t="shared" si="43"/>
        <v/>
      </c>
      <c r="BG32" s="122" t="str">
        <f t="shared" si="44"/>
        <v/>
      </c>
      <c r="BH32" s="122" t="str">
        <f t="shared" si="45"/>
        <v/>
      </c>
      <c r="BI32" s="122" t="str">
        <f t="shared" si="46"/>
        <v/>
      </c>
      <c r="BJ32" s="122" t="str">
        <f t="shared" si="47"/>
        <v/>
      </c>
      <c r="BK32" s="122" t="str">
        <f t="shared" si="48"/>
        <v/>
      </c>
      <c r="BL32" s="122" t="str">
        <f t="shared" si="49"/>
        <v/>
      </c>
      <c r="BM32" s="122" t="str">
        <f t="shared" si="50"/>
        <v/>
      </c>
      <c r="BN32" s="123">
        <f t="shared" si="51"/>
        <v>0</v>
      </c>
      <c r="BO32" s="99"/>
      <c r="BP32" s="99"/>
      <c r="BQ32" s="99"/>
      <c r="BR32" s="99"/>
      <c r="BS32" s="99"/>
      <c r="BT32" s="102"/>
      <c r="BU32" s="102"/>
      <c r="BV32" s="102"/>
      <c r="BW32" s="102"/>
      <c r="BX32" s="102"/>
      <c r="BY32" s="123">
        <f t="shared" si="0"/>
        <v>0</v>
      </c>
      <c r="BZ32" s="124">
        <f t="shared" si="52"/>
        <v>0</v>
      </c>
      <c r="CA32" s="88" t="str">
        <f t="shared" si="53"/>
        <v>x</v>
      </c>
      <c r="CB32" s="88" t="str">
        <f t="shared" si="54"/>
        <v>x</v>
      </c>
    </row>
    <row r="33" spans="2:80" ht="17.25" customHeight="1">
      <c r="B33" s="103">
        <v>22</v>
      </c>
      <c r="C33" s="99" t="str">
        <f>'KOREKSI UAS'!C38</f>
        <v/>
      </c>
      <c r="D33" s="100"/>
      <c r="E33" s="101" t="str">
        <f>'KOREKSI UAS'!E38</f>
        <v/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2" t="str">
        <f t="shared" si="1"/>
        <v/>
      </c>
      <c r="Q33" s="122" t="str">
        <f t="shared" si="2"/>
        <v/>
      </c>
      <c r="R33" s="122" t="str">
        <f t="shared" si="3"/>
        <v/>
      </c>
      <c r="S33" s="122" t="str">
        <f t="shared" si="4"/>
        <v/>
      </c>
      <c r="T33" s="122" t="str">
        <f t="shared" si="5"/>
        <v/>
      </c>
      <c r="U33" s="122" t="str">
        <f t="shared" si="6"/>
        <v/>
      </c>
      <c r="V33" s="122" t="str">
        <f t="shared" si="7"/>
        <v/>
      </c>
      <c r="W33" s="122" t="str">
        <f t="shared" si="8"/>
        <v/>
      </c>
      <c r="X33" s="122" t="str">
        <f t="shared" si="9"/>
        <v/>
      </c>
      <c r="Y33" s="122" t="str">
        <f t="shared" si="10"/>
        <v/>
      </c>
      <c r="Z33" s="122" t="str">
        <f t="shared" si="11"/>
        <v/>
      </c>
      <c r="AA33" s="122" t="str">
        <f t="shared" si="12"/>
        <v/>
      </c>
      <c r="AB33" s="122" t="str">
        <f t="shared" si="13"/>
        <v/>
      </c>
      <c r="AC33" s="122" t="str">
        <f t="shared" si="14"/>
        <v/>
      </c>
      <c r="AD33" s="122" t="str">
        <f t="shared" si="15"/>
        <v/>
      </c>
      <c r="AE33" s="122" t="str">
        <f t="shared" si="16"/>
        <v/>
      </c>
      <c r="AF33" s="122" t="str">
        <f t="shared" si="17"/>
        <v/>
      </c>
      <c r="AG33" s="122" t="str">
        <f t="shared" si="18"/>
        <v/>
      </c>
      <c r="AH33" s="122" t="str">
        <f t="shared" si="19"/>
        <v/>
      </c>
      <c r="AI33" s="122" t="str">
        <f t="shared" si="20"/>
        <v/>
      </c>
      <c r="AJ33" s="122" t="str">
        <f t="shared" si="21"/>
        <v/>
      </c>
      <c r="AK33" s="122" t="str">
        <f t="shared" si="22"/>
        <v/>
      </c>
      <c r="AL33" s="122" t="str">
        <f t="shared" si="23"/>
        <v/>
      </c>
      <c r="AM33" s="122" t="str">
        <f t="shared" si="24"/>
        <v/>
      </c>
      <c r="AN33" s="122" t="str">
        <f t="shared" si="25"/>
        <v/>
      </c>
      <c r="AO33" s="122" t="str">
        <f t="shared" si="26"/>
        <v/>
      </c>
      <c r="AP33" s="122" t="str">
        <f t="shared" si="27"/>
        <v/>
      </c>
      <c r="AQ33" s="122" t="str">
        <f t="shared" si="28"/>
        <v/>
      </c>
      <c r="AR33" s="122" t="str">
        <f t="shared" si="29"/>
        <v/>
      </c>
      <c r="AS33" s="122" t="str">
        <f t="shared" si="30"/>
        <v/>
      </c>
      <c r="AT33" s="122" t="str">
        <f t="shared" si="31"/>
        <v/>
      </c>
      <c r="AU33" s="122" t="str">
        <f t="shared" si="32"/>
        <v/>
      </c>
      <c r="AV33" s="122" t="str">
        <f t="shared" si="33"/>
        <v/>
      </c>
      <c r="AW33" s="122" t="str">
        <f t="shared" si="34"/>
        <v/>
      </c>
      <c r="AX33" s="122" t="str">
        <f t="shared" si="35"/>
        <v/>
      </c>
      <c r="AY33" s="122" t="str">
        <f t="shared" si="36"/>
        <v/>
      </c>
      <c r="AZ33" s="122" t="str">
        <f t="shared" si="37"/>
        <v/>
      </c>
      <c r="BA33" s="122" t="str">
        <f t="shared" si="38"/>
        <v/>
      </c>
      <c r="BB33" s="122" t="str">
        <f t="shared" si="39"/>
        <v/>
      </c>
      <c r="BC33" s="122" t="str">
        <f t="shared" si="40"/>
        <v/>
      </c>
      <c r="BD33" s="122" t="str">
        <f t="shared" si="41"/>
        <v/>
      </c>
      <c r="BE33" s="122" t="str">
        <f t="shared" si="42"/>
        <v/>
      </c>
      <c r="BF33" s="122" t="str">
        <f t="shared" si="43"/>
        <v/>
      </c>
      <c r="BG33" s="122" t="str">
        <f t="shared" si="44"/>
        <v/>
      </c>
      <c r="BH33" s="122" t="str">
        <f t="shared" si="45"/>
        <v/>
      </c>
      <c r="BI33" s="122" t="str">
        <f t="shared" si="46"/>
        <v/>
      </c>
      <c r="BJ33" s="122" t="str">
        <f t="shared" si="47"/>
        <v/>
      </c>
      <c r="BK33" s="122" t="str">
        <f t="shared" si="48"/>
        <v/>
      </c>
      <c r="BL33" s="122" t="str">
        <f t="shared" si="49"/>
        <v/>
      </c>
      <c r="BM33" s="122" t="str">
        <f t="shared" si="50"/>
        <v/>
      </c>
      <c r="BN33" s="123">
        <f t="shared" si="51"/>
        <v>0</v>
      </c>
      <c r="BO33" s="99"/>
      <c r="BP33" s="99"/>
      <c r="BQ33" s="99"/>
      <c r="BR33" s="99"/>
      <c r="BS33" s="99"/>
      <c r="BT33" s="102"/>
      <c r="BU33" s="102"/>
      <c r="BV33" s="102"/>
      <c r="BW33" s="102"/>
      <c r="BX33" s="102"/>
      <c r="BY33" s="123">
        <f t="shared" si="0"/>
        <v>0</v>
      </c>
      <c r="BZ33" s="124">
        <f t="shared" si="52"/>
        <v>0</v>
      </c>
      <c r="CA33" s="88" t="str">
        <f t="shared" si="53"/>
        <v>x</v>
      </c>
      <c r="CB33" s="88" t="str">
        <f t="shared" si="54"/>
        <v>x</v>
      </c>
    </row>
    <row r="34" spans="2:80" ht="17.25" customHeight="1">
      <c r="B34" s="103">
        <v>23</v>
      </c>
      <c r="C34" s="99" t="str">
        <f>'KOREKSI UAS'!C39</f>
        <v/>
      </c>
      <c r="D34" s="100"/>
      <c r="E34" s="101" t="str">
        <f>'KOREKSI UAS'!E39</f>
        <v/>
      </c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2" t="str">
        <f t="shared" si="1"/>
        <v/>
      </c>
      <c r="Q34" s="122" t="str">
        <f t="shared" si="2"/>
        <v/>
      </c>
      <c r="R34" s="122" t="str">
        <f t="shared" si="3"/>
        <v/>
      </c>
      <c r="S34" s="122" t="str">
        <f t="shared" si="4"/>
        <v/>
      </c>
      <c r="T34" s="122" t="str">
        <f t="shared" si="5"/>
        <v/>
      </c>
      <c r="U34" s="122" t="str">
        <f t="shared" si="6"/>
        <v/>
      </c>
      <c r="V34" s="122" t="str">
        <f t="shared" si="7"/>
        <v/>
      </c>
      <c r="W34" s="122" t="str">
        <f t="shared" si="8"/>
        <v/>
      </c>
      <c r="X34" s="122" t="str">
        <f t="shared" si="9"/>
        <v/>
      </c>
      <c r="Y34" s="122" t="str">
        <f t="shared" si="10"/>
        <v/>
      </c>
      <c r="Z34" s="122" t="str">
        <f t="shared" si="11"/>
        <v/>
      </c>
      <c r="AA34" s="122" t="str">
        <f t="shared" si="12"/>
        <v/>
      </c>
      <c r="AB34" s="122" t="str">
        <f t="shared" si="13"/>
        <v/>
      </c>
      <c r="AC34" s="122" t="str">
        <f t="shared" si="14"/>
        <v/>
      </c>
      <c r="AD34" s="122" t="str">
        <f t="shared" si="15"/>
        <v/>
      </c>
      <c r="AE34" s="122" t="str">
        <f t="shared" si="16"/>
        <v/>
      </c>
      <c r="AF34" s="122" t="str">
        <f t="shared" si="17"/>
        <v/>
      </c>
      <c r="AG34" s="122" t="str">
        <f t="shared" si="18"/>
        <v/>
      </c>
      <c r="AH34" s="122" t="str">
        <f t="shared" si="19"/>
        <v/>
      </c>
      <c r="AI34" s="122" t="str">
        <f t="shared" si="20"/>
        <v/>
      </c>
      <c r="AJ34" s="122" t="str">
        <f t="shared" si="21"/>
        <v/>
      </c>
      <c r="AK34" s="122" t="str">
        <f t="shared" si="22"/>
        <v/>
      </c>
      <c r="AL34" s="122" t="str">
        <f t="shared" si="23"/>
        <v/>
      </c>
      <c r="AM34" s="122" t="str">
        <f t="shared" si="24"/>
        <v/>
      </c>
      <c r="AN34" s="122" t="str">
        <f t="shared" si="25"/>
        <v/>
      </c>
      <c r="AO34" s="122" t="str">
        <f t="shared" si="26"/>
        <v/>
      </c>
      <c r="AP34" s="122" t="str">
        <f t="shared" si="27"/>
        <v/>
      </c>
      <c r="AQ34" s="122" t="str">
        <f t="shared" si="28"/>
        <v/>
      </c>
      <c r="AR34" s="122" t="str">
        <f t="shared" si="29"/>
        <v/>
      </c>
      <c r="AS34" s="122" t="str">
        <f t="shared" si="30"/>
        <v/>
      </c>
      <c r="AT34" s="122" t="str">
        <f t="shared" si="31"/>
        <v/>
      </c>
      <c r="AU34" s="122" t="str">
        <f t="shared" si="32"/>
        <v/>
      </c>
      <c r="AV34" s="122" t="str">
        <f t="shared" si="33"/>
        <v/>
      </c>
      <c r="AW34" s="122" t="str">
        <f t="shared" si="34"/>
        <v/>
      </c>
      <c r="AX34" s="122" t="str">
        <f t="shared" si="35"/>
        <v/>
      </c>
      <c r="AY34" s="122" t="str">
        <f t="shared" si="36"/>
        <v/>
      </c>
      <c r="AZ34" s="122" t="str">
        <f t="shared" si="37"/>
        <v/>
      </c>
      <c r="BA34" s="122" t="str">
        <f t="shared" si="38"/>
        <v/>
      </c>
      <c r="BB34" s="122" t="str">
        <f t="shared" si="39"/>
        <v/>
      </c>
      <c r="BC34" s="122" t="str">
        <f t="shared" si="40"/>
        <v/>
      </c>
      <c r="BD34" s="122" t="str">
        <f t="shared" si="41"/>
        <v/>
      </c>
      <c r="BE34" s="122" t="str">
        <f t="shared" si="42"/>
        <v/>
      </c>
      <c r="BF34" s="122" t="str">
        <f t="shared" si="43"/>
        <v/>
      </c>
      <c r="BG34" s="122" t="str">
        <f t="shared" si="44"/>
        <v/>
      </c>
      <c r="BH34" s="122" t="str">
        <f t="shared" si="45"/>
        <v/>
      </c>
      <c r="BI34" s="122" t="str">
        <f t="shared" si="46"/>
        <v/>
      </c>
      <c r="BJ34" s="122" t="str">
        <f t="shared" si="47"/>
        <v/>
      </c>
      <c r="BK34" s="122" t="str">
        <f t="shared" si="48"/>
        <v/>
      </c>
      <c r="BL34" s="122" t="str">
        <f t="shared" si="49"/>
        <v/>
      </c>
      <c r="BM34" s="122" t="str">
        <f t="shared" si="50"/>
        <v/>
      </c>
      <c r="BN34" s="123">
        <f t="shared" si="51"/>
        <v>0</v>
      </c>
      <c r="BO34" s="99"/>
      <c r="BP34" s="99"/>
      <c r="BQ34" s="99"/>
      <c r="BR34" s="99"/>
      <c r="BS34" s="99"/>
      <c r="BT34" s="102"/>
      <c r="BU34" s="102"/>
      <c r="BV34" s="102"/>
      <c r="BW34" s="102"/>
      <c r="BX34" s="102"/>
      <c r="BY34" s="123">
        <f t="shared" si="0"/>
        <v>0</v>
      </c>
      <c r="BZ34" s="124">
        <f t="shared" si="52"/>
        <v>0</v>
      </c>
      <c r="CA34" s="88" t="str">
        <f t="shared" si="53"/>
        <v>x</v>
      </c>
      <c r="CB34" s="88" t="str">
        <f t="shared" si="54"/>
        <v>x</v>
      </c>
    </row>
    <row r="35" spans="2:80" ht="17.25" customHeight="1">
      <c r="B35" s="103">
        <v>24</v>
      </c>
      <c r="C35" s="99" t="str">
        <f>'KOREKSI UAS'!C40</f>
        <v/>
      </c>
      <c r="D35" s="100"/>
      <c r="E35" s="101" t="str">
        <f>'KOREKSI UAS'!E40</f>
        <v/>
      </c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2" t="str">
        <f t="shared" si="1"/>
        <v/>
      </c>
      <c r="Q35" s="122" t="str">
        <f t="shared" si="2"/>
        <v/>
      </c>
      <c r="R35" s="122" t="str">
        <f t="shared" si="3"/>
        <v/>
      </c>
      <c r="S35" s="122" t="str">
        <f t="shared" si="4"/>
        <v/>
      </c>
      <c r="T35" s="122" t="str">
        <f t="shared" si="5"/>
        <v/>
      </c>
      <c r="U35" s="122" t="str">
        <f t="shared" si="6"/>
        <v/>
      </c>
      <c r="V35" s="122" t="str">
        <f t="shared" si="7"/>
        <v/>
      </c>
      <c r="W35" s="122" t="str">
        <f t="shared" si="8"/>
        <v/>
      </c>
      <c r="X35" s="122" t="str">
        <f t="shared" si="9"/>
        <v/>
      </c>
      <c r="Y35" s="122" t="str">
        <f t="shared" si="10"/>
        <v/>
      </c>
      <c r="Z35" s="122" t="str">
        <f t="shared" si="11"/>
        <v/>
      </c>
      <c r="AA35" s="122" t="str">
        <f t="shared" si="12"/>
        <v/>
      </c>
      <c r="AB35" s="122" t="str">
        <f t="shared" si="13"/>
        <v/>
      </c>
      <c r="AC35" s="122" t="str">
        <f t="shared" si="14"/>
        <v/>
      </c>
      <c r="AD35" s="122" t="str">
        <f t="shared" si="15"/>
        <v/>
      </c>
      <c r="AE35" s="122" t="str">
        <f t="shared" si="16"/>
        <v/>
      </c>
      <c r="AF35" s="122" t="str">
        <f t="shared" si="17"/>
        <v/>
      </c>
      <c r="AG35" s="122" t="str">
        <f t="shared" si="18"/>
        <v/>
      </c>
      <c r="AH35" s="122" t="str">
        <f t="shared" si="19"/>
        <v/>
      </c>
      <c r="AI35" s="122" t="str">
        <f t="shared" si="20"/>
        <v/>
      </c>
      <c r="AJ35" s="122" t="str">
        <f t="shared" si="21"/>
        <v/>
      </c>
      <c r="AK35" s="122" t="str">
        <f t="shared" si="22"/>
        <v/>
      </c>
      <c r="AL35" s="122" t="str">
        <f t="shared" si="23"/>
        <v/>
      </c>
      <c r="AM35" s="122" t="str">
        <f t="shared" si="24"/>
        <v/>
      </c>
      <c r="AN35" s="122" t="str">
        <f t="shared" si="25"/>
        <v/>
      </c>
      <c r="AO35" s="122" t="str">
        <f t="shared" si="26"/>
        <v/>
      </c>
      <c r="AP35" s="122" t="str">
        <f t="shared" si="27"/>
        <v/>
      </c>
      <c r="AQ35" s="122" t="str">
        <f t="shared" si="28"/>
        <v/>
      </c>
      <c r="AR35" s="122" t="str">
        <f t="shared" si="29"/>
        <v/>
      </c>
      <c r="AS35" s="122" t="str">
        <f t="shared" si="30"/>
        <v/>
      </c>
      <c r="AT35" s="122" t="str">
        <f t="shared" si="31"/>
        <v/>
      </c>
      <c r="AU35" s="122" t="str">
        <f t="shared" si="32"/>
        <v/>
      </c>
      <c r="AV35" s="122" t="str">
        <f t="shared" si="33"/>
        <v/>
      </c>
      <c r="AW35" s="122" t="str">
        <f t="shared" si="34"/>
        <v/>
      </c>
      <c r="AX35" s="122" t="str">
        <f t="shared" si="35"/>
        <v/>
      </c>
      <c r="AY35" s="122" t="str">
        <f t="shared" si="36"/>
        <v/>
      </c>
      <c r="AZ35" s="122" t="str">
        <f t="shared" si="37"/>
        <v/>
      </c>
      <c r="BA35" s="122" t="str">
        <f t="shared" si="38"/>
        <v/>
      </c>
      <c r="BB35" s="122" t="str">
        <f t="shared" si="39"/>
        <v/>
      </c>
      <c r="BC35" s="122" t="str">
        <f t="shared" si="40"/>
        <v/>
      </c>
      <c r="BD35" s="122" t="str">
        <f t="shared" si="41"/>
        <v/>
      </c>
      <c r="BE35" s="122" t="str">
        <f t="shared" si="42"/>
        <v/>
      </c>
      <c r="BF35" s="122" t="str">
        <f t="shared" si="43"/>
        <v/>
      </c>
      <c r="BG35" s="122" t="str">
        <f t="shared" si="44"/>
        <v/>
      </c>
      <c r="BH35" s="122" t="str">
        <f t="shared" si="45"/>
        <v/>
      </c>
      <c r="BI35" s="122" t="str">
        <f t="shared" si="46"/>
        <v/>
      </c>
      <c r="BJ35" s="122" t="str">
        <f t="shared" si="47"/>
        <v/>
      </c>
      <c r="BK35" s="122" t="str">
        <f t="shared" si="48"/>
        <v/>
      </c>
      <c r="BL35" s="122" t="str">
        <f t="shared" si="49"/>
        <v/>
      </c>
      <c r="BM35" s="122" t="str">
        <f t="shared" si="50"/>
        <v/>
      </c>
      <c r="BN35" s="123">
        <f t="shared" si="51"/>
        <v>0</v>
      </c>
      <c r="BO35" s="99"/>
      <c r="BP35" s="99"/>
      <c r="BQ35" s="99"/>
      <c r="BR35" s="99"/>
      <c r="BS35" s="99"/>
      <c r="BT35" s="102"/>
      <c r="BU35" s="102"/>
      <c r="BV35" s="102"/>
      <c r="BW35" s="102"/>
      <c r="BX35" s="102"/>
      <c r="BY35" s="123">
        <f t="shared" si="0"/>
        <v>0</v>
      </c>
      <c r="BZ35" s="124">
        <f t="shared" si="52"/>
        <v>0</v>
      </c>
      <c r="CA35" s="88" t="str">
        <f t="shared" si="53"/>
        <v>x</v>
      </c>
      <c r="CB35" s="88" t="str">
        <f t="shared" si="54"/>
        <v>x</v>
      </c>
    </row>
    <row r="36" spans="2:80" ht="17.25" customHeight="1">
      <c r="B36" s="103">
        <v>25</v>
      </c>
      <c r="C36" s="99" t="str">
        <f>'KOREKSI UAS'!C41</f>
        <v/>
      </c>
      <c r="D36" s="100"/>
      <c r="E36" s="101" t="str">
        <f>'KOREKSI UAS'!E41</f>
        <v/>
      </c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2" t="str">
        <f t="shared" si="1"/>
        <v/>
      </c>
      <c r="Q36" s="122" t="str">
        <f t="shared" si="2"/>
        <v/>
      </c>
      <c r="R36" s="122" t="str">
        <f t="shared" si="3"/>
        <v/>
      </c>
      <c r="S36" s="122" t="str">
        <f t="shared" si="4"/>
        <v/>
      </c>
      <c r="T36" s="122" t="str">
        <f t="shared" si="5"/>
        <v/>
      </c>
      <c r="U36" s="122" t="str">
        <f t="shared" si="6"/>
        <v/>
      </c>
      <c r="V36" s="122" t="str">
        <f t="shared" si="7"/>
        <v/>
      </c>
      <c r="W36" s="122" t="str">
        <f t="shared" si="8"/>
        <v/>
      </c>
      <c r="X36" s="122" t="str">
        <f t="shared" si="9"/>
        <v/>
      </c>
      <c r="Y36" s="122" t="str">
        <f t="shared" si="10"/>
        <v/>
      </c>
      <c r="Z36" s="122" t="str">
        <f t="shared" si="11"/>
        <v/>
      </c>
      <c r="AA36" s="122" t="str">
        <f t="shared" si="12"/>
        <v/>
      </c>
      <c r="AB36" s="122" t="str">
        <f t="shared" si="13"/>
        <v/>
      </c>
      <c r="AC36" s="122" t="str">
        <f t="shared" si="14"/>
        <v/>
      </c>
      <c r="AD36" s="122" t="str">
        <f t="shared" si="15"/>
        <v/>
      </c>
      <c r="AE36" s="122" t="str">
        <f t="shared" si="16"/>
        <v/>
      </c>
      <c r="AF36" s="122" t="str">
        <f t="shared" si="17"/>
        <v/>
      </c>
      <c r="AG36" s="122" t="str">
        <f t="shared" si="18"/>
        <v/>
      </c>
      <c r="AH36" s="122" t="str">
        <f t="shared" si="19"/>
        <v/>
      </c>
      <c r="AI36" s="122" t="str">
        <f t="shared" si="20"/>
        <v/>
      </c>
      <c r="AJ36" s="122" t="str">
        <f t="shared" si="21"/>
        <v/>
      </c>
      <c r="AK36" s="122" t="str">
        <f t="shared" si="22"/>
        <v/>
      </c>
      <c r="AL36" s="122" t="str">
        <f t="shared" si="23"/>
        <v/>
      </c>
      <c r="AM36" s="122" t="str">
        <f t="shared" si="24"/>
        <v/>
      </c>
      <c r="AN36" s="122" t="str">
        <f t="shared" si="25"/>
        <v/>
      </c>
      <c r="AO36" s="122" t="str">
        <f t="shared" si="26"/>
        <v/>
      </c>
      <c r="AP36" s="122" t="str">
        <f t="shared" si="27"/>
        <v/>
      </c>
      <c r="AQ36" s="122" t="str">
        <f t="shared" si="28"/>
        <v/>
      </c>
      <c r="AR36" s="122" t="str">
        <f t="shared" si="29"/>
        <v/>
      </c>
      <c r="AS36" s="122" t="str">
        <f t="shared" si="30"/>
        <v/>
      </c>
      <c r="AT36" s="122" t="str">
        <f t="shared" si="31"/>
        <v/>
      </c>
      <c r="AU36" s="122" t="str">
        <f t="shared" si="32"/>
        <v/>
      </c>
      <c r="AV36" s="122" t="str">
        <f t="shared" si="33"/>
        <v/>
      </c>
      <c r="AW36" s="122" t="str">
        <f t="shared" si="34"/>
        <v/>
      </c>
      <c r="AX36" s="122" t="str">
        <f t="shared" si="35"/>
        <v/>
      </c>
      <c r="AY36" s="122" t="str">
        <f t="shared" si="36"/>
        <v/>
      </c>
      <c r="AZ36" s="122" t="str">
        <f t="shared" si="37"/>
        <v/>
      </c>
      <c r="BA36" s="122" t="str">
        <f t="shared" si="38"/>
        <v/>
      </c>
      <c r="BB36" s="122" t="str">
        <f t="shared" si="39"/>
        <v/>
      </c>
      <c r="BC36" s="122" t="str">
        <f t="shared" si="40"/>
        <v/>
      </c>
      <c r="BD36" s="122" t="str">
        <f t="shared" si="41"/>
        <v/>
      </c>
      <c r="BE36" s="122" t="str">
        <f t="shared" si="42"/>
        <v/>
      </c>
      <c r="BF36" s="122" t="str">
        <f t="shared" si="43"/>
        <v/>
      </c>
      <c r="BG36" s="122" t="str">
        <f t="shared" si="44"/>
        <v/>
      </c>
      <c r="BH36" s="122" t="str">
        <f t="shared" si="45"/>
        <v/>
      </c>
      <c r="BI36" s="122" t="str">
        <f t="shared" si="46"/>
        <v/>
      </c>
      <c r="BJ36" s="122" t="str">
        <f t="shared" si="47"/>
        <v/>
      </c>
      <c r="BK36" s="122" t="str">
        <f t="shared" si="48"/>
        <v/>
      </c>
      <c r="BL36" s="122" t="str">
        <f t="shared" si="49"/>
        <v/>
      </c>
      <c r="BM36" s="122" t="str">
        <f t="shared" si="50"/>
        <v/>
      </c>
      <c r="BN36" s="123">
        <f t="shared" si="51"/>
        <v>0</v>
      </c>
      <c r="BO36" s="99"/>
      <c r="BP36" s="99"/>
      <c r="BQ36" s="99"/>
      <c r="BR36" s="99"/>
      <c r="BS36" s="99"/>
      <c r="BT36" s="102"/>
      <c r="BU36" s="102"/>
      <c r="BV36" s="102"/>
      <c r="BW36" s="102"/>
      <c r="BX36" s="102"/>
      <c r="BY36" s="123">
        <f t="shared" si="0"/>
        <v>0</v>
      </c>
      <c r="BZ36" s="124">
        <f t="shared" si="52"/>
        <v>0</v>
      </c>
      <c r="CA36" s="88" t="str">
        <f t="shared" si="53"/>
        <v>x</v>
      </c>
      <c r="CB36" s="88" t="str">
        <f t="shared" si="54"/>
        <v>x</v>
      </c>
    </row>
    <row r="37" spans="2:80" ht="17.25" customHeight="1">
      <c r="B37" s="103">
        <v>26</v>
      </c>
      <c r="C37" s="99" t="str">
        <f>'KOREKSI UAS'!C42</f>
        <v/>
      </c>
      <c r="D37" s="100"/>
      <c r="E37" s="101" t="str">
        <f>'KOREKSI UAS'!E42</f>
        <v/>
      </c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2" t="str">
        <f t="shared" si="1"/>
        <v/>
      </c>
      <c r="Q37" s="122" t="str">
        <f t="shared" si="2"/>
        <v/>
      </c>
      <c r="R37" s="122" t="str">
        <f t="shared" si="3"/>
        <v/>
      </c>
      <c r="S37" s="122" t="str">
        <f t="shared" si="4"/>
        <v/>
      </c>
      <c r="T37" s="122" t="str">
        <f t="shared" si="5"/>
        <v/>
      </c>
      <c r="U37" s="122" t="str">
        <f t="shared" si="6"/>
        <v/>
      </c>
      <c r="V37" s="122" t="str">
        <f t="shared" si="7"/>
        <v/>
      </c>
      <c r="W37" s="122" t="str">
        <f t="shared" si="8"/>
        <v/>
      </c>
      <c r="X37" s="122" t="str">
        <f t="shared" si="9"/>
        <v/>
      </c>
      <c r="Y37" s="122" t="str">
        <f t="shared" si="10"/>
        <v/>
      </c>
      <c r="Z37" s="122" t="str">
        <f t="shared" si="11"/>
        <v/>
      </c>
      <c r="AA37" s="122" t="str">
        <f t="shared" si="12"/>
        <v/>
      </c>
      <c r="AB37" s="122" t="str">
        <f t="shared" si="13"/>
        <v/>
      </c>
      <c r="AC37" s="122" t="str">
        <f t="shared" si="14"/>
        <v/>
      </c>
      <c r="AD37" s="122" t="str">
        <f t="shared" si="15"/>
        <v/>
      </c>
      <c r="AE37" s="122" t="str">
        <f t="shared" si="16"/>
        <v/>
      </c>
      <c r="AF37" s="122" t="str">
        <f t="shared" si="17"/>
        <v/>
      </c>
      <c r="AG37" s="122" t="str">
        <f t="shared" si="18"/>
        <v/>
      </c>
      <c r="AH37" s="122" t="str">
        <f t="shared" si="19"/>
        <v/>
      </c>
      <c r="AI37" s="122" t="str">
        <f t="shared" si="20"/>
        <v/>
      </c>
      <c r="AJ37" s="122" t="str">
        <f t="shared" si="21"/>
        <v/>
      </c>
      <c r="AK37" s="122" t="str">
        <f t="shared" si="22"/>
        <v/>
      </c>
      <c r="AL37" s="122" t="str">
        <f t="shared" si="23"/>
        <v/>
      </c>
      <c r="AM37" s="122" t="str">
        <f t="shared" si="24"/>
        <v/>
      </c>
      <c r="AN37" s="122" t="str">
        <f t="shared" si="25"/>
        <v/>
      </c>
      <c r="AO37" s="122" t="str">
        <f t="shared" si="26"/>
        <v/>
      </c>
      <c r="AP37" s="122" t="str">
        <f t="shared" si="27"/>
        <v/>
      </c>
      <c r="AQ37" s="122" t="str">
        <f t="shared" si="28"/>
        <v/>
      </c>
      <c r="AR37" s="122" t="str">
        <f t="shared" si="29"/>
        <v/>
      </c>
      <c r="AS37" s="122" t="str">
        <f t="shared" si="30"/>
        <v/>
      </c>
      <c r="AT37" s="122" t="str">
        <f t="shared" si="31"/>
        <v/>
      </c>
      <c r="AU37" s="122" t="str">
        <f t="shared" si="32"/>
        <v/>
      </c>
      <c r="AV37" s="122" t="str">
        <f t="shared" si="33"/>
        <v/>
      </c>
      <c r="AW37" s="122" t="str">
        <f t="shared" si="34"/>
        <v/>
      </c>
      <c r="AX37" s="122" t="str">
        <f t="shared" si="35"/>
        <v/>
      </c>
      <c r="AY37" s="122" t="str">
        <f t="shared" si="36"/>
        <v/>
      </c>
      <c r="AZ37" s="122" t="str">
        <f t="shared" si="37"/>
        <v/>
      </c>
      <c r="BA37" s="122" t="str">
        <f t="shared" si="38"/>
        <v/>
      </c>
      <c r="BB37" s="122" t="str">
        <f t="shared" si="39"/>
        <v/>
      </c>
      <c r="BC37" s="122" t="str">
        <f t="shared" si="40"/>
        <v/>
      </c>
      <c r="BD37" s="122" t="str">
        <f t="shared" si="41"/>
        <v/>
      </c>
      <c r="BE37" s="122" t="str">
        <f t="shared" si="42"/>
        <v/>
      </c>
      <c r="BF37" s="122" t="str">
        <f t="shared" si="43"/>
        <v/>
      </c>
      <c r="BG37" s="122" t="str">
        <f t="shared" si="44"/>
        <v/>
      </c>
      <c r="BH37" s="122" t="str">
        <f t="shared" si="45"/>
        <v/>
      </c>
      <c r="BI37" s="122" t="str">
        <f t="shared" si="46"/>
        <v/>
      </c>
      <c r="BJ37" s="122" t="str">
        <f t="shared" si="47"/>
        <v/>
      </c>
      <c r="BK37" s="122" t="str">
        <f t="shared" si="48"/>
        <v/>
      </c>
      <c r="BL37" s="122" t="str">
        <f t="shared" si="49"/>
        <v/>
      </c>
      <c r="BM37" s="122" t="str">
        <f t="shared" si="50"/>
        <v/>
      </c>
      <c r="BN37" s="123">
        <f t="shared" si="51"/>
        <v>0</v>
      </c>
      <c r="BO37" s="99"/>
      <c r="BP37" s="99"/>
      <c r="BQ37" s="99"/>
      <c r="BR37" s="99"/>
      <c r="BS37" s="99"/>
      <c r="BT37" s="102"/>
      <c r="BU37" s="102"/>
      <c r="BV37" s="102"/>
      <c r="BW37" s="102"/>
      <c r="BX37" s="102"/>
      <c r="BY37" s="123">
        <f t="shared" si="0"/>
        <v>0</v>
      </c>
      <c r="BZ37" s="124">
        <f t="shared" si="52"/>
        <v>0</v>
      </c>
      <c r="CA37" s="88" t="str">
        <f t="shared" si="53"/>
        <v>x</v>
      </c>
      <c r="CB37" s="88" t="str">
        <f t="shared" si="54"/>
        <v>x</v>
      </c>
    </row>
    <row r="38" spans="2:80" ht="17.25" customHeight="1">
      <c r="B38" s="103">
        <v>27</v>
      </c>
      <c r="C38" s="99" t="str">
        <f>'KOREKSI UAS'!C43</f>
        <v/>
      </c>
      <c r="D38" s="100"/>
      <c r="E38" s="101" t="str">
        <f>'KOREKSI UAS'!E43</f>
        <v/>
      </c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2" t="str">
        <f t="shared" si="1"/>
        <v/>
      </c>
      <c r="Q38" s="122" t="str">
        <f t="shared" si="2"/>
        <v/>
      </c>
      <c r="R38" s="122" t="str">
        <f t="shared" si="3"/>
        <v/>
      </c>
      <c r="S38" s="122" t="str">
        <f t="shared" si="4"/>
        <v/>
      </c>
      <c r="T38" s="122" t="str">
        <f t="shared" si="5"/>
        <v/>
      </c>
      <c r="U38" s="122" t="str">
        <f t="shared" si="6"/>
        <v/>
      </c>
      <c r="V38" s="122" t="str">
        <f t="shared" si="7"/>
        <v/>
      </c>
      <c r="W38" s="122" t="str">
        <f t="shared" si="8"/>
        <v/>
      </c>
      <c r="X38" s="122" t="str">
        <f t="shared" si="9"/>
        <v/>
      </c>
      <c r="Y38" s="122" t="str">
        <f t="shared" si="10"/>
        <v/>
      </c>
      <c r="Z38" s="122" t="str">
        <f t="shared" si="11"/>
        <v/>
      </c>
      <c r="AA38" s="122" t="str">
        <f t="shared" si="12"/>
        <v/>
      </c>
      <c r="AB38" s="122" t="str">
        <f t="shared" si="13"/>
        <v/>
      </c>
      <c r="AC38" s="122" t="str">
        <f t="shared" si="14"/>
        <v/>
      </c>
      <c r="AD38" s="122" t="str">
        <f t="shared" si="15"/>
        <v/>
      </c>
      <c r="AE38" s="122" t="str">
        <f t="shared" si="16"/>
        <v/>
      </c>
      <c r="AF38" s="122" t="str">
        <f t="shared" si="17"/>
        <v/>
      </c>
      <c r="AG38" s="122" t="str">
        <f t="shared" si="18"/>
        <v/>
      </c>
      <c r="AH38" s="122" t="str">
        <f t="shared" si="19"/>
        <v/>
      </c>
      <c r="AI38" s="122" t="str">
        <f t="shared" si="20"/>
        <v/>
      </c>
      <c r="AJ38" s="122" t="str">
        <f t="shared" si="21"/>
        <v/>
      </c>
      <c r="AK38" s="122" t="str">
        <f t="shared" si="22"/>
        <v/>
      </c>
      <c r="AL38" s="122" t="str">
        <f t="shared" si="23"/>
        <v/>
      </c>
      <c r="AM38" s="122" t="str">
        <f t="shared" si="24"/>
        <v/>
      </c>
      <c r="AN38" s="122" t="str">
        <f t="shared" si="25"/>
        <v/>
      </c>
      <c r="AO38" s="122" t="str">
        <f t="shared" si="26"/>
        <v/>
      </c>
      <c r="AP38" s="122" t="str">
        <f t="shared" si="27"/>
        <v/>
      </c>
      <c r="AQ38" s="122" t="str">
        <f t="shared" si="28"/>
        <v/>
      </c>
      <c r="AR38" s="122" t="str">
        <f t="shared" si="29"/>
        <v/>
      </c>
      <c r="AS38" s="122" t="str">
        <f t="shared" si="30"/>
        <v/>
      </c>
      <c r="AT38" s="122" t="str">
        <f t="shared" si="31"/>
        <v/>
      </c>
      <c r="AU38" s="122" t="str">
        <f t="shared" si="32"/>
        <v/>
      </c>
      <c r="AV38" s="122" t="str">
        <f t="shared" si="33"/>
        <v/>
      </c>
      <c r="AW38" s="122" t="str">
        <f t="shared" si="34"/>
        <v/>
      </c>
      <c r="AX38" s="122" t="str">
        <f t="shared" si="35"/>
        <v/>
      </c>
      <c r="AY38" s="122" t="str">
        <f t="shared" si="36"/>
        <v/>
      </c>
      <c r="AZ38" s="122" t="str">
        <f t="shared" si="37"/>
        <v/>
      </c>
      <c r="BA38" s="122" t="str">
        <f t="shared" si="38"/>
        <v/>
      </c>
      <c r="BB38" s="122" t="str">
        <f t="shared" si="39"/>
        <v/>
      </c>
      <c r="BC38" s="122" t="str">
        <f t="shared" si="40"/>
        <v/>
      </c>
      <c r="BD38" s="122" t="str">
        <f t="shared" si="41"/>
        <v/>
      </c>
      <c r="BE38" s="122" t="str">
        <f t="shared" si="42"/>
        <v/>
      </c>
      <c r="BF38" s="122" t="str">
        <f t="shared" si="43"/>
        <v/>
      </c>
      <c r="BG38" s="122" t="str">
        <f t="shared" si="44"/>
        <v/>
      </c>
      <c r="BH38" s="122" t="str">
        <f t="shared" si="45"/>
        <v/>
      </c>
      <c r="BI38" s="122" t="str">
        <f t="shared" si="46"/>
        <v/>
      </c>
      <c r="BJ38" s="122" t="str">
        <f t="shared" si="47"/>
        <v/>
      </c>
      <c r="BK38" s="122" t="str">
        <f t="shared" si="48"/>
        <v/>
      </c>
      <c r="BL38" s="122" t="str">
        <f t="shared" si="49"/>
        <v/>
      </c>
      <c r="BM38" s="122" t="str">
        <f t="shared" si="50"/>
        <v/>
      </c>
      <c r="BN38" s="123">
        <f t="shared" si="51"/>
        <v>0</v>
      </c>
      <c r="BO38" s="99"/>
      <c r="BP38" s="99"/>
      <c r="BQ38" s="99"/>
      <c r="BR38" s="99"/>
      <c r="BS38" s="99"/>
      <c r="BT38" s="102"/>
      <c r="BU38" s="102"/>
      <c r="BV38" s="102"/>
      <c r="BW38" s="102"/>
      <c r="BX38" s="102"/>
      <c r="BY38" s="123">
        <f t="shared" si="0"/>
        <v>0</v>
      </c>
      <c r="BZ38" s="124">
        <f t="shared" si="52"/>
        <v>0</v>
      </c>
      <c r="CA38" s="88" t="str">
        <f t="shared" si="53"/>
        <v>x</v>
      </c>
      <c r="CB38" s="88" t="str">
        <f t="shared" si="54"/>
        <v>x</v>
      </c>
    </row>
    <row r="39" spans="2:80" ht="17.25" customHeight="1">
      <c r="B39" s="103">
        <v>28</v>
      </c>
      <c r="C39" s="99" t="str">
        <f>'KOREKSI UAS'!C44</f>
        <v/>
      </c>
      <c r="D39" s="100"/>
      <c r="E39" s="101" t="str">
        <f>'KOREKSI UAS'!E44</f>
        <v/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2" t="str">
        <f t="shared" si="1"/>
        <v/>
      </c>
      <c r="Q39" s="122" t="str">
        <f t="shared" si="2"/>
        <v/>
      </c>
      <c r="R39" s="122" t="str">
        <f t="shared" si="3"/>
        <v/>
      </c>
      <c r="S39" s="122" t="str">
        <f t="shared" si="4"/>
        <v/>
      </c>
      <c r="T39" s="122" t="str">
        <f t="shared" si="5"/>
        <v/>
      </c>
      <c r="U39" s="122" t="str">
        <f t="shared" si="6"/>
        <v/>
      </c>
      <c r="V39" s="122" t="str">
        <f t="shared" si="7"/>
        <v/>
      </c>
      <c r="W39" s="122" t="str">
        <f t="shared" si="8"/>
        <v/>
      </c>
      <c r="X39" s="122" t="str">
        <f t="shared" si="9"/>
        <v/>
      </c>
      <c r="Y39" s="122" t="str">
        <f t="shared" si="10"/>
        <v/>
      </c>
      <c r="Z39" s="122" t="str">
        <f t="shared" si="11"/>
        <v/>
      </c>
      <c r="AA39" s="122" t="str">
        <f t="shared" si="12"/>
        <v/>
      </c>
      <c r="AB39" s="122" t="str">
        <f t="shared" si="13"/>
        <v/>
      </c>
      <c r="AC39" s="122" t="str">
        <f t="shared" si="14"/>
        <v/>
      </c>
      <c r="AD39" s="122" t="str">
        <f t="shared" si="15"/>
        <v/>
      </c>
      <c r="AE39" s="122" t="str">
        <f t="shared" si="16"/>
        <v/>
      </c>
      <c r="AF39" s="122" t="str">
        <f t="shared" si="17"/>
        <v/>
      </c>
      <c r="AG39" s="122" t="str">
        <f t="shared" si="18"/>
        <v/>
      </c>
      <c r="AH39" s="122" t="str">
        <f t="shared" si="19"/>
        <v/>
      </c>
      <c r="AI39" s="122" t="str">
        <f t="shared" si="20"/>
        <v/>
      </c>
      <c r="AJ39" s="122" t="str">
        <f t="shared" si="21"/>
        <v/>
      </c>
      <c r="AK39" s="122" t="str">
        <f t="shared" si="22"/>
        <v/>
      </c>
      <c r="AL39" s="122" t="str">
        <f t="shared" si="23"/>
        <v/>
      </c>
      <c r="AM39" s="122" t="str">
        <f t="shared" si="24"/>
        <v/>
      </c>
      <c r="AN39" s="122" t="str">
        <f t="shared" si="25"/>
        <v/>
      </c>
      <c r="AO39" s="122" t="str">
        <f t="shared" si="26"/>
        <v/>
      </c>
      <c r="AP39" s="122" t="str">
        <f t="shared" si="27"/>
        <v/>
      </c>
      <c r="AQ39" s="122" t="str">
        <f t="shared" si="28"/>
        <v/>
      </c>
      <c r="AR39" s="122" t="str">
        <f t="shared" si="29"/>
        <v/>
      </c>
      <c r="AS39" s="122" t="str">
        <f t="shared" si="30"/>
        <v/>
      </c>
      <c r="AT39" s="122" t="str">
        <f t="shared" si="31"/>
        <v/>
      </c>
      <c r="AU39" s="122" t="str">
        <f t="shared" si="32"/>
        <v/>
      </c>
      <c r="AV39" s="122" t="str">
        <f t="shared" si="33"/>
        <v/>
      </c>
      <c r="AW39" s="122" t="str">
        <f t="shared" si="34"/>
        <v/>
      </c>
      <c r="AX39" s="122" t="str">
        <f t="shared" si="35"/>
        <v/>
      </c>
      <c r="AY39" s="122" t="str">
        <f t="shared" si="36"/>
        <v/>
      </c>
      <c r="AZ39" s="122" t="str">
        <f t="shared" si="37"/>
        <v/>
      </c>
      <c r="BA39" s="122" t="str">
        <f t="shared" si="38"/>
        <v/>
      </c>
      <c r="BB39" s="122" t="str">
        <f t="shared" si="39"/>
        <v/>
      </c>
      <c r="BC39" s="122" t="str">
        <f t="shared" si="40"/>
        <v/>
      </c>
      <c r="BD39" s="122" t="str">
        <f t="shared" si="41"/>
        <v/>
      </c>
      <c r="BE39" s="122" t="str">
        <f t="shared" si="42"/>
        <v/>
      </c>
      <c r="BF39" s="122" t="str">
        <f t="shared" si="43"/>
        <v/>
      </c>
      <c r="BG39" s="122" t="str">
        <f t="shared" si="44"/>
        <v/>
      </c>
      <c r="BH39" s="122" t="str">
        <f t="shared" si="45"/>
        <v/>
      </c>
      <c r="BI39" s="122" t="str">
        <f t="shared" si="46"/>
        <v/>
      </c>
      <c r="BJ39" s="122" t="str">
        <f t="shared" si="47"/>
        <v/>
      </c>
      <c r="BK39" s="122" t="str">
        <f t="shared" si="48"/>
        <v/>
      </c>
      <c r="BL39" s="122" t="str">
        <f t="shared" si="49"/>
        <v/>
      </c>
      <c r="BM39" s="122" t="str">
        <f t="shared" si="50"/>
        <v/>
      </c>
      <c r="BN39" s="123">
        <f t="shared" si="51"/>
        <v>0</v>
      </c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23">
        <f t="shared" si="0"/>
        <v>0</v>
      </c>
      <c r="BZ39" s="124">
        <f t="shared" si="52"/>
        <v>0</v>
      </c>
      <c r="CA39" s="88" t="str">
        <f t="shared" si="53"/>
        <v>x</v>
      </c>
      <c r="CB39" s="88" t="str">
        <f t="shared" si="54"/>
        <v>x</v>
      </c>
    </row>
    <row r="40" spans="2:80" ht="17.25" customHeight="1">
      <c r="B40" s="103">
        <v>29</v>
      </c>
      <c r="C40" s="99" t="str">
        <f>'KOREKSI UAS'!C45</f>
        <v/>
      </c>
      <c r="D40" s="100"/>
      <c r="E40" s="101" t="str">
        <f>'KOREKSI UAS'!E45</f>
        <v/>
      </c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2" t="str">
        <f t="shared" si="1"/>
        <v/>
      </c>
      <c r="Q40" s="122" t="str">
        <f t="shared" si="2"/>
        <v/>
      </c>
      <c r="R40" s="122" t="str">
        <f t="shared" si="3"/>
        <v/>
      </c>
      <c r="S40" s="122" t="str">
        <f t="shared" si="4"/>
        <v/>
      </c>
      <c r="T40" s="122" t="str">
        <f t="shared" si="5"/>
        <v/>
      </c>
      <c r="U40" s="122" t="str">
        <f t="shared" si="6"/>
        <v/>
      </c>
      <c r="V40" s="122" t="str">
        <f t="shared" si="7"/>
        <v/>
      </c>
      <c r="W40" s="122" t="str">
        <f t="shared" si="8"/>
        <v/>
      </c>
      <c r="X40" s="122" t="str">
        <f t="shared" si="9"/>
        <v/>
      </c>
      <c r="Y40" s="122" t="str">
        <f t="shared" si="10"/>
        <v/>
      </c>
      <c r="Z40" s="122" t="str">
        <f t="shared" si="11"/>
        <v/>
      </c>
      <c r="AA40" s="122" t="str">
        <f t="shared" si="12"/>
        <v/>
      </c>
      <c r="AB40" s="122" t="str">
        <f t="shared" si="13"/>
        <v/>
      </c>
      <c r="AC40" s="122" t="str">
        <f t="shared" si="14"/>
        <v/>
      </c>
      <c r="AD40" s="122" t="str">
        <f t="shared" si="15"/>
        <v/>
      </c>
      <c r="AE40" s="122" t="str">
        <f t="shared" si="16"/>
        <v/>
      </c>
      <c r="AF40" s="122" t="str">
        <f t="shared" si="17"/>
        <v/>
      </c>
      <c r="AG40" s="122" t="str">
        <f t="shared" si="18"/>
        <v/>
      </c>
      <c r="AH40" s="122" t="str">
        <f t="shared" si="19"/>
        <v/>
      </c>
      <c r="AI40" s="122" t="str">
        <f t="shared" si="20"/>
        <v/>
      </c>
      <c r="AJ40" s="122" t="str">
        <f t="shared" si="21"/>
        <v/>
      </c>
      <c r="AK40" s="122" t="str">
        <f t="shared" si="22"/>
        <v/>
      </c>
      <c r="AL40" s="122" t="str">
        <f t="shared" si="23"/>
        <v/>
      </c>
      <c r="AM40" s="122" t="str">
        <f t="shared" si="24"/>
        <v/>
      </c>
      <c r="AN40" s="122" t="str">
        <f t="shared" si="25"/>
        <v/>
      </c>
      <c r="AO40" s="122" t="str">
        <f t="shared" si="26"/>
        <v/>
      </c>
      <c r="AP40" s="122" t="str">
        <f t="shared" si="27"/>
        <v/>
      </c>
      <c r="AQ40" s="122" t="str">
        <f t="shared" si="28"/>
        <v/>
      </c>
      <c r="AR40" s="122" t="str">
        <f t="shared" si="29"/>
        <v/>
      </c>
      <c r="AS40" s="122" t="str">
        <f t="shared" si="30"/>
        <v/>
      </c>
      <c r="AT40" s="122" t="str">
        <f t="shared" si="31"/>
        <v/>
      </c>
      <c r="AU40" s="122" t="str">
        <f t="shared" si="32"/>
        <v/>
      </c>
      <c r="AV40" s="122" t="str">
        <f t="shared" si="33"/>
        <v/>
      </c>
      <c r="AW40" s="122" t="str">
        <f t="shared" si="34"/>
        <v/>
      </c>
      <c r="AX40" s="122" t="str">
        <f t="shared" si="35"/>
        <v/>
      </c>
      <c r="AY40" s="122" t="str">
        <f t="shared" si="36"/>
        <v/>
      </c>
      <c r="AZ40" s="122" t="str">
        <f t="shared" si="37"/>
        <v/>
      </c>
      <c r="BA40" s="122" t="str">
        <f t="shared" si="38"/>
        <v/>
      </c>
      <c r="BB40" s="122" t="str">
        <f t="shared" si="39"/>
        <v/>
      </c>
      <c r="BC40" s="122" t="str">
        <f t="shared" si="40"/>
        <v/>
      </c>
      <c r="BD40" s="122" t="str">
        <f t="shared" si="41"/>
        <v/>
      </c>
      <c r="BE40" s="122" t="str">
        <f t="shared" si="42"/>
        <v/>
      </c>
      <c r="BF40" s="122" t="str">
        <f t="shared" si="43"/>
        <v/>
      </c>
      <c r="BG40" s="122" t="str">
        <f t="shared" si="44"/>
        <v/>
      </c>
      <c r="BH40" s="122" t="str">
        <f t="shared" si="45"/>
        <v/>
      </c>
      <c r="BI40" s="122" t="str">
        <f t="shared" si="46"/>
        <v/>
      </c>
      <c r="BJ40" s="122" t="str">
        <f t="shared" si="47"/>
        <v/>
      </c>
      <c r="BK40" s="122" t="str">
        <f t="shared" si="48"/>
        <v/>
      </c>
      <c r="BL40" s="122" t="str">
        <f t="shared" si="49"/>
        <v/>
      </c>
      <c r="BM40" s="122" t="str">
        <f t="shared" si="50"/>
        <v/>
      </c>
      <c r="BN40" s="123">
        <f t="shared" si="51"/>
        <v>0</v>
      </c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23">
        <f t="shared" si="0"/>
        <v>0</v>
      </c>
      <c r="BZ40" s="124">
        <f t="shared" si="52"/>
        <v>0</v>
      </c>
      <c r="CA40" s="88" t="str">
        <f t="shared" si="53"/>
        <v>x</v>
      </c>
      <c r="CB40" s="88" t="str">
        <f t="shared" si="54"/>
        <v>x</v>
      </c>
    </row>
    <row r="41" spans="2:80" ht="17.25" customHeight="1">
      <c r="B41" s="103">
        <v>30</v>
      </c>
      <c r="C41" s="99" t="str">
        <f>'KOREKSI UAS'!C46</f>
        <v/>
      </c>
      <c r="D41" s="100"/>
      <c r="E41" s="101" t="str">
        <f>'KOREKSI UAS'!E46</f>
        <v/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2" t="str">
        <f t="shared" si="1"/>
        <v/>
      </c>
      <c r="Q41" s="122" t="str">
        <f t="shared" si="2"/>
        <v/>
      </c>
      <c r="R41" s="122" t="str">
        <f t="shared" si="3"/>
        <v/>
      </c>
      <c r="S41" s="122" t="str">
        <f t="shared" si="4"/>
        <v/>
      </c>
      <c r="T41" s="122" t="str">
        <f t="shared" si="5"/>
        <v/>
      </c>
      <c r="U41" s="122" t="str">
        <f t="shared" si="6"/>
        <v/>
      </c>
      <c r="V41" s="122" t="str">
        <f t="shared" si="7"/>
        <v/>
      </c>
      <c r="W41" s="122" t="str">
        <f t="shared" si="8"/>
        <v/>
      </c>
      <c r="X41" s="122" t="str">
        <f t="shared" si="9"/>
        <v/>
      </c>
      <c r="Y41" s="122" t="str">
        <f t="shared" si="10"/>
        <v/>
      </c>
      <c r="Z41" s="122" t="str">
        <f t="shared" si="11"/>
        <v/>
      </c>
      <c r="AA41" s="122" t="str">
        <f t="shared" si="12"/>
        <v/>
      </c>
      <c r="AB41" s="122" t="str">
        <f t="shared" si="13"/>
        <v/>
      </c>
      <c r="AC41" s="122" t="str">
        <f t="shared" si="14"/>
        <v/>
      </c>
      <c r="AD41" s="122" t="str">
        <f t="shared" si="15"/>
        <v/>
      </c>
      <c r="AE41" s="122" t="str">
        <f t="shared" si="16"/>
        <v/>
      </c>
      <c r="AF41" s="122" t="str">
        <f t="shared" si="17"/>
        <v/>
      </c>
      <c r="AG41" s="122" t="str">
        <f t="shared" si="18"/>
        <v/>
      </c>
      <c r="AH41" s="122" t="str">
        <f t="shared" si="19"/>
        <v/>
      </c>
      <c r="AI41" s="122" t="str">
        <f t="shared" si="20"/>
        <v/>
      </c>
      <c r="AJ41" s="122" t="str">
        <f t="shared" si="21"/>
        <v/>
      </c>
      <c r="AK41" s="122" t="str">
        <f t="shared" si="22"/>
        <v/>
      </c>
      <c r="AL41" s="122" t="str">
        <f t="shared" si="23"/>
        <v/>
      </c>
      <c r="AM41" s="122" t="str">
        <f t="shared" si="24"/>
        <v/>
      </c>
      <c r="AN41" s="122" t="str">
        <f t="shared" si="25"/>
        <v/>
      </c>
      <c r="AO41" s="122" t="str">
        <f t="shared" si="26"/>
        <v/>
      </c>
      <c r="AP41" s="122" t="str">
        <f t="shared" si="27"/>
        <v/>
      </c>
      <c r="AQ41" s="122" t="str">
        <f t="shared" si="28"/>
        <v/>
      </c>
      <c r="AR41" s="122" t="str">
        <f t="shared" si="29"/>
        <v/>
      </c>
      <c r="AS41" s="122" t="str">
        <f t="shared" si="30"/>
        <v/>
      </c>
      <c r="AT41" s="122" t="str">
        <f t="shared" si="31"/>
        <v/>
      </c>
      <c r="AU41" s="122" t="str">
        <f t="shared" si="32"/>
        <v/>
      </c>
      <c r="AV41" s="122" t="str">
        <f t="shared" si="33"/>
        <v/>
      </c>
      <c r="AW41" s="122" t="str">
        <f t="shared" si="34"/>
        <v/>
      </c>
      <c r="AX41" s="122" t="str">
        <f t="shared" si="35"/>
        <v/>
      </c>
      <c r="AY41" s="122" t="str">
        <f t="shared" si="36"/>
        <v/>
      </c>
      <c r="AZ41" s="122" t="str">
        <f t="shared" si="37"/>
        <v/>
      </c>
      <c r="BA41" s="122" t="str">
        <f t="shared" si="38"/>
        <v/>
      </c>
      <c r="BB41" s="122" t="str">
        <f t="shared" si="39"/>
        <v/>
      </c>
      <c r="BC41" s="122" t="str">
        <f t="shared" si="40"/>
        <v/>
      </c>
      <c r="BD41" s="122" t="str">
        <f t="shared" si="41"/>
        <v/>
      </c>
      <c r="BE41" s="122" t="str">
        <f t="shared" si="42"/>
        <v/>
      </c>
      <c r="BF41" s="122" t="str">
        <f t="shared" si="43"/>
        <v/>
      </c>
      <c r="BG41" s="122" t="str">
        <f t="shared" si="44"/>
        <v/>
      </c>
      <c r="BH41" s="122" t="str">
        <f t="shared" si="45"/>
        <v/>
      </c>
      <c r="BI41" s="122" t="str">
        <f t="shared" si="46"/>
        <v/>
      </c>
      <c r="BJ41" s="122" t="str">
        <f t="shared" si="47"/>
        <v/>
      </c>
      <c r="BK41" s="122" t="str">
        <f t="shared" si="48"/>
        <v/>
      </c>
      <c r="BL41" s="122" t="str">
        <f t="shared" si="49"/>
        <v/>
      </c>
      <c r="BM41" s="122" t="str">
        <f t="shared" si="50"/>
        <v/>
      </c>
      <c r="BN41" s="123">
        <f t="shared" si="51"/>
        <v>0</v>
      </c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23">
        <f t="shared" si="0"/>
        <v>0</v>
      </c>
      <c r="BZ41" s="124">
        <f t="shared" si="52"/>
        <v>0</v>
      </c>
      <c r="CA41" s="88" t="str">
        <f t="shared" si="53"/>
        <v>x</v>
      </c>
      <c r="CB41" s="88" t="str">
        <f t="shared" si="54"/>
        <v>x</v>
      </c>
    </row>
    <row r="42" spans="2:80" ht="17.25" customHeight="1">
      <c r="B42" s="103">
        <v>31</v>
      </c>
      <c r="C42" s="99" t="str">
        <f>'KOREKSI UAS'!C47</f>
        <v/>
      </c>
      <c r="D42" s="100"/>
      <c r="E42" s="101" t="str">
        <f>'KOREKSI UAS'!E47</f>
        <v/>
      </c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2" t="str">
        <f t="shared" si="1"/>
        <v/>
      </c>
      <c r="Q42" s="122" t="str">
        <f t="shared" si="2"/>
        <v/>
      </c>
      <c r="R42" s="122" t="str">
        <f t="shared" si="3"/>
        <v/>
      </c>
      <c r="S42" s="122" t="str">
        <f t="shared" si="4"/>
        <v/>
      </c>
      <c r="T42" s="122" t="str">
        <f t="shared" si="5"/>
        <v/>
      </c>
      <c r="U42" s="122" t="str">
        <f t="shared" si="6"/>
        <v/>
      </c>
      <c r="V42" s="122" t="str">
        <f t="shared" si="7"/>
        <v/>
      </c>
      <c r="W42" s="122" t="str">
        <f t="shared" si="8"/>
        <v/>
      </c>
      <c r="X42" s="122" t="str">
        <f t="shared" si="9"/>
        <v/>
      </c>
      <c r="Y42" s="122" t="str">
        <f t="shared" si="10"/>
        <v/>
      </c>
      <c r="Z42" s="122" t="str">
        <f t="shared" si="11"/>
        <v/>
      </c>
      <c r="AA42" s="122" t="str">
        <f t="shared" si="12"/>
        <v/>
      </c>
      <c r="AB42" s="122" t="str">
        <f t="shared" si="13"/>
        <v/>
      </c>
      <c r="AC42" s="122" t="str">
        <f t="shared" si="14"/>
        <v/>
      </c>
      <c r="AD42" s="122" t="str">
        <f t="shared" si="15"/>
        <v/>
      </c>
      <c r="AE42" s="122" t="str">
        <f t="shared" si="16"/>
        <v/>
      </c>
      <c r="AF42" s="122" t="str">
        <f t="shared" si="17"/>
        <v/>
      </c>
      <c r="AG42" s="122" t="str">
        <f t="shared" si="18"/>
        <v/>
      </c>
      <c r="AH42" s="122" t="str">
        <f t="shared" si="19"/>
        <v/>
      </c>
      <c r="AI42" s="122" t="str">
        <f t="shared" si="20"/>
        <v/>
      </c>
      <c r="AJ42" s="122" t="str">
        <f t="shared" si="21"/>
        <v/>
      </c>
      <c r="AK42" s="122" t="str">
        <f t="shared" si="22"/>
        <v/>
      </c>
      <c r="AL42" s="122" t="str">
        <f t="shared" si="23"/>
        <v/>
      </c>
      <c r="AM42" s="122" t="str">
        <f t="shared" si="24"/>
        <v/>
      </c>
      <c r="AN42" s="122" t="str">
        <f t="shared" si="25"/>
        <v/>
      </c>
      <c r="AO42" s="122" t="str">
        <f t="shared" si="26"/>
        <v/>
      </c>
      <c r="AP42" s="122" t="str">
        <f t="shared" si="27"/>
        <v/>
      </c>
      <c r="AQ42" s="122" t="str">
        <f t="shared" si="28"/>
        <v/>
      </c>
      <c r="AR42" s="122" t="str">
        <f t="shared" si="29"/>
        <v/>
      </c>
      <c r="AS42" s="122" t="str">
        <f t="shared" si="30"/>
        <v/>
      </c>
      <c r="AT42" s="122" t="str">
        <f t="shared" si="31"/>
        <v/>
      </c>
      <c r="AU42" s="122" t="str">
        <f t="shared" si="32"/>
        <v/>
      </c>
      <c r="AV42" s="122" t="str">
        <f t="shared" si="33"/>
        <v/>
      </c>
      <c r="AW42" s="122" t="str">
        <f t="shared" si="34"/>
        <v/>
      </c>
      <c r="AX42" s="122" t="str">
        <f t="shared" si="35"/>
        <v/>
      </c>
      <c r="AY42" s="122" t="str">
        <f t="shared" si="36"/>
        <v/>
      </c>
      <c r="AZ42" s="122" t="str">
        <f t="shared" si="37"/>
        <v/>
      </c>
      <c r="BA42" s="122" t="str">
        <f t="shared" si="38"/>
        <v/>
      </c>
      <c r="BB42" s="122" t="str">
        <f t="shared" si="39"/>
        <v/>
      </c>
      <c r="BC42" s="122" t="str">
        <f t="shared" si="40"/>
        <v/>
      </c>
      <c r="BD42" s="122" t="str">
        <f t="shared" si="41"/>
        <v/>
      </c>
      <c r="BE42" s="122" t="str">
        <f t="shared" si="42"/>
        <v/>
      </c>
      <c r="BF42" s="122" t="str">
        <f t="shared" si="43"/>
        <v/>
      </c>
      <c r="BG42" s="122" t="str">
        <f t="shared" si="44"/>
        <v/>
      </c>
      <c r="BH42" s="122" t="str">
        <f t="shared" si="45"/>
        <v/>
      </c>
      <c r="BI42" s="122" t="str">
        <f t="shared" si="46"/>
        <v/>
      </c>
      <c r="BJ42" s="122" t="str">
        <f t="shared" si="47"/>
        <v/>
      </c>
      <c r="BK42" s="122" t="str">
        <f t="shared" si="48"/>
        <v/>
      </c>
      <c r="BL42" s="122" t="str">
        <f t="shared" si="49"/>
        <v/>
      </c>
      <c r="BM42" s="122" t="str">
        <f t="shared" si="50"/>
        <v/>
      </c>
      <c r="BN42" s="123">
        <f t="shared" si="51"/>
        <v>0</v>
      </c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23">
        <f t="shared" si="0"/>
        <v>0</v>
      </c>
      <c r="BZ42" s="124">
        <f t="shared" si="52"/>
        <v>0</v>
      </c>
      <c r="CA42" s="88" t="str">
        <f t="shared" si="53"/>
        <v>x</v>
      </c>
      <c r="CB42" s="88" t="str">
        <f t="shared" si="54"/>
        <v>x</v>
      </c>
    </row>
    <row r="43" spans="2:80" ht="17.25" customHeight="1">
      <c r="B43" s="103">
        <v>32</v>
      </c>
      <c r="C43" s="99" t="str">
        <f>'KOREKSI UAS'!C48</f>
        <v/>
      </c>
      <c r="D43" s="100"/>
      <c r="E43" s="101" t="str">
        <f>'KOREKSI UAS'!E48</f>
        <v/>
      </c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2" t="str">
        <f t="shared" si="1"/>
        <v/>
      </c>
      <c r="Q43" s="122" t="str">
        <f t="shared" si="2"/>
        <v/>
      </c>
      <c r="R43" s="122" t="str">
        <f t="shared" si="3"/>
        <v/>
      </c>
      <c r="S43" s="122" t="str">
        <f t="shared" si="4"/>
        <v/>
      </c>
      <c r="T43" s="122" t="str">
        <f t="shared" si="5"/>
        <v/>
      </c>
      <c r="U43" s="122" t="str">
        <f t="shared" si="6"/>
        <v/>
      </c>
      <c r="V43" s="122" t="str">
        <f t="shared" si="7"/>
        <v/>
      </c>
      <c r="W43" s="122" t="str">
        <f t="shared" si="8"/>
        <v/>
      </c>
      <c r="X43" s="122" t="str">
        <f t="shared" si="9"/>
        <v/>
      </c>
      <c r="Y43" s="122" t="str">
        <f t="shared" si="10"/>
        <v/>
      </c>
      <c r="Z43" s="122" t="str">
        <f t="shared" si="11"/>
        <v/>
      </c>
      <c r="AA43" s="122" t="str">
        <f t="shared" si="12"/>
        <v/>
      </c>
      <c r="AB43" s="122" t="str">
        <f t="shared" si="13"/>
        <v/>
      </c>
      <c r="AC43" s="122" t="str">
        <f t="shared" si="14"/>
        <v/>
      </c>
      <c r="AD43" s="122" t="str">
        <f t="shared" si="15"/>
        <v/>
      </c>
      <c r="AE43" s="122" t="str">
        <f t="shared" si="16"/>
        <v/>
      </c>
      <c r="AF43" s="122" t="str">
        <f t="shared" si="17"/>
        <v/>
      </c>
      <c r="AG43" s="122" t="str">
        <f t="shared" si="18"/>
        <v/>
      </c>
      <c r="AH43" s="122" t="str">
        <f t="shared" si="19"/>
        <v/>
      </c>
      <c r="AI43" s="122" t="str">
        <f t="shared" si="20"/>
        <v/>
      </c>
      <c r="AJ43" s="122" t="str">
        <f t="shared" si="21"/>
        <v/>
      </c>
      <c r="AK43" s="122" t="str">
        <f t="shared" si="22"/>
        <v/>
      </c>
      <c r="AL43" s="122" t="str">
        <f t="shared" si="23"/>
        <v/>
      </c>
      <c r="AM43" s="122" t="str">
        <f t="shared" si="24"/>
        <v/>
      </c>
      <c r="AN43" s="122" t="str">
        <f t="shared" si="25"/>
        <v/>
      </c>
      <c r="AO43" s="122" t="str">
        <f t="shared" si="26"/>
        <v/>
      </c>
      <c r="AP43" s="122" t="str">
        <f t="shared" si="27"/>
        <v/>
      </c>
      <c r="AQ43" s="122" t="str">
        <f t="shared" si="28"/>
        <v/>
      </c>
      <c r="AR43" s="122" t="str">
        <f t="shared" si="29"/>
        <v/>
      </c>
      <c r="AS43" s="122" t="str">
        <f t="shared" si="30"/>
        <v/>
      </c>
      <c r="AT43" s="122" t="str">
        <f t="shared" si="31"/>
        <v/>
      </c>
      <c r="AU43" s="122" t="str">
        <f t="shared" si="32"/>
        <v/>
      </c>
      <c r="AV43" s="122" t="str">
        <f t="shared" si="33"/>
        <v/>
      </c>
      <c r="AW43" s="122" t="str">
        <f t="shared" si="34"/>
        <v/>
      </c>
      <c r="AX43" s="122" t="str">
        <f t="shared" si="35"/>
        <v/>
      </c>
      <c r="AY43" s="122" t="str">
        <f t="shared" si="36"/>
        <v/>
      </c>
      <c r="AZ43" s="122" t="str">
        <f t="shared" si="37"/>
        <v/>
      </c>
      <c r="BA43" s="122" t="str">
        <f t="shared" si="38"/>
        <v/>
      </c>
      <c r="BB43" s="122" t="str">
        <f t="shared" si="39"/>
        <v/>
      </c>
      <c r="BC43" s="122" t="str">
        <f t="shared" si="40"/>
        <v/>
      </c>
      <c r="BD43" s="122" t="str">
        <f t="shared" si="41"/>
        <v/>
      </c>
      <c r="BE43" s="122" t="str">
        <f t="shared" si="42"/>
        <v/>
      </c>
      <c r="BF43" s="122" t="str">
        <f t="shared" si="43"/>
        <v/>
      </c>
      <c r="BG43" s="122" t="str">
        <f t="shared" si="44"/>
        <v/>
      </c>
      <c r="BH43" s="122" t="str">
        <f t="shared" si="45"/>
        <v/>
      </c>
      <c r="BI43" s="122" t="str">
        <f t="shared" si="46"/>
        <v/>
      </c>
      <c r="BJ43" s="122" t="str">
        <f t="shared" si="47"/>
        <v/>
      </c>
      <c r="BK43" s="122" t="str">
        <f t="shared" si="48"/>
        <v/>
      </c>
      <c r="BL43" s="122" t="str">
        <f t="shared" si="49"/>
        <v/>
      </c>
      <c r="BM43" s="122" t="str">
        <f t="shared" si="50"/>
        <v/>
      </c>
      <c r="BN43" s="123">
        <f t="shared" si="51"/>
        <v>0</v>
      </c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23">
        <f t="shared" si="0"/>
        <v>0</v>
      </c>
      <c r="BZ43" s="124">
        <f t="shared" si="52"/>
        <v>0</v>
      </c>
      <c r="CA43" s="88" t="str">
        <f t="shared" si="53"/>
        <v>x</v>
      </c>
      <c r="CB43" s="88" t="str">
        <f t="shared" si="54"/>
        <v>x</v>
      </c>
    </row>
    <row r="44" spans="2:80" ht="17.25" customHeight="1">
      <c r="B44" s="103">
        <v>33</v>
      </c>
      <c r="C44" s="99" t="str">
        <f>'KOREKSI UAS'!C49</f>
        <v/>
      </c>
      <c r="D44" s="100"/>
      <c r="E44" s="101" t="str">
        <f>'KOREKSI UAS'!E49</f>
        <v/>
      </c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2" t="str">
        <f t="shared" si="1"/>
        <v/>
      </c>
      <c r="Q44" s="122" t="str">
        <f t="shared" si="2"/>
        <v/>
      </c>
      <c r="R44" s="122" t="str">
        <f t="shared" si="3"/>
        <v/>
      </c>
      <c r="S44" s="122" t="str">
        <f t="shared" si="4"/>
        <v/>
      </c>
      <c r="T44" s="122" t="str">
        <f t="shared" si="5"/>
        <v/>
      </c>
      <c r="U44" s="122" t="str">
        <f t="shared" si="6"/>
        <v/>
      </c>
      <c r="V44" s="122" t="str">
        <f t="shared" si="7"/>
        <v/>
      </c>
      <c r="W44" s="122" t="str">
        <f t="shared" si="8"/>
        <v/>
      </c>
      <c r="X44" s="122" t="str">
        <f t="shared" si="9"/>
        <v/>
      </c>
      <c r="Y44" s="122" t="str">
        <f t="shared" si="10"/>
        <v/>
      </c>
      <c r="Z44" s="122" t="str">
        <f t="shared" si="11"/>
        <v/>
      </c>
      <c r="AA44" s="122" t="str">
        <f t="shared" si="12"/>
        <v/>
      </c>
      <c r="AB44" s="122" t="str">
        <f t="shared" si="13"/>
        <v/>
      </c>
      <c r="AC44" s="122" t="str">
        <f t="shared" si="14"/>
        <v/>
      </c>
      <c r="AD44" s="122" t="str">
        <f t="shared" si="15"/>
        <v/>
      </c>
      <c r="AE44" s="122" t="str">
        <f t="shared" si="16"/>
        <v/>
      </c>
      <c r="AF44" s="122" t="str">
        <f t="shared" si="17"/>
        <v/>
      </c>
      <c r="AG44" s="122" t="str">
        <f t="shared" si="18"/>
        <v/>
      </c>
      <c r="AH44" s="122" t="str">
        <f t="shared" si="19"/>
        <v/>
      </c>
      <c r="AI44" s="122" t="str">
        <f t="shared" si="20"/>
        <v/>
      </c>
      <c r="AJ44" s="122" t="str">
        <f t="shared" si="21"/>
        <v/>
      </c>
      <c r="AK44" s="122" t="str">
        <f t="shared" si="22"/>
        <v/>
      </c>
      <c r="AL44" s="122" t="str">
        <f t="shared" si="23"/>
        <v/>
      </c>
      <c r="AM44" s="122" t="str">
        <f t="shared" si="24"/>
        <v/>
      </c>
      <c r="AN44" s="122" t="str">
        <f t="shared" si="25"/>
        <v/>
      </c>
      <c r="AO44" s="122" t="str">
        <f t="shared" si="26"/>
        <v/>
      </c>
      <c r="AP44" s="122" t="str">
        <f t="shared" si="27"/>
        <v/>
      </c>
      <c r="AQ44" s="122" t="str">
        <f t="shared" si="28"/>
        <v/>
      </c>
      <c r="AR44" s="122" t="str">
        <f t="shared" si="29"/>
        <v/>
      </c>
      <c r="AS44" s="122" t="str">
        <f t="shared" si="30"/>
        <v/>
      </c>
      <c r="AT44" s="122" t="str">
        <f t="shared" si="31"/>
        <v/>
      </c>
      <c r="AU44" s="122" t="str">
        <f t="shared" si="32"/>
        <v/>
      </c>
      <c r="AV44" s="122" t="str">
        <f t="shared" si="33"/>
        <v/>
      </c>
      <c r="AW44" s="122" t="str">
        <f t="shared" si="34"/>
        <v/>
      </c>
      <c r="AX44" s="122" t="str">
        <f t="shared" si="35"/>
        <v/>
      </c>
      <c r="AY44" s="122" t="str">
        <f t="shared" si="36"/>
        <v/>
      </c>
      <c r="AZ44" s="122" t="str">
        <f t="shared" si="37"/>
        <v/>
      </c>
      <c r="BA44" s="122" t="str">
        <f t="shared" si="38"/>
        <v/>
      </c>
      <c r="BB44" s="122" t="str">
        <f t="shared" si="39"/>
        <v/>
      </c>
      <c r="BC44" s="122" t="str">
        <f t="shared" si="40"/>
        <v/>
      </c>
      <c r="BD44" s="122" t="str">
        <f t="shared" si="41"/>
        <v/>
      </c>
      <c r="BE44" s="122" t="str">
        <f t="shared" si="42"/>
        <v/>
      </c>
      <c r="BF44" s="122" t="str">
        <f t="shared" si="43"/>
        <v/>
      </c>
      <c r="BG44" s="122" t="str">
        <f t="shared" si="44"/>
        <v/>
      </c>
      <c r="BH44" s="122" t="str">
        <f t="shared" si="45"/>
        <v/>
      </c>
      <c r="BI44" s="122" t="str">
        <f t="shared" si="46"/>
        <v/>
      </c>
      <c r="BJ44" s="122" t="str">
        <f t="shared" si="47"/>
        <v/>
      </c>
      <c r="BK44" s="122" t="str">
        <f t="shared" si="48"/>
        <v/>
      </c>
      <c r="BL44" s="122" t="str">
        <f t="shared" si="49"/>
        <v/>
      </c>
      <c r="BM44" s="122" t="str">
        <f t="shared" si="50"/>
        <v/>
      </c>
      <c r="BN44" s="123">
        <f t="shared" si="51"/>
        <v>0</v>
      </c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23">
        <f t="shared" si="0"/>
        <v>0</v>
      </c>
      <c r="BZ44" s="124">
        <f t="shared" si="52"/>
        <v>0</v>
      </c>
      <c r="CA44" s="88" t="str">
        <f t="shared" si="53"/>
        <v>x</v>
      </c>
      <c r="CB44" s="88" t="str">
        <f t="shared" si="54"/>
        <v>x</v>
      </c>
    </row>
    <row r="45" spans="2:80" ht="17.25" customHeight="1">
      <c r="B45" s="103">
        <v>34</v>
      </c>
      <c r="C45" s="99" t="str">
        <f>'KOREKSI UAS'!C50</f>
        <v/>
      </c>
      <c r="D45" s="100"/>
      <c r="E45" s="101" t="str">
        <f>'KOREKSI UAS'!E50</f>
        <v/>
      </c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2" t="str">
        <f t="shared" si="1"/>
        <v/>
      </c>
      <c r="Q45" s="122" t="str">
        <f t="shared" si="2"/>
        <v/>
      </c>
      <c r="R45" s="122" t="str">
        <f t="shared" si="3"/>
        <v/>
      </c>
      <c r="S45" s="122" t="str">
        <f t="shared" si="4"/>
        <v/>
      </c>
      <c r="T45" s="122" t="str">
        <f t="shared" si="5"/>
        <v/>
      </c>
      <c r="U45" s="122" t="str">
        <f t="shared" si="6"/>
        <v/>
      </c>
      <c r="V45" s="122" t="str">
        <f t="shared" si="7"/>
        <v/>
      </c>
      <c r="W45" s="122" t="str">
        <f t="shared" si="8"/>
        <v/>
      </c>
      <c r="X45" s="122" t="str">
        <f t="shared" si="9"/>
        <v/>
      </c>
      <c r="Y45" s="122" t="str">
        <f t="shared" si="10"/>
        <v/>
      </c>
      <c r="Z45" s="122" t="str">
        <f t="shared" si="11"/>
        <v/>
      </c>
      <c r="AA45" s="122" t="str">
        <f t="shared" si="12"/>
        <v/>
      </c>
      <c r="AB45" s="122" t="str">
        <f t="shared" si="13"/>
        <v/>
      </c>
      <c r="AC45" s="122" t="str">
        <f t="shared" si="14"/>
        <v/>
      </c>
      <c r="AD45" s="122" t="str">
        <f t="shared" si="15"/>
        <v/>
      </c>
      <c r="AE45" s="122" t="str">
        <f t="shared" si="16"/>
        <v/>
      </c>
      <c r="AF45" s="122" t="str">
        <f t="shared" si="17"/>
        <v/>
      </c>
      <c r="AG45" s="122" t="str">
        <f t="shared" si="18"/>
        <v/>
      </c>
      <c r="AH45" s="122" t="str">
        <f t="shared" si="19"/>
        <v/>
      </c>
      <c r="AI45" s="122" t="str">
        <f t="shared" si="20"/>
        <v/>
      </c>
      <c r="AJ45" s="122" t="str">
        <f t="shared" si="21"/>
        <v/>
      </c>
      <c r="AK45" s="122" t="str">
        <f t="shared" si="22"/>
        <v/>
      </c>
      <c r="AL45" s="122" t="str">
        <f t="shared" si="23"/>
        <v/>
      </c>
      <c r="AM45" s="122" t="str">
        <f t="shared" si="24"/>
        <v/>
      </c>
      <c r="AN45" s="122" t="str">
        <f t="shared" si="25"/>
        <v/>
      </c>
      <c r="AO45" s="122" t="str">
        <f t="shared" si="26"/>
        <v/>
      </c>
      <c r="AP45" s="122" t="str">
        <f t="shared" si="27"/>
        <v/>
      </c>
      <c r="AQ45" s="122" t="str">
        <f t="shared" si="28"/>
        <v/>
      </c>
      <c r="AR45" s="122" t="str">
        <f t="shared" si="29"/>
        <v/>
      </c>
      <c r="AS45" s="122" t="str">
        <f t="shared" si="30"/>
        <v/>
      </c>
      <c r="AT45" s="122" t="str">
        <f t="shared" si="31"/>
        <v/>
      </c>
      <c r="AU45" s="122" t="str">
        <f t="shared" si="32"/>
        <v/>
      </c>
      <c r="AV45" s="122" t="str">
        <f t="shared" si="33"/>
        <v/>
      </c>
      <c r="AW45" s="122" t="str">
        <f t="shared" si="34"/>
        <v/>
      </c>
      <c r="AX45" s="122" t="str">
        <f t="shared" si="35"/>
        <v/>
      </c>
      <c r="AY45" s="122" t="str">
        <f t="shared" si="36"/>
        <v/>
      </c>
      <c r="AZ45" s="122" t="str">
        <f t="shared" si="37"/>
        <v/>
      </c>
      <c r="BA45" s="122" t="str">
        <f t="shared" si="38"/>
        <v/>
      </c>
      <c r="BB45" s="122" t="str">
        <f t="shared" si="39"/>
        <v/>
      </c>
      <c r="BC45" s="122" t="str">
        <f t="shared" si="40"/>
        <v/>
      </c>
      <c r="BD45" s="122" t="str">
        <f t="shared" si="41"/>
        <v/>
      </c>
      <c r="BE45" s="122" t="str">
        <f t="shared" si="42"/>
        <v/>
      </c>
      <c r="BF45" s="122" t="str">
        <f t="shared" si="43"/>
        <v/>
      </c>
      <c r="BG45" s="122" t="str">
        <f t="shared" si="44"/>
        <v/>
      </c>
      <c r="BH45" s="122" t="str">
        <f t="shared" si="45"/>
        <v/>
      </c>
      <c r="BI45" s="122" t="str">
        <f t="shared" si="46"/>
        <v/>
      </c>
      <c r="BJ45" s="122" t="str">
        <f t="shared" si="47"/>
        <v/>
      </c>
      <c r="BK45" s="122" t="str">
        <f t="shared" si="48"/>
        <v/>
      </c>
      <c r="BL45" s="122" t="str">
        <f t="shared" si="49"/>
        <v/>
      </c>
      <c r="BM45" s="122" t="str">
        <f t="shared" si="50"/>
        <v/>
      </c>
      <c r="BN45" s="123">
        <f t="shared" si="51"/>
        <v>0</v>
      </c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23">
        <f t="shared" si="0"/>
        <v>0</v>
      </c>
      <c r="BZ45" s="124">
        <f t="shared" si="52"/>
        <v>0</v>
      </c>
      <c r="CA45" s="88" t="str">
        <f t="shared" si="53"/>
        <v>x</v>
      </c>
      <c r="CB45" s="88" t="str">
        <f t="shared" si="54"/>
        <v>x</v>
      </c>
    </row>
    <row r="46" spans="2:80" ht="17.25" customHeight="1">
      <c r="B46" s="103">
        <v>35</v>
      </c>
      <c r="C46" s="99" t="str">
        <f>'KOREKSI UAS'!C51</f>
        <v/>
      </c>
      <c r="D46" s="100"/>
      <c r="E46" s="101" t="str">
        <f>'KOREKSI UAS'!E51</f>
        <v/>
      </c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2" t="str">
        <f t="shared" si="1"/>
        <v/>
      </c>
      <c r="Q46" s="122" t="str">
        <f t="shared" si="2"/>
        <v/>
      </c>
      <c r="R46" s="122" t="str">
        <f t="shared" si="3"/>
        <v/>
      </c>
      <c r="S46" s="122" t="str">
        <f t="shared" si="4"/>
        <v/>
      </c>
      <c r="T46" s="122" t="str">
        <f t="shared" si="5"/>
        <v/>
      </c>
      <c r="U46" s="122" t="str">
        <f t="shared" si="6"/>
        <v/>
      </c>
      <c r="V46" s="122" t="str">
        <f t="shared" si="7"/>
        <v/>
      </c>
      <c r="W46" s="122" t="str">
        <f t="shared" si="8"/>
        <v/>
      </c>
      <c r="X46" s="122" t="str">
        <f t="shared" si="9"/>
        <v/>
      </c>
      <c r="Y46" s="122" t="str">
        <f t="shared" si="10"/>
        <v/>
      </c>
      <c r="Z46" s="122" t="str">
        <f t="shared" si="11"/>
        <v/>
      </c>
      <c r="AA46" s="122" t="str">
        <f t="shared" si="12"/>
        <v/>
      </c>
      <c r="AB46" s="122" t="str">
        <f t="shared" si="13"/>
        <v/>
      </c>
      <c r="AC46" s="122" t="str">
        <f t="shared" si="14"/>
        <v/>
      </c>
      <c r="AD46" s="122" t="str">
        <f t="shared" si="15"/>
        <v/>
      </c>
      <c r="AE46" s="122" t="str">
        <f t="shared" si="16"/>
        <v/>
      </c>
      <c r="AF46" s="122" t="str">
        <f t="shared" si="17"/>
        <v/>
      </c>
      <c r="AG46" s="122" t="str">
        <f t="shared" si="18"/>
        <v/>
      </c>
      <c r="AH46" s="122" t="str">
        <f t="shared" si="19"/>
        <v/>
      </c>
      <c r="AI46" s="122" t="str">
        <f t="shared" si="20"/>
        <v/>
      </c>
      <c r="AJ46" s="122" t="str">
        <f t="shared" si="21"/>
        <v/>
      </c>
      <c r="AK46" s="122" t="str">
        <f t="shared" si="22"/>
        <v/>
      </c>
      <c r="AL46" s="122" t="str">
        <f t="shared" si="23"/>
        <v/>
      </c>
      <c r="AM46" s="122" t="str">
        <f t="shared" si="24"/>
        <v/>
      </c>
      <c r="AN46" s="122" t="str">
        <f t="shared" si="25"/>
        <v/>
      </c>
      <c r="AO46" s="122" t="str">
        <f t="shared" si="26"/>
        <v/>
      </c>
      <c r="AP46" s="122" t="str">
        <f t="shared" si="27"/>
        <v/>
      </c>
      <c r="AQ46" s="122" t="str">
        <f t="shared" si="28"/>
        <v/>
      </c>
      <c r="AR46" s="122" t="str">
        <f t="shared" si="29"/>
        <v/>
      </c>
      <c r="AS46" s="122" t="str">
        <f t="shared" si="30"/>
        <v/>
      </c>
      <c r="AT46" s="122" t="str">
        <f t="shared" si="31"/>
        <v/>
      </c>
      <c r="AU46" s="122" t="str">
        <f t="shared" si="32"/>
        <v/>
      </c>
      <c r="AV46" s="122" t="str">
        <f t="shared" si="33"/>
        <v/>
      </c>
      <c r="AW46" s="122" t="str">
        <f t="shared" si="34"/>
        <v/>
      </c>
      <c r="AX46" s="122" t="str">
        <f t="shared" si="35"/>
        <v/>
      </c>
      <c r="AY46" s="122" t="str">
        <f t="shared" si="36"/>
        <v/>
      </c>
      <c r="AZ46" s="122" t="str">
        <f t="shared" si="37"/>
        <v/>
      </c>
      <c r="BA46" s="122" t="str">
        <f t="shared" si="38"/>
        <v/>
      </c>
      <c r="BB46" s="122" t="str">
        <f t="shared" si="39"/>
        <v/>
      </c>
      <c r="BC46" s="122" t="str">
        <f t="shared" si="40"/>
        <v/>
      </c>
      <c r="BD46" s="122" t="str">
        <f t="shared" si="41"/>
        <v/>
      </c>
      <c r="BE46" s="122" t="str">
        <f t="shared" si="42"/>
        <v/>
      </c>
      <c r="BF46" s="122" t="str">
        <f t="shared" si="43"/>
        <v/>
      </c>
      <c r="BG46" s="122" t="str">
        <f t="shared" si="44"/>
        <v/>
      </c>
      <c r="BH46" s="122" t="str">
        <f t="shared" si="45"/>
        <v/>
      </c>
      <c r="BI46" s="122" t="str">
        <f t="shared" si="46"/>
        <v/>
      </c>
      <c r="BJ46" s="122" t="str">
        <f t="shared" si="47"/>
        <v/>
      </c>
      <c r="BK46" s="122" t="str">
        <f t="shared" si="48"/>
        <v/>
      </c>
      <c r="BL46" s="122" t="str">
        <f t="shared" si="49"/>
        <v/>
      </c>
      <c r="BM46" s="122" t="str">
        <f t="shared" si="50"/>
        <v/>
      </c>
      <c r="BN46" s="123">
        <f t="shared" si="51"/>
        <v>0</v>
      </c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23">
        <f t="shared" si="0"/>
        <v>0</v>
      </c>
      <c r="BZ46" s="124">
        <f t="shared" si="52"/>
        <v>0</v>
      </c>
      <c r="CA46" s="88" t="str">
        <f t="shared" si="53"/>
        <v>x</v>
      </c>
      <c r="CB46" s="88" t="str">
        <f t="shared" si="54"/>
        <v>x</v>
      </c>
    </row>
    <row r="47" spans="2:80" ht="17.25" customHeight="1">
      <c r="B47" s="103">
        <v>36</v>
      </c>
      <c r="C47" s="99" t="str">
        <f>'KOREKSI UAS'!C52</f>
        <v/>
      </c>
      <c r="D47" s="100"/>
      <c r="E47" s="101" t="str">
        <f>'KOREKSI UAS'!E52</f>
        <v/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2" t="str">
        <f t="shared" si="1"/>
        <v/>
      </c>
      <c r="Q47" s="122" t="str">
        <f t="shared" si="2"/>
        <v/>
      </c>
      <c r="R47" s="122" t="str">
        <f t="shared" si="3"/>
        <v/>
      </c>
      <c r="S47" s="122" t="str">
        <f t="shared" si="4"/>
        <v/>
      </c>
      <c r="T47" s="122" t="str">
        <f t="shared" si="5"/>
        <v/>
      </c>
      <c r="U47" s="122" t="str">
        <f t="shared" si="6"/>
        <v/>
      </c>
      <c r="V47" s="122" t="str">
        <f t="shared" si="7"/>
        <v/>
      </c>
      <c r="W47" s="122" t="str">
        <f t="shared" si="8"/>
        <v/>
      </c>
      <c r="X47" s="122" t="str">
        <f t="shared" si="9"/>
        <v/>
      </c>
      <c r="Y47" s="122" t="str">
        <f t="shared" si="10"/>
        <v/>
      </c>
      <c r="Z47" s="122" t="str">
        <f t="shared" si="11"/>
        <v/>
      </c>
      <c r="AA47" s="122" t="str">
        <f t="shared" si="12"/>
        <v/>
      </c>
      <c r="AB47" s="122" t="str">
        <f t="shared" si="13"/>
        <v/>
      </c>
      <c r="AC47" s="122" t="str">
        <f t="shared" si="14"/>
        <v/>
      </c>
      <c r="AD47" s="122" t="str">
        <f t="shared" si="15"/>
        <v/>
      </c>
      <c r="AE47" s="122" t="str">
        <f t="shared" si="16"/>
        <v/>
      </c>
      <c r="AF47" s="122" t="str">
        <f t="shared" si="17"/>
        <v/>
      </c>
      <c r="AG47" s="122" t="str">
        <f t="shared" si="18"/>
        <v/>
      </c>
      <c r="AH47" s="122" t="str">
        <f t="shared" si="19"/>
        <v/>
      </c>
      <c r="AI47" s="122" t="str">
        <f t="shared" si="20"/>
        <v/>
      </c>
      <c r="AJ47" s="122" t="str">
        <f t="shared" si="21"/>
        <v/>
      </c>
      <c r="AK47" s="122" t="str">
        <f t="shared" si="22"/>
        <v/>
      </c>
      <c r="AL47" s="122" t="str">
        <f t="shared" si="23"/>
        <v/>
      </c>
      <c r="AM47" s="122" t="str">
        <f t="shared" si="24"/>
        <v/>
      </c>
      <c r="AN47" s="122" t="str">
        <f t="shared" si="25"/>
        <v/>
      </c>
      <c r="AO47" s="122" t="str">
        <f t="shared" si="26"/>
        <v/>
      </c>
      <c r="AP47" s="122" t="str">
        <f t="shared" si="27"/>
        <v/>
      </c>
      <c r="AQ47" s="122" t="str">
        <f t="shared" si="28"/>
        <v/>
      </c>
      <c r="AR47" s="122" t="str">
        <f t="shared" si="29"/>
        <v/>
      </c>
      <c r="AS47" s="122" t="str">
        <f t="shared" si="30"/>
        <v/>
      </c>
      <c r="AT47" s="122" t="str">
        <f t="shared" si="31"/>
        <v/>
      </c>
      <c r="AU47" s="122" t="str">
        <f t="shared" si="32"/>
        <v/>
      </c>
      <c r="AV47" s="122" t="str">
        <f t="shared" si="33"/>
        <v/>
      </c>
      <c r="AW47" s="122" t="str">
        <f t="shared" si="34"/>
        <v/>
      </c>
      <c r="AX47" s="122" t="str">
        <f t="shared" si="35"/>
        <v/>
      </c>
      <c r="AY47" s="122" t="str">
        <f t="shared" si="36"/>
        <v/>
      </c>
      <c r="AZ47" s="122" t="str">
        <f t="shared" si="37"/>
        <v/>
      </c>
      <c r="BA47" s="122" t="str">
        <f t="shared" si="38"/>
        <v/>
      </c>
      <c r="BB47" s="122" t="str">
        <f t="shared" si="39"/>
        <v/>
      </c>
      <c r="BC47" s="122" t="str">
        <f t="shared" si="40"/>
        <v/>
      </c>
      <c r="BD47" s="122" t="str">
        <f t="shared" si="41"/>
        <v/>
      </c>
      <c r="BE47" s="122" t="str">
        <f t="shared" si="42"/>
        <v/>
      </c>
      <c r="BF47" s="122" t="str">
        <f t="shared" si="43"/>
        <v/>
      </c>
      <c r="BG47" s="122" t="str">
        <f t="shared" si="44"/>
        <v/>
      </c>
      <c r="BH47" s="122" t="str">
        <f t="shared" si="45"/>
        <v/>
      </c>
      <c r="BI47" s="122" t="str">
        <f t="shared" si="46"/>
        <v/>
      </c>
      <c r="BJ47" s="122" t="str">
        <f t="shared" si="47"/>
        <v/>
      </c>
      <c r="BK47" s="122" t="str">
        <f t="shared" si="48"/>
        <v/>
      </c>
      <c r="BL47" s="122" t="str">
        <f t="shared" si="49"/>
        <v/>
      </c>
      <c r="BM47" s="122" t="str">
        <f t="shared" si="50"/>
        <v/>
      </c>
      <c r="BN47" s="123">
        <f t="shared" si="51"/>
        <v>0</v>
      </c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23">
        <f t="shared" si="0"/>
        <v>0</v>
      </c>
      <c r="BZ47" s="124">
        <f t="shared" si="52"/>
        <v>0</v>
      </c>
      <c r="CA47" s="88" t="str">
        <f t="shared" si="53"/>
        <v>x</v>
      </c>
      <c r="CB47" s="88" t="str">
        <f t="shared" si="54"/>
        <v>x</v>
      </c>
    </row>
    <row r="48" spans="2:80" ht="13.5" customHeight="1">
      <c r="B48" s="1511" t="s">
        <v>179</v>
      </c>
      <c r="C48" s="1512"/>
      <c r="D48" s="1512"/>
      <c r="E48" s="1512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6">
        <v>1</v>
      </c>
      <c r="Q48" s="126">
        <v>2</v>
      </c>
      <c r="R48" s="126">
        <v>3</v>
      </c>
      <c r="S48" s="126">
        <v>4</v>
      </c>
      <c r="T48" s="126">
        <v>5</v>
      </c>
      <c r="U48" s="126">
        <v>6</v>
      </c>
      <c r="V48" s="126">
        <v>7</v>
      </c>
      <c r="W48" s="126">
        <v>8</v>
      </c>
      <c r="X48" s="126">
        <v>9</v>
      </c>
      <c r="Y48" s="126">
        <v>10</v>
      </c>
      <c r="Z48" s="126">
        <v>11</v>
      </c>
      <c r="AA48" s="126">
        <v>12</v>
      </c>
      <c r="AB48" s="126">
        <v>13</v>
      </c>
      <c r="AC48" s="126">
        <v>14</v>
      </c>
      <c r="AD48" s="126">
        <v>15</v>
      </c>
      <c r="AE48" s="126">
        <v>16</v>
      </c>
      <c r="AF48" s="126">
        <v>17</v>
      </c>
      <c r="AG48" s="126">
        <v>18</v>
      </c>
      <c r="AH48" s="126">
        <v>19</v>
      </c>
      <c r="AI48" s="126">
        <v>20</v>
      </c>
      <c r="AJ48" s="126">
        <v>21</v>
      </c>
      <c r="AK48" s="126">
        <v>22</v>
      </c>
      <c r="AL48" s="126">
        <v>23</v>
      </c>
      <c r="AM48" s="126">
        <v>24</v>
      </c>
      <c r="AN48" s="126">
        <v>25</v>
      </c>
      <c r="AO48" s="126">
        <v>26</v>
      </c>
      <c r="AP48" s="126">
        <v>27</v>
      </c>
      <c r="AQ48" s="126">
        <v>28</v>
      </c>
      <c r="AR48" s="126">
        <v>29</v>
      </c>
      <c r="AS48" s="126">
        <v>30</v>
      </c>
      <c r="AT48" s="126">
        <v>31</v>
      </c>
      <c r="AU48" s="126">
        <v>32</v>
      </c>
      <c r="AV48" s="126">
        <v>33</v>
      </c>
      <c r="AW48" s="126">
        <v>34</v>
      </c>
      <c r="AX48" s="126">
        <v>35</v>
      </c>
      <c r="AY48" s="126">
        <v>36</v>
      </c>
      <c r="AZ48" s="126">
        <v>37</v>
      </c>
      <c r="BA48" s="126">
        <v>38</v>
      </c>
      <c r="BB48" s="126">
        <v>39</v>
      </c>
      <c r="BC48" s="126">
        <v>40</v>
      </c>
      <c r="BD48" s="126">
        <v>41</v>
      </c>
      <c r="BE48" s="126">
        <v>42</v>
      </c>
      <c r="BF48" s="126">
        <v>43</v>
      </c>
      <c r="BG48" s="126">
        <v>44</v>
      </c>
      <c r="BH48" s="126">
        <v>45</v>
      </c>
      <c r="BI48" s="126">
        <v>46</v>
      </c>
      <c r="BJ48" s="126">
        <v>47</v>
      </c>
      <c r="BK48" s="126">
        <v>48</v>
      </c>
      <c r="BL48" s="126">
        <v>49</v>
      </c>
      <c r="BM48" s="126">
        <v>50</v>
      </c>
      <c r="BN48" s="1518" t="e">
        <f>(SUM(BN12:BN47))/$BW$7</f>
        <v>#DIV/0!</v>
      </c>
      <c r="BO48" s="126">
        <v>1</v>
      </c>
      <c r="BP48" s="126">
        <v>2</v>
      </c>
      <c r="BQ48" s="126">
        <v>3</v>
      </c>
      <c r="BR48" s="126">
        <v>4</v>
      </c>
      <c r="BS48" s="126">
        <v>5</v>
      </c>
      <c r="BT48" s="126">
        <v>6</v>
      </c>
      <c r="BU48" s="126">
        <v>7</v>
      </c>
      <c r="BV48" s="126">
        <v>8</v>
      </c>
      <c r="BW48" s="126">
        <v>9</v>
      </c>
      <c r="BX48" s="126">
        <v>10</v>
      </c>
      <c r="BY48" s="1518" t="e">
        <f>(SUM(BY12:BY47))/$BW$7</f>
        <v>#DIV/0!</v>
      </c>
      <c r="BZ48" s="1505" t="e">
        <f>(SUM(BZ12:BZ47))/$BW$7</f>
        <v>#DIV/0!</v>
      </c>
    </row>
    <row r="49" spans="2:78" ht="13.5" customHeight="1">
      <c r="B49" s="1513"/>
      <c r="C49" s="1514"/>
      <c r="D49" s="1514"/>
      <c r="E49" s="1514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6">
        <f t="shared" ref="P49:AU49" si="55">IF($BW$7-(SUM(P12:P47))=$BW$7,0,$BW$7-(SUM(P12:P47)))</f>
        <v>0</v>
      </c>
      <c r="Q49" s="126">
        <f t="shared" si="55"/>
        <v>0</v>
      </c>
      <c r="R49" s="126">
        <f t="shared" si="55"/>
        <v>0</v>
      </c>
      <c r="S49" s="126">
        <f t="shared" si="55"/>
        <v>0</v>
      </c>
      <c r="T49" s="126">
        <f t="shared" si="55"/>
        <v>0</v>
      </c>
      <c r="U49" s="126">
        <f t="shared" si="55"/>
        <v>0</v>
      </c>
      <c r="V49" s="126">
        <f t="shared" si="55"/>
        <v>0</v>
      </c>
      <c r="W49" s="126">
        <f t="shared" si="55"/>
        <v>0</v>
      </c>
      <c r="X49" s="126">
        <f t="shared" si="55"/>
        <v>0</v>
      </c>
      <c r="Y49" s="126">
        <f t="shared" si="55"/>
        <v>0</v>
      </c>
      <c r="Z49" s="126">
        <f t="shared" si="55"/>
        <v>0</v>
      </c>
      <c r="AA49" s="126">
        <f t="shared" si="55"/>
        <v>0</v>
      </c>
      <c r="AB49" s="126">
        <f t="shared" si="55"/>
        <v>0</v>
      </c>
      <c r="AC49" s="126">
        <f t="shared" si="55"/>
        <v>0</v>
      </c>
      <c r="AD49" s="126">
        <f t="shared" si="55"/>
        <v>0</v>
      </c>
      <c r="AE49" s="126">
        <f t="shared" si="55"/>
        <v>0</v>
      </c>
      <c r="AF49" s="126">
        <f t="shared" si="55"/>
        <v>0</v>
      </c>
      <c r="AG49" s="126">
        <f t="shared" si="55"/>
        <v>0</v>
      </c>
      <c r="AH49" s="126">
        <f t="shared" si="55"/>
        <v>0</v>
      </c>
      <c r="AI49" s="126">
        <f t="shared" si="55"/>
        <v>0</v>
      </c>
      <c r="AJ49" s="126">
        <f t="shared" si="55"/>
        <v>0</v>
      </c>
      <c r="AK49" s="126">
        <f t="shared" si="55"/>
        <v>0</v>
      </c>
      <c r="AL49" s="126">
        <f t="shared" si="55"/>
        <v>0</v>
      </c>
      <c r="AM49" s="126">
        <f t="shared" si="55"/>
        <v>0</v>
      </c>
      <c r="AN49" s="126">
        <f t="shared" si="55"/>
        <v>0</v>
      </c>
      <c r="AO49" s="126">
        <f t="shared" si="55"/>
        <v>0</v>
      </c>
      <c r="AP49" s="126">
        <f t="shared" si="55"/>
        <v>0</v>
      </c>
      <c r="AQ49" s="126">
        <f t="shared" si="55"/>
        <v>0</v>
      </c>
      <c r="AR49" s="126">
        <f t="shared" si="55"/>
        <v>0</v>
      </c>
      <c r="AS49" s="126">
        <f t="shared" si="55"/>
        <v>0</v>
      </c>
      <c r="AT49" s="126">
        <f t="shared" si="55"/>
        <v>0</v>
      </c>
      <c r="AU49" s="126">
        <f t="shared" si="55"/>
        <v>0</v>
      </c>
      <c r="AV49" s="126">
        <f t="shared" ref="AV49:BM49" si="56">IF($BW$7-(SUM(AV12:AV47))=$BW$7,0,$BW$7-(SUM(AV12:AV47)))</f>
        <v>0</v>
      </c>
      <c r="AW49" s="126">
        <f t="shared" si="56"/>
        <v>0</v>
      </c>
      <c r="AX49" s="126">
        <f t="shared" si="56"/>
        <v>0</v>
      </c>
      <c r="AY49" s="126">
        <f t="shared" si="56"/>
        <v>0</v>
      </c>
      <c r="AZ49" s="126">
        <f t="shared" si="56"/>
        <v>0</v>
      </c>
      <c r="BA49" s="126">
        <f t="shared" si="56"/>
        <v>0</v>
      </c>
      <c r="BB49" s="126">
        <f t="shared" si="56"/>
        <v>0</v>
      </c>
      <c r="BC49" s="126">
        <f t="shared" si="56"/>
        <v>0</v>
      </c>
      <c r="BD49" s="126">
        <f t="shared" si="56"/>
        <v>0</v>
      </c>
      <c r="BE49" s="126">
        <f t="shared" si="56"/>
        <v>0</v>
      </c>
      <c r="BF49" s="126">
        <f t="shared" si="56"/>
        <v>0</v>
      </c>
      <c r="BG49" s="126">
        <f t="shared" si="56"/>
        <v>0</v>
      </c>
      <c r="BH49" s="126">
        <f t="shared" si="56"/>
        <v>0</v>
      </c>
      <c r="BI49" s="126">
        <f t="shared" si="56"/>
        <v>0</v>
      </c>
      <c r="BJ49" s="126">
        <f t="shared" si="56"/>
        <v>0</v>
      </c>
      <c r="BK49" s="126">
        <f t="shared" si="56"/>
        <v>0</v>
      </c>
      <c r="BL49" s="126">
        <f t="shared" si="56"/>
        <v>0</v>
      </c>
      <c r="BM49" s="126">
        <f t="shared" si="56"/>
        <v>0</v>
      </c>
      <c r="BN49" s="1519"/>
      <c r="BO49" s="126">
        <f t="shared" ref="BO49:BX49" si="57">IF($BW$7-(SUM(BO12:BO47))=$BW$7,0,$BW$7-(SUM(BO12:BO47)))</f>
        <v>0</v>
      </c>
      <c r="BP49" s="126">
        <f t="shared" si="57"/>
        <v>0</v>
      </c>
      <c r="BQ49" s="126">
        <f t="shared" si="57"/>
        <v>0</v>
      </c>
      <c r="BR49" s="126">
        <f t="shared" si="57"/>
        <v>0</v>
      </c>
      <c r="BS49" s="126">
        <f t="shared" si="57"/>
        <v>0</v>
      </c>
      <c r="BT49" s="126">
        <f t="shared" si="57"/>
        <v>0</v>
      </c>
      <c r="BU49" s="126">
        <f t="shared" si="57"/>
        <v>0</v>
      </c>
      <c r="BV49" s="126">
        <f t="shared" si="57"/>
        <v>0</v>
      </c>
      <c r="BW49" s="126">
        <f t="shared" si="57"/>
        <v>0</v>
      </c>
      <c r="BX49" s="126">
        <f t="shared" si="57"/>
        <v>0</v>
      </c>
      <c r="BY49" s="1519"/>
      <c r="BZ49" s="1506"/>
    </row>
    <row r="50" spans="2:78" ht="5.25" customHeight="1">
      <c r="B50" s="106"/>
      <c r="C50" s="106"/>
      <c r="D50" s="107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6">
        <f>RANK(P49,$P$49:$Y$49,(0))</f>
        <v>1</v>
      </c>
      <c r="Q50" s="106">
        <f t="shared" ref="Q50:Y50" si="58">RANK(Q49,$P$49:$Y$49,(0))</f>
        <v>1</v>
      </c>
      <c r="R50" s="106">
        <f t="shared" si="58"/>
        <v>1</v>
      </c>
      <c r="S50" s="106">
        <f t="shared" si="58"/>
        <v>1</v>
      </c>
      <c r="T50" s="106">
        <f t="shared" si="58"/>
        <v>1</v>
      </c>
      <c r="U50" s="106">
        <f t="shared" si="58"/>
        <v>1</v>
      </c>
      <c r="V50" s="106">
        <f t="shared" si="58"/>
        <v>1</v>
      </c>
      <c r="W50" s="106">
        <f t="shared" si="58"/>
        <v>1</v>
      </c>
      <c r="X50" s="106">
        <f t="shared" si="58"/>
        <v>1</v>
      </c>
      <c r="Y50" s="106">
        <f t="shared" si="58"/>
        <v>1</v>
      </c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</row>
    <row r="51" spans="2:78">
      <c r="B51" s="91" t="s">
        <v>177</v>
      </c>
      <c r="C51" s="91"/>
      <c r="D51" s="95" t="s">
        <v>3</v>
      </c>
      <c r="E51" s="128">
        <f>MAX(CB12:CB47)</f>
        <v>0</v>
      </c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1503" t="s">
        <v>325</v>
      </c>
      <c r="AR51" s="1503"/>
      <c r="AS51" s="1503"/>
      <c r="AT51" s="1503"/>
      <c r="AU51" s="1503"/>
      <c r="AV51" s="1503"/>
      <c r="AW51" s="1503"/>
      <c r="AX51" s="1503"/>
      <c r="AY51" s="1503"/>
      <c r="AZ51" s="1503"/>
      <c r="BA51" s="1503"/>
      <c r="BB51" s="1503"/>
      <c r="BC51" s="1503"/>
      <c r="BD51" s="1503"/>
      <c r="BE51" s="1503"/>
      <c r="BF51" s="1503"/>
      <c r="BG51" s="1503"/>
      <c r="BH51" s="1503"/>
      <c r="BI51" s="1503"/>
      <c r="BJ51" s="1503"/>
      <c r="BK51" s="1503"/>
      <c r="BL51" s="1503"/>
      <c r="BM51" s="1503"/>
      <c r="BN51" s="1503"/>
      <c r="BO51" s="1503"/>
      <c r="BP51" s="1503"/>
      <c r="BQ51" s="1503"/>
      <c r="BR51" s="1503"/>
      <c r="BS51" s="1503"/>
      <c r="BT51" s="1503"/>
      <c r="BU51" s="1503"/>
      <c r="BV51" s="1503"/>
      <c r="BW51" s="1503"/>
      <c r="BX51" s="1503"/>
      <c r="BY51" s="1503"/>
      <c r="BZ51" s="1503"/>
    </row>
    <row r="52" spans="2:78">
      <c r="B52" s="91" t="s">
        <v>178</v>
      </c>
      <c r="C52" s="91"/>
      <c r="D52" s="95" t="s">
        <v>3</v>
      </c>
      <c r="E52" s="128">
        <f>MIN(CB12:CB47)</f>
        <v>0</v>
      </c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1504" t="s">
        <v>21</v>
      </c>
      <c r="AR52" s="1504"/>
      <c r="AS52" s="1504"/>
      <c r="AT52" s="1504"/>
      <c r="AU52" s="1504"/>
      <c r="AV52" s="1504"/>
      <c r="AW52" s="1504"/>
      <c r="AX52" s="1504"/>
      <c r="AY52" s="1504"/>
      <c r="AZ52" s="1504"/>
      <c r="BA52" s="1504"/>
      <c r="BB52" s="1504"/>
      <c r="BC52" s="1504"/>
      <c r="BD52" s="1504"/>
      <c r="BE52" s="1504"/>
      <c r="BF52" s="1504"/>
      <c r="BG52" s="1504"/>
      <c r="BH52" s="1504"/>
      <c r="BI52" s="1504"/>
      <c r="BJ52" s="1504"/>
      <c r="BK52" s="1504"/>
      <c r="BL52" s="1504"/>
      <c r="BM52" s="1504"/>
      <c r="BN52" s="1504"/>
      <c r="BO52" s="1504"/>
      <c r="BP52" s="1504"/>
      <c r="BQ52" s="1504"/>
      <c r="BR52" s="1504"/>
      <c r="BS52" s="1504"/>
      <c r="BT52" s="1504"/>
      <c r="BU52" s="1504"/>
      <c r="BV52" s="1504"/>
      <c r="BW52" s="1504"/>
      <c r="BX52" s="1504"/>
      <c r="BY52" s="1504"/>
      <c r="BZ52" s="1504"/>
    </row>
    <row r="53" spans="2:78">
      <c r="B53" s="91" t="s">
        <v>176</v>
      </c>
      <c r="C53" s="91"/>
      <c r="D53" s="95" t="s">
        <v>3</v>
      </c>
      <c r="E53" s="129" t="e">
        <f>AVERAGE(CB12:CB47)</f>
        <v>#DIV/0!</v>
      </c>
      <c r="F53" s="129"/>
      <c r="G53" s="129"/>
      <c r="H53" s="129"/>
      <c r="I53" s="129"/>
      <c r="J53" s="129"/>
      <c r="K53" s="128"/>
      <c r="L53" s="128"/>
      <c r="M53" s="128"/>
      <c r="N53" s="128"/>
      <c r="O53" s="128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95"/>
      <c r="AR53" s="95"/>
      <c r="AS53" s="95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</row>
    <row r="54" spans="2:78">
      <c r="B54" s="91"/>
      <c r="C54" s="92"/>
      <c r="D54" s="95"/>
      <c r="E54" s="110"/>
      <c r="F54" s="110"/>
      <c r="G54" s="110"/>
      <c r="H54" s="110"/>
      <c r="I54" s="110"/>
      <c r="J54" s="110"/>
      <c r="K54" s="128"/>
      <c r="L54" s="128"/>
      <c r="M54" s="128"/>
      <c r="N54" s="128"/>
      <c r="O54" s="128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95"/>
      <c r="AR54" s="95"/>
      <c r="AS54" s="95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</row>
    <row r="55" spans="2:78">
      <c r="B55" s="91"/>
      <c r="C55" s="95"/>
      <c r="D55" s="95"/>
      <c r="E55" s="130"/>
      <c r="F55" s="110"/>
      <c r="G55" s="110"/>
      <c r="H55" s="110"/>
      <c r="I55" s="131"/>
      <c r="J55" s="110"/>
      <c r="K55" s="128"/>
      <c r="L55" s="128"/>
      <c r="M55" s="128"/>
      <c r="N55" s="128"/>
      <c r="O55" s="128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95"/>
      <c r="AR55" s="95"/>
      <c r="AS55" s="95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</row>
    <row r="56" spans="2:78">
      <c r="B56" s="91"/>
      <c r="C56" s="95"/>
      <c r="D56" s="95"/>
      <c r="E56" s="130"/>
      <c r="F56" s="110"/>
      <c r="G56" s="110"/>
      <c r="H56" s="110"/>
      <c r="I56" s="131"/>
      <c r="J56" s="110"/>
      <c r="K56" s="128"/>
      <c r="L56" s="128"/>
      <c r="M56" s="128"/>
      <c r="N56" s="128"/>
      <c r="O56" s="128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520" t="str">
        <f>'KOREKSI UTS'!G59</f>
        <v>ACHMAD MUFTI, S.Kom.</v>
      </c>
      <c r="AR56" s="1520"/>
      <c r="AS56" s="1520"/>
      <c r="AT56" s="1520"/>
      <c r="AU56" s="1520"/>
      <c r="AV56" s="1520"/>
      <c r="AW56" s="1520"/>
      <c r="AX56" s="1520"/>
      <c r="AY56" s="1520"/>
      <c r="AZ56" s="1520"/>
      <c r="BA56" s="1520"/>
      <c r="BB56" s="1520"/>
      <c r="BC56" s="1520"/>
      <c r="BD56" s="1520"/>
      <c r="BE56" s="1520"/>
      <c r="BF56" s="1520"/>
      <c r="BG56" s="1520"/>
      <c r="BH56" s="1520"/>
      <c r="BI56" s="1520"/>
      <c r="BJ56" s="1520"/>
      <c r="BK56" s="1520"/>
      <c r="BL56" s="1520"/>
      <c r="BM56" s="1520"/>
      <c r="BN56" s="1520"/>
      <c r="BO56" s="1520"/>
      <c r="BP56" s="1520"/>
      <c r="BQ56" s="1520"/>
      <c r="BR56" s="1520"/>
      <c r="BS56" s="1520"/>
      <c r="BT56" s="1520"/>
      <c r="BU56" s="1520"/>
      <c r="BV56" s="1520"/>
      <c r="BW56" s="1520"/>
      <c r="BX56" s="1520"/>
      <c r="BY56" s="1520"/>
      <c r="BZ56" s="1520"/>
    </row>
    <row r="57" spans="2:78">
      <c r="B57" s="91"/>
      <c r="C57" s="95"/>
      <c r="D57" s="95"/>
      <c r="E57" s="130"/>
      <c r="F57" s="110"/>
      <c r="G57" s="110"/>
      <c r="H57" s="110"/>
      <c r="I57" s="131"/>
      <c r="J57" s="110"/>
      <c r="K57" s="128"/>
      <c r="L57" s="128"/>
      <c r="M57" s="128"/>
      <c r="N57" s="128"/>
      <c r="O57" s="128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504" t="str">
        <f>'KOREKSI UTS'!G60</f>
        <v>NIP. -</v>
      </c>
      <c r="AR57" s="1504"/>
      <c r="AS57" s="1504"/>
      <c r="AT57" s="1504"/>
      <c r="AU57" s="1504"/>
      <c r="AV57" s="1504"/>
      <c r="AW57" s="1504"/>
      <c r="AX57" s="1504"/>
      <c r="AY57" s="1504"/>
      <c r="AZ57" s="1504"/>
      <c r="BA57" s="1504"/>
      <c r="BB57" s="1504"/>
      <c r="BC57" s="1504"/>
      <c r="BD57" s="1504"/>
      <c r="BE57" s="1504"/>
      <c r="BF57" s="1504"/>
      <c r="BG57" s="1504"/>
      <c r="BH57" s="1504"/>
      <c r="BI57" s="1504"/>
      <c r="BJ57" s="1504"/>
      <c r="BK57" s="1504"/>
      <c r="BL57" s="1504"/>
      <c r="BM57" s="1504"/>
      <c r="BN57" s="1504"/>
      <c r="BO57" s="1504"/>
      <c r="BP57" s="1504"/>
      <c r="BQ57" s="1504"/>
      <c r="BR57" s="1504"/>
      <c r="BS57" s="1504"/>
      <c r="BT57" s="1504"/>
      <c r="BU57" s="1504"/>
      <c r="BV57" s="1504"/>
      <c r="BW57" s="1504"/>
      <c r="BX57" s="1504"/>
      <c r="BY57" s="1504"/>
      <c r="BZ57" s="1504"/>
    </row>
    <row r="58" spans="2:78">
      <c r="B58" s="91"/>
      <c r="C58" s="95"/>
      <c r="D58" s="95"/>
      <c r="E58" s="130"/>
      <c r="F58" s="110"/>
      <c r="G58" s="110"/>
      <c r="H58" s="110"/>
      <c r="I58" s="131"/>
      <c r="J58" s="110"/>
      <c r="K58" s="128"/>
      <c r="L58" s="128"/>
      <c r="M58" s="128"/>
      <c r="N58" s="128"/>
      <c r="O58" s="128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</row>
    <row r="59" spans="2:78" ht="12" customHeight="1">
      <c r="B59" s="97"/>
      <c r="C59" s="97"/>
      <c r="D59" s="114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</row>
    <row r="60" spans="2:78">
      <c r="F60" s="92"/>
      <c r="G60" s="92"/>
    </row>
    <row r="61" spans="2:78">
      <c r="F61" s="92"/>
      <c r="G61" s="92"/>
    </row>
    <row r="62" spans="2:78">
      <c r="F62" s="92"/>
      <c r="G62" s="92"/>
    </row>
    <row r="63" spans="2:78">
      <c r="F63" s="92"/>
      <c r="G63" s="92"/>
    </row>
    <row r="64" spans="2:78">
      <c r="F64" s="92"/>
      <c r="G64" s="92"/>
    </row>
    <row r="65" spans="6:7">
      <c r="F65" s="92"/>
      <c r="G65" s="92"/>
    </row>
    <row r="66" spans="6:7">
      <c r="F66" s="92"/>
      <c r="G66" s="92"/>
    </row>
    <row r="67" spans="6:7">
      <c r="F67" s="92"/>
      <c r="G67" s="92"/>
    </row>
    <row r="68" spans="6:7">
      <c r="F68" s="92"/>
      <c r="G68" s="92"/>
    </row>
    <row r="69" spans="6:7">
      <c r="F69" s="92"/>
      <c r="G69" s="92"/>
    </row>
    <row r="70" spans="6:7">
      <c r="F70" s="92"/>
      <c r="G70" s="92"/>
    </row>
    <row r="71" spans="6:7">
      <c r="F71" s="92"/>
      <c r="G71" s="92"/>
    </row>
    <row r="72" spans="6:7">
      <c r="F72" s="92"/>
      <c r="G72" s="92"/>
    </row>
    <row r="73" spans="6:7">
      <c r="F73" s="92"/>
      <c r="G73" s="92"/>
    </row>
    <row r="74" spans="6:7">
      <c r="F74" s="92"/>
      <c r="G74" s="92"/>
    </row>
    <row r="75" spans="6:7">
      <c r="F75" s="92"/>
      <c r="G75" s="92"/>
    </row>
    <row r="76" spans="6:7">
      <c r="F76" s="92"/>
      <c r="G76" s="92"/>
    </row>
    <row r="77" spans="6:7">
      <c r="F77" s="92"/>
      <c r="G77" s="92"/>
    </row>
    <row r="78" spans="6:7">
      <c r="F78" s="92"/>
      <c r="G78" s="92"/>
    </row>
    <row r="79" spans="6:7">
      <c r="F79" s="92"/>
      <c r="G79" s="92"/>
    </row>
    <row r="80" spans="6:7">
      <c r="F80" s="92"/>
      <c r="G80" s="92"/>
    </row>
    <row r="81" spans="6:7">
      <c r="F81" s="92"/>
      <c r="G81" s="92"/>
    </row>
    <row r="82" spans="6:7">
      <c r="F82" s="92"/>
      <c r="G82" s="92"/>
    </row>
    <row r="83" spans="6:7">
      <c r="F83" s="92"/>
      <c r="G83" s="92"/>
    </row>
    <row r="84" spans="6:7">
      <c r="F84" s="92"/>
      <c r="G84" s="92"/>
    </row>
    <row r="85" spans="6:7">
      <c r="F85" s="92"/>
      <c r="G85" s="92"/>
    </row>
    <row r="86" spans="6:7">
      <c r="F86" s="92"/>
      <c r="G86" s="92"/>
    </row>
    <row r="87" spans="6:7">
      <c r="F87" s="92"/>
      <c r="G87" s="92"/>
    </row>
    <row r="88" spans="6:7">
      <c r="F88" s="92"/>
      <c r="G88" s="92"/>
    </row>
    <row r="89" spans="6:7">
      <c r="F89" s="92"/>
      <c r="G89" s="92"/>
    </row>
  </sheetData>
  <sortState ref="F67:G116">
    <sortCondition descending="1" ref="G67:G116"/>
  </sortState>
  <mergeCells count="40">
    <mergeCell ref="AQ56:BZ56"/>
    <mergeCell ref="AQ57:BZ57"/>
    <mergeCell ref="B1:BZ1"/>
    <mergeCell ref="B9:B11"/>
    <mergeCell ref="C9:C11"/>
    <mergeCell ref="D9:E11"/>
    <mergeCell ref="BZ9:BZ11"/>
    <mergeCell ref="BW5:BX5"/>
    <mergeCell ref="BN10:BN11"/>
    <mergeCell ref="BY10:BY11"/>
    <mergeCell ref="F9:O9"/>
    <mergeCell ref="BL5:BM5"/>
    <mergeCell ref="F10:F11"/>
    <mergeCell ref="G10:G11"/>
    <mergeCell ref="H10:H11"/>
    <mergeCell ref="I10:I11"/>
    <mergeCell ref="J10:J11"/>
    <mergeCell ref="K10:K11"/>
    <mergeCell ref="B48:E49"/>
    <mergeCell ref="P9:BN9"/>
    <mergeCell ref="BO9:BY9"/>
    <mergeCell ref="BN48:BN49"/>
    <mergeCell ref="BY48:BY49"/>
    <mergeCell ref="L10:L11"/>
    <mergeCell ref="M10:M11"/>
    <mergeCell ref="N10:N11"/>
    <mergeCell ref="O10:O11"/>
    <mergeCell ref="BO10:BO11"/>
    <mergeCell ref="AQ51:BZ51"/>
    <mergeCell ref="AQ52:BZ52"/>
    <mergeCell ref="BZ48:BZ49"/>
    <mergeCell ref="BP10:BP11"/>
    <mergeCell ref="BV10:BV11"/>
    <mergeCell ref="BW10:BW11"/>
    <mergeCell ref="BX10:BX11"/>
    <mergeCell ref="BQ10:BQ11"/>
    <mergeCell ref="BR10:BR11"/>
    <mergeCell ref="BS10:BS11"/>
    <mergeCell ref="BT10:BT11"/>
    <mergeCell ref="BU10:BU11"/>
  </mergeCells>
  <conditionalFormatting sqref="BN50 BY50:BZ50 B50:O50 P48:BM50 BO12:BX50 BY12:BZ48 BN12:BN48 B12:O47">
    <cfRule type="cellIs" dxfId="16" priority="23" operator="equal">
      <formula>0</formula>
    </cfRule>
  </conditionalFormatting>
  <conditionalFormatting sqref="BO49:BX49">
    <cfRule type="colorScale" priority="21">
      <colorScale>
        <cfvo type="min" val="0"/>
        <cfvo type="max" val="0"/>
        <color rgb="FFFFEF9C"/>
        <color rgb="FFFF7128"/>
      </colorScale>
    </cfRule>
  </conditionalFormatting>
  <conditionalFormatting sqref="P49:BM49">
    <cfRule type="colorScale" priority="20">
      <colorScale>
        <cfvo type="min" val="0"/>
        <cfvo type="max" val="0"/>
        <color theme="0"/>
        <color rgb="FFFF0000"/>
      </colorScale>
    </cfRule>
    <cfRule type="colorScale" priority="28">
      <colorScale>
        <cfvo type="min" val="0"/>
        <cfvo type="max" val="0"/>
        <color rgb="FFFFEF9C"/>
        <color rgb="FFFF7128"/>
      </colorScale>
    </cfRule>
  </conditionalFormatting>
  <conditionalFormatting sqref="I5">
    <cfRule type="cellIs" dxfId="15" priority="8" operator="equal">
      <formula>0</formula>
    </cfRule>
  </conditionalFormatting>
  <conditionalFormatting sqref="I55:I59">
    <cfRule type="aboveAverage" dxfId="14" priority="42"/>
    <cfRule type="top10" dxfId="13" priority="43" rank="10"/>
  </conditionalFormatting>
  <conditionalFormatting sqref="P12:BM47">
    <cfRule type="iconSet" priority="51">
      <iconSet iconSet="3Symbols2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BW6:BX6 BL5:BM6">
      <formula1>$BH$3:$BH$4</formula1>
    </dataValidation>
  </dataValidations>
  <pageMargins left="0.43307086614173229" right="0.23622047244094491" top="0.15748031496062992" bottom="0.15748031496062992" header="0.31496062992125984" footer="0.31496062992125984"/>
  <pageSetup paperSize="9" scale="90" orientation="portrait" horizontalDpi="4294967293" r:id="rId1"/>
  <headerFooter>
    <oddHeader>&amp;LSMK N 2 WONOSOBO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4">
    <tabColor rgb="FFFF0000"/>
  </sheetPr>
  <dimension ref="A1:P2618"/>
  <sheetViews>
    <sheetView zoomScale="70" zoomScaleNormal="70" workbookViewId="0">
      <pane ySplit="2" topLeftCell="A3" activePane="bottomLeft" state="frozen"/>
      <selection pane="bottomLeft" activeCell="B17" sqref="B17"/>
    </sheetView>
  </sheetViews>
  <sheetFormatPr defaultRowHeight="18.75" customHeight="1"/>
  <cols>
    <col min="1" max="1" width="5.28515625" style="24" customWidth="1"/>
    <col min="2" max="2" width="7.85546875" style="24" customWidth="1"/>
    <col min="3" max="3" width="1.5703125" style="42" customWidth="1"/>
    <col min="4" max="4" width="10" style="24" hidden="1" customWidth="1"/>
    <col min="5" max="5" width="6.7109375" style="50" customWidth="1"/>
    <col min="6" max="6" width="5.85546875" style="25" customWidth="1"/>
    <col min="7" max="7" width="7.42578125" style="46" customWidth="1"/>
    <col min="8" max="8" width="30.28515625" style="821" customWidth="1"/>
    <col min="9" max="9" width="2.28515625" style="24" hidden="1" customWidth="1"/>
    <col min="10" max="10" width="1.28515625" style="42" customWidth="1"/>
    <col min="11" max="11" width="26.7109375" style="24" customWidth="1"/>
    <col min="12" max="12" width="2" style="24" hidden="1" customWidth="1"/>
    <col min="13" max="13" width="21" style="24" customWidth="1"/>
    <col min="14" max="14" width="1.42578125" style="42" customWidth="1"/>
    <col min="15" max="15" width="45.5703125" style="24" customWidth="1"/>
    <col min="16" max="16" width="3.42578125" style="42" customWidth="1"/>
    <col min="17" max="16384" width="9.140625" style="24"/>
  </cols>
  <sheetData>
    <row r="1" spans="1:16" ht="18.75" customHeight="1" thickBot="1">
      <c r="A1" s="47" t="s">
        <v>247</v>
      </c>
      <c r="B1" s="51" t="s">
        <v>280</v>
      </c>
      <c r="C1" s="52"/>
      <c r="D1" s="52"/>
      <c r="E1" s="52"/>
      <c r="F1" s="52"/>
      <c r="G1" s="52"/>
      <c r="H1" s="819"/>
      <c r="I1" s="52"/>
      <c r="J1" s="52"/>
      <c r="K1" s="52"/>
      <c r="L1" s="52"/>
      <c r="M1" s="53"/>
      <c r="N1" s="52"/>
      <c r="O1" s="52"/>
      <c r="P1" s="52"/>
    </row>
    <row r="2" spans="1:16" s="34" customFormat="1" ht="43.5" customHeight="1" thickBot="1">
      <c r="A2" s="1104" t="s">
        <v>245</v>
      </c>
      <c r="B2" s="1104"/>
      <c r="C2" s="27"/>
      <c r="D2" s="28"/>
      <c r="E2" s="48" t="s">
        <v>28</v>
      </c>
      <c r="F2" s="30" t="s">
        <v>198</v>
      </c>
      <c r="G2" s="1056" t="s">
        <v>263</v>
      </c>
      <c r="H2" s="820" t="s">
        <v>54</v>
      </c>
      <c r="I2" s="28"/>
      <c r="J2" s="27"/>
      <c r="K2" s="29" t="s">
        <v>54</v>
      </c>
      <c r="L2" s="30" t="s">
        <v>244</v>
      </c>
      <c r="M2" s="31" t="s">
        <v>240</v>
      </c>
      <c r="N2" s="27"/>
      <c r="O2" s="32"/>
      <c r="P2" s="33"/>
    </row>
    <row r="3" spans="1:16" s="36" customFormat="1" ht="18.75" customHeight="1">
      <c r="A3" s="1105" t="s">
        <v>629</v>
      </c>
      <c r="B3" s="1059" t="s">
        <v>649</v>
      </c>
      <c r="C3" s="35"/>
      <c r="D3" s="36" t="str">
        <f t="shared" ref="D3:D53" si="0">CONCATENATE(F3,E3)</f>
        <v>1IX A</v>
      </c>
      <c r="E3" s="49" t="s">
        <v>610</v>
      </c>
      <c r="F3" s="37">
        <v>1</v>
      </c>
      <c r="G3" s="1057">
        <v>8832</v>
      </c>
      <c r="H3" s="1058" t="s">
        <v>611</v>
      </c>
      <c r="J3" s="35"/>
      <c r="K3" s="24" t="s">
        <v>647</v>
      </c>
      <c r="L3" s="24">
        <v>56</v>
      </c>
      <c r="M3" s="1732" t="s">
        <v>57</v>
      </c>
      <c r="N3" s="39"/>
      <c r="P3" s="35"/>
    </row>
    <row r="4" spans="1:16" s="36" customFormat="1" ht="18.75" customHeight="1">
      <c r="A4" s="1106"/>
      <c r="B4" s="1059" t="s">
        <v>650</v>
      </c>
      <c r="C4" s="35"/>
      <c r="D4" s="36" t="str">
        <f t="shared" si="0"/>
        <v>2IX B</v>
      </c>
      <c r="E4" s="49" t="s">
        <v>621</v>
      </c>
      <c r="F4" s="37">
        <v>2</v>
      </c>
      <c r="G4" s="1057">
        <v>8631</v>
      </c>
      <c r="H4" s="1058" t="s">
        <v>612</v>
      </c>
      <c r="J4" s="35"/>
      <c r="K4" s="8"/>
      <c r="L4" s="38"/>
      <c r="M4" s="24"/>
      <c r="N4" s="39"/>
      <c r="P4" s="35"/>
    </row>
    <row r="5" spans="1:16" s="36" customFormat="1" ht="18.75" customHeight="1">
      <c r="A5" s="1106"/>
      <c r="B5" s="1059" t="s">
        <v>651</v>
      </c>
      <c r="C5" s="35"/>
      <c r="D5" s="36" t="str">
        <f t="shared" si="0"/>
        <v>3IX C</v>
      </c>
      <c r="E5" s="49" t="s">
        <v>622</v>
      </c>
      <c r="F5" s="37">
        <v>3</v>
      </c>
      <c r="G5" s="1057">
        <v>8553</v>
      </c>
      <c r="H5" s="1058" t="s">
        <v>613</v>
      </c>
      <c r="J5" s="35"/>
      <c r="K5" s="8"/>
      <c r="L5" s="24"/>
      <c r="M5" s="24"/>
      <c r="N5" s="39"/>
      <c r="P5" s="35"/>
    </row>
    <row r="6" spans="1:16" s="36" customFormat="1" ht="18.75" customHeight="1">
      <c r="A6" s="1106"/>
      <c r="B6" s="1059" t="s">
        <v>652</v>
      </c>
      <c r="C6" s="35"/>
      <c r="D6" s="36" t="str">
        <f t="shared" si="0"/>
        <v>4IX D</v>
      </c>
      <c r="E6" s="49" t="s">
        <v>623</v>
      </c>
      <c r="F6" s="37">
        <v>4</v>
      </c>
      <c r="G6" s="1057">
        <v>8792</v>
      </c>
      <c r="H6" s="1058" t="s">
        <v>614</v>
      </c>
      <c r="J6" s="35"/>
      <c r="K6" s="8"/>
      <c r="L6" s="38"/>
      <c r="M6" s="24"/>
      <c r="N6" s="39"/>
      <c r="P6" s="35"/>
    </row>
    <row r="7" spans="1:16" s="36" customFormat="1" ht="18.75" customHeight="1">
      <c r="A7" s="1106"/>
      <c r="B7" s="1059" t="s">
        <v>653</v>
      </c>
      <c r="C7" s="35"/>
      <c r="D7" s="36" t="str">
        <f t="shared" si="0"/>
        <v>5IX E</v>
      </c>
      <c r="E7" s="49" t="s">
        <v>624</v>
      </c>
      <c r="F7" s="37">
        <v>5</v>
      </c>
      <c r="G7" s="1057">
        <v>8680</v>
      </c>
      <c r="H7" s="1058" t="s">
        <v>615</v>
      </c>
      <c r="J7" s="35"/>
      <c r="K7" s="38"/>
      <c r="L7" s="38"/>
      <c r="M7" s="38"/>
      <c r="N7" s="39"/>
      <c r="P7" s="35"/>
    </row>
    <row r="8" spans="1:16" s="36" customFormat="1" ht="18.75" customHeight="1">
      <c r="A8" s="1106"/>
      <c r="B8" s="1059" t="s">
        <v>654</v>
      </c>
      <c r="C8" s="35"/>
      <c r="D8" s="36" t="str">
        <f t="shared" si="0"/>
        <v>6IX F</v>
      </c>
      <c r="E8" s="49" t="s">
        <v>625</v>
      </c>
      <c r="F8" s="37">
        <v>6</v>
      </c>
      <c r="G8" s="1057">
        <v>8843</v>
      </c>
      <c r="H8" s="1058" t="s">
        <v>616</v>
      </c>
      <c r="J8" s="35"/>
      <c r="K8" s="8"/>
      <c r="L8" s="24"/>
      <c r="M8" s="24"/>
      <c r="N8" s="39"/>
      <c r="P8" s="35"/>
    </row>
    <row r="9" spans="1:16" s="36" customFormat="1" ht="18.75" customHeight="1">
      <c r="A9" s="1106"/>
      <c r="B9" s="1059" t="s">
        <v>655</v>
      </c>
      <c r="C9" s="35"/>
      <c r="D9" s="36" t="str">
        <f t="shared" si="0"/>
        <v>7IX G</v>
      </c>
      <c r="E9" s="49" t="s">
        <v>626</v>
      </c>
      <c r="F9" s="37">
        <v>7</v>
      </c>
      <c r="G9" s="1057">
        <v>8846</v>
      </c>
      <c r="H9" s="1058" t="s">
        <v>617</v>
      </c>
      <c r="J9" s="35"/>
      <c r="K9" s="24"/>
      <c r="L9" s="24"/>
      <c r="M9" s="24"/>
      <c r="N9" s="39"/>
      <c r="P9" s="35"/>
    </row>
    <row r="10" spans="1:16" s="36" customFormat="1" ht="18.75" customHeight="1">
      <c r="A10" s="1106"/>
      <c r="B10" s="1059" t="s">
        <v>656</v>
      </c>
      <c r="C10" s="35"/>
      <c r="D10" s="36" t="str">
        <f t="shared" si="0"/>
        <v>8IX H</v>
      </c>
      <c r="E10" s="49" t="s">
        <v>627</v>
      </c>
      <c r="F10" s="37">
        <v>8</v>
      </c>
      <c r="G10" s="1057">
        <v>8638</v>
      </c>
      <c r="H10" s="1058" t="s">
        <v>618</v>
      </c>
      <c r="J10" s="35"/>
      <c r="K10" s="24"/>
      <c r="L10" s="24"/>
      <c r="M10" s="24"/>
      <c r="N10" s="39"/>
      <c r="P10" s="35"/>
    </row>
    <row r="11" spans="1:16" s="36" customFormat="1" ht="18.75" customHeight="1">
      <c r="A11" s="1106"/>
      <c r="B11" s="1059" t="s">
        <v>632</v>
      </c>
      <c r="C11" s="35"/>
      <c r="D11" s="36" t="str">
        <f t="shared" si="0"/>
        <v>9IX I</v>
      </c>
      <c r="E11" s="49" t="s">
        <v>628</v>
      </c>
      <c r="F11" s="37">
        <v>9</v>
      </c>
      <c r="G11" s="1057">
        <v>8602</v>
      </c>
      <c r="H11" s="1058" t="s">
        <v>619</v>
      </c>
      <c r="J11" s="35"/>
      <c r="K11" s="24"/>
      <c r="L11" s="24"/>
      <c r="M11" s="24"/>
      <c r="N11" s="39"/>
      <c r="P11" s="35"/>
    </row>
    <row r="12" spans="1:16" s="36" customFormat="1" ht="18.75" customHeight="1">
      <c r="A12" s="1107" t="s">
        <v>630</v>
      </c>
      <c r="B12" s="1060" t="s">
        <v>657</v>
      </c>
      <c r="C12" s="35"/>
      <c r="D12" s="36" t="str">
        <f t="shared" si="0"/>
        <v/>
      </c>
      <c r="E12" s="49"/>
      <c r="F12" s="37"/>
      <c r="G12" s="44"/>
      <c r="H12" s="38"/>
      <c r="J12" s="35"/>
      <c r="K12" s="8"/>
      <c r="L12" s="24"/>
      <c r="M12" s="24"/>
      <c r="N12" s="39"/>
      <c r="P12" s="35"/>
    </row>
    <row r="13" spans="1:16" s="36" customFormat="1" ht="18.75" customHeight="1">
      <c r="A13" s="1107"/>
      <c r="B13" s="1060" t="s">
        <v>658</v>
      </c>
      <c r="C13" s="35"/>
      <c r="D13" s="36" t="str">
        <f t="shared" si="0"/>
        <v/>
      </c>
      <c r="E13" s="49"/>
      <c r="F13" s="37"/>
      <c r="G13" s="44"/>
      <c r="H13" s="38"/>
      <c r="J13" s="35"/>
      <c r="K13" s="24"/>
      <c r="L13" s="24"/>
      <c r="M13" s="24"/>
      <c r="N13" s="39"/>
      <c r="P13" s="35"/>
    </row>
    <row r="14" spans="1:16" s="36" customFormat="1" ht="18.75" customHeight="1">
      <c r="A14" s="1107"/>
      <c r="B14" s="1060" t="s">
        <v>659</v>
      </c>
      <c r="C14" s="35"/>
      <c r="D14" s="36" t="str">
        <f t="shared" si="0"/>
        <v/>
      </c>
      <c r="E14" s="49"/>
      <c r="F14" s="37"/>
      <c r="G14" s="44"/>
      <c r="H14" s="38"/>
      <c r="J14" s="35"/>
      <c r="K14" s="8"/>
      <c r="L14" s="24"/>
      <c r="M14" s="24"/>
      <c r="N14" s="40"/>
      <c r="P14" s="35"/>
    </row>
    <row r="15" spans="1:16" s="36" customFormat="1" ht="18.75" customHeight="1">
      <c r="A15" s="1107"/>
      <c r="B15" s="1060" t="s">
        <v>660</v>
      </c>
      <c r="C15" s="35"/>
      <c r="D15" s="36" t="str">
        <f t="shared" si="0"/>
        <v/>
      </c>
      <c r="E15" s="49"/>
      <c r="F15" s="37"/>
      <c r="G15" s="44"/>
      <c r="H15" s="38"/>
      <c r="J15" s="35"/>
      <c r="K15" s="24"/>
      <c r="L15" s="24"/>
      <c r="M15" s="24"/>
      <c r="N15" s="39"/>
      <c r="P15" s="35"/>
    </row>
    <row r="16" spans="1:16" s="36" customFormat="1" ht="18.75" customHeight="1">
      <c r="A16" s="1107"/>
      <c r="B16" s="1060" t="s">
        <v>661</v>
      </c>
      <c r="C16" s="35"/>
      <c r="D16" s="36" t="str">
        <f t="shared" si="0"/>
        <v/>
      </c>
      <c r="E16" s="49"/>
      <c r="F16" s="37"/>
      <c r="G16" s="44"/>
      <c r="H16" s="38"/>
      <c r="J16" s="35"/>
      <c r="K16" s="24"/>
      <c r="L16" s="24"/>
      <c r="M16" s="24"/>
      <c r="N16" s="39"/>
      <c r="P16" s="35"/>
    </row>
    <row r="17" spans="1:16" s="36" customFormat="1" ht="18.75" customHeight="1">
      <c r="A17" s="1107"/>
      <c r="B17" s="1060" t="s">
        <v>662</v>
      </c>
      <c r="C17" s="35"/>
      <c r="D17" s="36" t="str">
        <f t="shared" si="0"/>
        <v/>
      </c>
      <c r="E17" s="49"/>
      <c r="F17" s="37"/>
      <c r="G17" s="44"/>
      <c r="H17" s="38"/>
      <c r="J17" s="35"/>
      <c r="K17" s="8"/>
      <c r="L17" s="38"/>
      <c r="M17" s="24"/>
      <c r="N17" s="39"/>
      <c r="P17" s="35"/>
    </row>
    <row r="18" spans="1:16" s="36" customFormat="1" ht="18.75" customHeight="1">
      <c r="A18" s="1107"/>
      <c r="B18" s="1060" t="s">
        <v>663</v>
      </c>
      <c r="C18" s="35"/>
      <c r="D18" s="36" t="str">
        <f t="shared" si="0"/>
        <v/>
      </c>
      <c r="E18" s="49"/>
      <c r="F18" s="37"/>
      <c r="G18" s="44"/>
      <c r="H18" s="38"/>
      <c r="J18" s="35"/>
      <c r="K18" s="24"/>
      <c r="L18" s="24"/>
      <c r="M18" s="24"/>
      <c r="N18" s="39"/>
      <c r="P18" s="35"/>
    </row>
    <row r="19" spans="1:16" s="36" customFormat="1" ht="18.75" customHeight="1">
      <c r="A19" s="1107"/>
      <c r="B19" s="1060" t="s">
        <v>664</v>
      </c>
      <c r="C19" s="35"/>
      <c r="D19" s="36" t="str">
        <f t="shared" si="0"/>
        <v/>
      </c>
      <c r="E19" s="49"/>
      <c r="F19" s="37"/>
      <c r="G19" s="44"/>
      <c r="H19" s="38"/>
      <c r="J19" s="35"/>
      <c r="K19" s="8"/>
      <c r="L19" s="24"/>
      <c r="M19" s="24"/>
      <c r="N19" s="39"/>
      <c r="P19" s="35"/>
    </row>
    <row r="20" spans="1:16" s="36" customFormat="1" ht="18.75" customHeight="1">
      <c r="A20" s="1107"/>
      <c r="B20" s="1060" t="s">
        <v>633</v>
      </c>
      <c r="C20" s="35"/>
      <c r="D20" s="36" t="str">
        <f t="shared" si="0"/>
        <v/>
      </c>
      <c r="E20" s="49"/>
      <c r="F20" s="37"/>
      <c r="G20" s="44"/>
      <c r="H20" s="38"/>
      <c r="J20" s="35"/>
      <c r="K20" s="8"/>
      <c r="L20" s="24"/>
      <c r="M20" s="24"/>
      <c r="N20" s="39"/>
      <c r="P20" s="35"/>
    </row>
    <row r="21" spans="1:16" s="36" customFormat="1" ht="18.75" customHeight="1">
      <c r="A21" s="1108" t="s">
        <v>631</v>
      </c>
      <c r="B21" s="1061" t="s">
        <v>665</v>
      </c>
      <c r="C21" s="35"/>
      <c r="D21" s="36" t="str">
        <f t="shared" si="0"/>
        <v/>
      </c>
      <c r="E21" s="49"/>
      <c r="F21" s="37"/>
      <c r="G21" s="44"/>
      <c r="H21" s="38"/>
      <c r="J21" s="35"/>
      <c r="K21" s="8"/>
      <c r="L21" s="38"/>
      <c r="M21" s="24"/>
      <c r="N21" s="39"/>
      <c r="P21" s="35"/>
    </row>
    <row r="22" spans="1:16" s="36" customFormat="1" ht="18.75" customHeight="1">
      <c r="A22" s="1108"/>
      <c r="B22" s="1061" t="s">
        <v>666</v>
      </c>
      <c r="C22" s="35"/>
      <c r="D22" s="36" t="str">
        <f t="shared" si="0"/>
        <v/>
      </c>
      <c r="E22" s="49"/>
      <c r="F22" s="37"/>
      <c r="G22" s="44"/>
      <c r="H22" s="38"/>
      <c r="J22" s="35"/>
      <c r="K22" s="8"/>
      <c r="L22" s="38"/>
      <c r="M22" s="24"/>
      <c r="N22" s="39"/>
      <c r="P22" s="35"/>
    </row>
    <row r="23" spans="1:16" s="36" customFormat="1" ht="18.75" customHeight="1">
      <c r="A23" s="1108"/>
      <c r="B23" s="1061" t="s">
        <v>667</v>
      </c>
      <c r="C23" s="35"/>
      <c r="D23" s="36" t="str">
        <f t="shared" si="0"/>
        <v/>
      </c>
      <c r="E23" s="49"/>
      <c r="F23" s="37"/>
      <c r="G23" s="44"/>
      <c r="H23" s="38"/>
      <c r="I23" s="41"/>
      <c r="J23" s="35"/>
      <c r="K23" s="38"/>
      <c r="L23" s="38"/>
      <c r="M23" s="38"/>
      <c r="N23" s="39"/>
      <c r="P23" s="35"/>
    </row>
    <row r="24" spans="1:16" s="36" customFormat="1" ht="18.75" customHeight="1">
      <c r="A24" s="1108"/>
      <c r="B24" s="1061" t="s">
        <v>668</v>
      </c>
      <c r="C24" s="35"/>
      <c r="D24" s="36" t="str">
        <f t="shared" si="0"/>
        <v/>
      </c>
      <c r="E24" s="49"/>
      <c r="F24" s="37"/>
      <c r="G24" s="44"/>
      <c r="H24" s="38"/>
      <c r="I24" s="41"/>
      <c r="J24" s="35"/>
      <c r="K24" s="24"/>
      <c r="L24" s="24"/>
      <c r="M24" s="24"/>
      <c r="N24" s="39"/>
      <c r="P24" s="35"/>
    </row>
    <row r="25" spans="1:16" s="36" customFormat="1" ht="18.75" customHeight="1">
      <c r="A25" s="1108"/>
      <c r="B25" s="1061" t="s">
        <v>669</v>
      </c>
      <c r="C25" s="35"/>
      <c r="D25" s="36" t="str">
        <f t="shared" si="0"/>
        <v/>
      </c>
      <c r="E25" s="49"/>
      <c r="F25" s="37"/>
      <c r="G25" s="44"/>
      <c r="H25" s="38"/>
      <c r="I25" s="41"/>
      <c r="J25" s="35"/>
      <c r="K25" s="38"/>
      <c r="L25" s="38"/>
      <c r="M25" s="38"/>
      <c r="N25" s="39"/>
      <c r="P25" s="35"/>
    </row>
    <row r="26" spans="1:16" s="36" customFormat="1" ht="18.75" customHeight="1">
      <c r="A26" s="1108"/>
      <c r="B26" s="1061" t="s">
        <v>670</v>
      </c>
      <c r="C26" s="35"/>
      <c r="D26" s="36" t="str">
        <f t="shared" si="0"/>
        <v/>
      </c>
      <c r="E26" s="49"/>
      <c r="F26" s="37"/>
      <c r="G26" s="44"/>
      <c r="H26" s="38"/>
      <c r="I26" s="41"/>
      <c r="J26" s="35"/>
      <c r="K26" s="24"/>
      <c r="L26" s="24"/>
      <c r="M26" s="24"/>
      <c r="N26" s="39"/>
      <c r="P26" s="35"/>
    </row>
    <row r="27" spans="1:16" s="36" customFormat="1" ht="18.75" customHeight="1">
      <c r="A27" s="1108"/>
      <c r="B27" s="1061" t="s">
        <v>671</v>
      </c>
      <c r="C27" s="35"/>
      <c r="D27" s="36" t="str">
        <f t="shared" si="0"/>
        <v/>
      </c>
      <c r="E27" s="49"/>
      <c r="F27" s="37"/>
      <c r="G27" s="44"/>
      <c r="H27" s="38"/>
      <c r="I27" s="41"/>
      <c r="J27" s="35"/>
      <c r="K27" s="24"/>
      <c r="L27" s="24"/>
      <c r="M27" s="24"/>
      <c r="N27" s="40"/>
      <c r="P27" s="35"/>
    </row>
    <row r="28" spans="1:16" s="36" customFormat="1" ht="18.75" customHeight="1">
      <c r="A28" s="1108"/>
      <c r="B28" s="1061" t="s">
        <v>672</v>
      </c>
      <c r="C28" s="35"/>
      <c r="D28" s="36" t="str">
        <f t="shared" si="0"/>
        <v/>
      </c>
      <c r="E28" s="49"/>
      <c r="F28" s="37"/>
      <c r="G28" s="44"/>
      <c r="H28" s="38"/>
      <c r="I28" s="41"/>
      <c r="J28" s="35"/>
      <c r="K28" s="8"/>
      <c r="L28" s="24"/>
      <c r="M28" s="24"/>
      <c r="N28" s="40"/>
      <c r="P28" s="35"/>
    </row>
    <row r="29" spans="1:16" s="36" customFormat="1" ht="18.75" customHeight="1">
      <c r="A29" s="1108"/>
      <c r="B29" s="1061" t="s">
        <v>628</v>
      </c>
      <c r="C29" s="35"/>
      <c r="D29" s="36" t="str">
        <f t="shared" si="0"/>
        <v/>
      </c>
      <c r="E29" s="49"/>
      <c r="F29" s="37"/>
      <c r="G29" s="44"/>
      <c r="H29" s="38"/>
      <c r="I29" s="41"/>
      <c r="J29" s="35"/>
      <c r="K29" s="24"/>
      <c r="L29" s="24"/>
      <c r="M29" s="24"/>
      <c r="N29" s="39"/>
      <c r="P29" s="35"/>
    </row>
    <row r="30" spans="1:16" s="36" customFormat="1" ht="18.75" customHeight="1">
      <c r="A30" s="35"/>
      <c r="B30" s="35"/>
      <c r="C30" s="35"/>
      <c r="D30" s="36" t="str">
        <f t="shared" si="0"/>
        <v/>
      </c>
      <c r="E30" s="49"/>
      <c r="F30" s="37"/>
      <c r="G30" s="44"/>
      <c r="H30" s="38"/>
      <c r="I30" s="41"/>
      <c r="J30" s="35"/>
      <c r="K30" s="8"/>
      <c r="L30" s="24"/>
      <c r="M30" s="24"/>
      <c r="N30" s="39"/>
      <c r="P30" s="35"/>
    </row>
    <row r="31" spans="1:16" s="36" customFormat="1" ht="18.75" customHeight="1">
      <c r="A31" s="35"/>
      <c r="B31" s="35"/>
      <c r="C31" s="35"/>
      <c r="D31" s="36" t="str">
        <f t="shared" si="0"/>
        <v/>
      </c>
      <c r="E31" s="49"/>
      <c r="F31" s="37"/>
      <c r="G31" s="44"/>
      <c r="H31" s="38"/>
      <c r="I31" s="41"/>
      <c r="J31" s="35"/>
      <c r="K31" s="8"/>
      <c r="L31" s="38"/>
      <c r="M31" s="24"/>
      <c r="N31" s="39"/>
      <c r="P31" s="35"/>
    </row>
    <row r="32" spans="1:16" s="36" customFormat="1" ht="18.75" customHeight="1">
      <c r="A32" s="35"/>
      <c r="B32" s="35"/>
      <c r="C32" s="35"/>
      <c r="D32" s="36" t="str">
        <f t="shared" si="0"/>
        <v/>
      </c>
      <c r="E32" s="49"/>
      <c r="F32" s="37"/>
      <c r="G32" s="44"/>
      <c r="H32" s="38"/>
      <c r="I32" s="41"/>
      <c r="J32" s="35"/>
      <c r="K32" s="24"/>
      <c r="L32" s="24"/>
      <c r="M32" s="24"/>
      <c r="N32" s="40"/>
      <c r="P32" s="35"/>
    </row>
    <row r="33" spans="1:16" s="36" customFormat="1" ht="18.75" customHeight="1">
      <c r="A33" s="35"/>
      <c r="B33" s="35"/>
      <c r="C33" s="35"/>
      <c r="D33" s="36" t="str">
        <f t="shared" si="0"/>
        <v/>
      </c>
      <c r="E33" s="49"/>
      <c r="F33" s="37"/>
      <c r="G33" s="44"/>
      <c r="H33" s="38"/>
      <c r="I33" s="41"/>
      <c r="J33" s="35"/>
      <c r="K33" s="38"/>
      <c r="L33" s="38"/>
      <c r="M33" s="38"/>
      <c r="N33" s="39"/>
      <c r="P33" s="35"/>
    </row>
    <row r="34" spans="1:16" s="36" customFormat="1" ht="18.75" customHeight="1">
      <c r="A34" s="35"/>
      <c r="B34" s="35"/>
      <c r="C34" s="35"/>
      <c r="D34" s="36" t="str">
        <f t="shared" si="0"/>
        <v/>
      </c>
      <c r="E34" s="49"/>
      <c r="F34" s="37"/>
      <c r="G34" s="44"/>
      <c r="H34" s="38"/>
      <c r="I34" s="41"/>
      <c r="J34" s="35"/>
      <c r="K34" s="24"/>
      <c r="L34" s="24"/>
      <c r="M34" s="24"/>
      <c r="N34" s="39"/>
      <c r="P34" s="35"/>
    </row>
    <row r="35" spans="1:16" s="36" customFormat="1" ht="18.75" customHeight="1">
      <c r="A35" s="35"/>
      <c r="B35" s="35"/>
      <c r="C35" s="35"/>
      <c r="D35" s="36" t="str">
        <f t="shared" si="0"/>
        <v/>
      </c>
      <c r="E35" s="49"/>
      <c r="F35" s="37"/>
      <c r="G35" s="44"/>
      <c r="H35" s="38"/>
      <c r="I35" s="41"/>
      <c r="J35" s="35"/>
      <c r="K35" s="24"/>
      <c r="L35" s="24"/>
      <c r="M35" s="24"/>
      <c r="N35" s="39"/>
      <c r="P35" s="35"/>
    </row>
    <row r="36" spans="1:16" s="36" customFormat="1" ht="18.75" customHeight="1">
      <c r="A36" s="35"/>
      <c r="B36" s="35"/>
      <c r="C36" s="35"/>
      <c r="D36" s="36" t="str">
        <f t="shared" si="0"/>
        <v/>
      </c>
      <c r="E36" s="49"/>
      <c r="F36" s="37"/>
      <c r="G36" s="44"/>
      <c r="H36" s="38"/>
      <c r="I36" s="41"/>
      <c r="J36" s="35"/>
      <c r="K36" s="24"/>
      <c r="L36" s="24"/>
      <c r="M36" s="24"/>
      <c r="N36" s="39"/>
      <c r="P36" s="35"/>
    </row>
    <row r="37" spans="1:16" s="36" customFormat="1" ht="18.75" customHeight="1">
      <c r="A37" s="35"/>
      <c r="B37" s="35"/>
      <c r="C37" s="35"/>
      <c r="D37" s="36" t="str">
        <f t="shared" si="0"/>
        <v/>
      </c>
      <c r="E37" s="49"/>
      <c r="F37" s="37"/>
      <c r="G37" s="44"/>
      <c r="H37" s="38"/>
      <c r="I37" s="41"/>
      <c r="J37" s="35"/>
      <c r="K37" s="8"/>
      <c r="L37" s="38"/>
      <c r="M37" s="24"/>
      <c r="N37" s="39"/>
      <c r="P37" s="35"/>
    </row>
    <row r="38" spans="1:16" s="36" customFormat="1" ht="18.75" customHeight="1">
      <c r="A38" s="35"/>
      <c r="B38" s="35"/>
      <c r="C38" s="35"/>
      <c r="D38" s="36" t="str">
        <f t="shared" si="0"/>
        <v/>
      </c>
      <c r="E38" s="49"/>
      <c r="F38" s="37"/>
      <c r="G38" s="44"/>
      <c r="H38" s="38"/>
      <c r="I38" s="41"/>
      <c r="J38" s="35"/>
      <c r="K38" s="24"/>
      <c r="L38" s="24"/>
      <c r="M38" s="24"/>
      <c r="N38" s="39"/>
      <c r="P38" s="35"/>
    </row>
    <row r="39" spans="1:16" s="36" customFormat="1" ht="18.75" customHeight="1">
      <c r="A39" s="35"/>
      <c r="B39" s="35"/>
      <c r="C39" s="35"/>
      <c r="D39" s="36" t="str">
        <f t="shared" si="0"/>
        <v/>
      </c>
      <c r="E39" s="49"/>
      <c r="F39" s="37"/>
      <c r="G39" s="44"/>
      <c r="H39" s="38"/>
      <c r="I39" s="41"/>
      <c r="J39" s="35"/>
      <c r="K39" s="24"/>
      <c r="L39" s="24"/>
      <c r="M39" s="24"/>
      <c r="N39" s="39"/>
      <c r="P39" s="35"/>
    </row>
    <row r="40" spans="1:16" s="36" customFormat="1" ht="18.75" customHeight="1">
      <c r="A40" s="35"/>
      <c r="B40" s="35"/>
      <c r="C40" s="35"/>
      <c r="D40" s="36" t="str">
        <f t="shared" si="0"/>
        <v/>
      </c>
      <c r="E40" s="49"/>
      <c r="F40" s="37"/>
      <c r="G40" s="44"/>
      <c r="H40" s="38"/>
      <c r="I40" s="41"/>
      <c r="J40" s="35"/>
      <c r="K40" s="24"/>
      <c r="L40" s="24"/>
      <c r="M40" s="24"/>
      <c r="N40" s="39"/>
      <c r="P40" s="35"/>
    </row>
    <row r="41" spans="1:16" s="36" customFormat="1" ht="18.75" customHeight="1">
      <c r="A41" s="35"/>
      <c r="B41" s="35"/>
      <c r="C41" s="35"/>
      <c r="D41" s="36" t="str">
        <f t="shared" si="0"/>
        <v/>
      </c>
      <c r="E41" s="49"/>
      <c r="F41" s="37"/>
      <c r="G41" s="44"/>
      <c r="H41" s="38"/>
      <c r="I41" s="41"/>
      <c r="J41" s="35"/>
      <c r="K41" s="24"/>
      <c r="L41" s="24"/>
      <c r="M41" s="24"/>
      <c r="N41" s="39"/>
      <c r="P41" s="35"/>
    </row>
    <row r="42" spans="1:16" s="36" customFormat="1" ht="18.75" customHeight="1">
      <c r="A42" s="35"/>
      <c r="B42" s="35"/>
      <c r="C42" s="35"/>
      <c r="D42" s="36" t="str">
        <f t="shared" si="0"/>
        <v/>
      </c>
      <c r="E42" s="49"/>
      <c r="F42" s="37"/>
      <c r="G42" s="44"/>
      <c r="H42" s="38"/>
      <c r="I42" s="41"/>
      <c r="J42" s="35"/>
      <c r="K42" s="24"/>
      <c r="L42" s="24"/>
      <c r="M42" s="24"/>
      <c r="N42" s="39"/>
      <c r="P42" s="35"/>
    </row>
    <row r="43" spans="1:16" ht="18.75" customHeight="1">
      <c r="A43" s="42"/>
      <c r="B43" s="42"/>
      <c r="D43" s="36" t="str">
        <f t="shared" si="0"/>
        <v/>
      </c>
      <c r="E43" s="49"/>
      <c r="F43" s="37"/>
      <c r="G43" s="45"/>
      <c r="K43" s="38"/>
      <c r="L43" s="38"/>
      <c r="M43" s="38"/>
    </row>
    <row r="44" spans="1:16" ht="18.75" customHeight="1">
      <c r="A44" s="42"/>
      <c r="B44" s="42"/>
      <c r="D44" s="36" t="str">
        <f t="shared" si="0"/>
        <v/>
      </c>
      <c r="E44" s="49"/>
      <c r="F44" s="37"/>
      <c r="G44" s="45"/>
    </row>
    <row r="45" spans="1:16" ht="18.75" customHeight="1">
      <c r="A45" s="42"/>
      <c r="B45" s="42"/>
      <c r="D45" s="36" t="str">
        <f t="shared" si="0"/>
        <v/>
      </c>
      <c r="E45" s="49"/>
      <c r="F45" s="37"/>
      <c r="G45" s="45"/>
    </row>
    <row r="46" spans="1:16" ht="18.75" customHeight="1">
      <c r="A46" s="42"/>
      <c r="B46" s="42"/>
      <c r="D46" s="36" t="str">
        <f t="shared" si="0"/>
        <v/>
      </c>
      <c r="E46" s="49"/>
      <c r="F46" s="37"/>
      <c r="G46" s="45"/>
      <c r="K46" s="38"/>
      <c r="L46" s="38"/>
      <c r="M46" s="38"/>
    </row>
    <row r="47" spans="1:16" ht="18.75" customHeight="1">
      <c r="A47" s="42"/>
      <c r="B47" s="42"/>
      <c r="D47" s="36" t="str">
        <f t="shared" si="0"/>
        <v/>
      </c>
      <c r="E47" s="49"/>
      <c r="F47" s="37"/>
      <c r="G47" s="45"/>
      <c r="K47" s="38"/>
      <c r="L47" s="38"/>
      <c r="M47" s="38"/>
    </row>
    <row r="48" spans="1:16" ht="18.75" customHeight="1">
      <c r="A48" s="42"/>
      <c r="B48" s="42"/>
      <c r="D48" s="36" t="str">
        <f t="shared" si="0"/>
        <v/>
      </c>
      <c r="E48" s="49"/>
      <c r="F48" s="37"/>
      <c r="G48" s="45"/>
      <c r="K48" s="8"/>
    </row>
    <row r="49" spans="1:13" ht="18.75" customHeight="1">
      <c r="A49" s="42"/>
      <c r="B49" s="42"/>
      <c r="D49" s="36" t="str">
        <f t="shared" si="0"/>
        <v/>
      </c>
      <c r="E49" s="49"/>
      <c r="F49" s="37"/>
      <c r="G49" s="45"/>
    </row>
    <row r="50" spans="1:13" ht="18.75" customHeight="1">
      <c r="A50" s="42"/>
      <c r="B50" s="42"/>
      <c r="D50" s="36" t="str">
        <f t="shared" si="0"/>
        <v/>
      </c>
      <c r="E50" s="49"/>
      <c r="F50" s="37"/>
      <c r="G50" s="45"/>
    </row>
    <row r="51" spans="1:13" ht="18.75" customHeight="1">
      <c r="A51" s="42"/>
      <c r="B51" s="42"/>
      <c r="D51" s="36" t="str">
        <f t="shared" si="0"/>
        <v/>
      </c>
      <c r="E51" s="49"/>
      <c r="F51" s="37"/>
      <c r="G51" s="45"/>
    </row>
    <row r="52" spans="1:13" ht="18.75" customHeight="1">
      <c r="A52" s="42"/>
      <c r="B52" s="42"/>
      <c r="D52" s="36" t="str">
        <f t="shared" si="0"/>
        <v/>
      </c>
      <c r="E52" s="49"/>
      <c r="F52" s="37"/>
      <c r="G52" s="45"/>
    </row>
    <row r="53" spans="1:13" ht="18.75" customHeight="1">
      <c r="A53" s="42"/>
      <c r="B53" s="42"/>
      <c r="D53" s="36" t="str">
        <f t="shared" si="0"/>
        <v/>
      </c>
      <c r="E53" s="49"/>
      <c r="F53" s="37"/>
      <c r="G53" s="45"/>
      <c r="K53" s="36"/>
      <c r="L53" s="38"/>
      <c r="M53" s="36"/>
    </row>
    <row r="54" spans="1:13" ht="18.75" customHeight="1">
      <c r="A54" s="42"/>
      <c r="B54" s="42"/>
      <c r="D54" s="36" t="str">
        <f t="shared" ref="D54:D117" si="1">CONCATENATE(F54,E54)</f>
        <v/>
      </c>
      <c r="E54" s="49"/>
      <c r="F54" s="37"/>
      <c r="G54" s="45"/>
      <c r="K54" s="8"/>
    </row>
    <row r="55" spans="1:13" ht="18.75" customHeight="1">
      <c r="A55" s="42"/>
      <c r="B55" s="42"/>
      <c r="D55" s="36" t="str">
        <f t="shared" si="1"/>
        <v/>
      </c>
      <c r="E55" s="49"/>
      <c r="F55" s="37"/>
      <c r="G55" s="45"/>
    </row>
    <row r="56" spans="1:13" ht="18.75" customHeight="1">
      <c r="A56" s="42"/>
      <c r="B56" s="42"/>
      <c r="D56" s="36" t="str">
        <f t="shared" si="1"/>
        <v/>
      </c>
      <c r="E56" s="49"/>
      <c r="F56" s="37"/>
      <c r="G56" s="45"/>
      <c r="K56" s="8"/>
    </row>
    <row r="57" spans="1:13" ht="18.75" customHeight="1">
      <c r="A57" s="42"/>
      <c r="B57" s="42"/>
      <c r="D57" s="36" t="str">
        <f t="shared" si="1"/>
        <v/>
      </c>
      <c r="E57" s="49"/>
      <c r="F57" s="37"/>
      <c r="G57" s="45"/>
      <c r="K57" s="36"/>
      <c r="L57" s="38"/>
      <c r="M57" s="36"/>
    </row>
    <row r="58" spans="1:13" ht="18.75" customHeight="1">
      <c r="A58" s="42"/>
      <c r="B58" s="42"/>
      <c r="D58" s="36" t="str">
        <f t="shared" si="1"/>
        <v/>
      </c>
      <c r="E58" s="49"/>
      <c r="F58" s="37"/>
      <c r="G58" s="45"/>
      <c r="K58" s="36"/>
      <c r="L58" s="38"/>
      <c r="M58" s="36"/>
    </row>
    <row r="59" spans="1:13" ht="18.75" customHeight="1">
      <c r="A59" s="42"/>
      <c r="B59" s="42"/>
      <c r="D59" s="36" t="str">
        <f t="shared" si="1"/>
        <v/>
      </c>
      <c r="E59" s="49"/>
      <c r="F59" s="37"/>
      <c r="G59" s="45"/>
    </row>
    <row r="60" spans="1:13" ht="18.75" customHeight="1">
      <c r="A60" s="42"/>
      <c r="B60" s="42"/>
      <c r="D60" s="36" t="str">
        <f t="shared" si="1"/>
        <v/>
      </c>
      <c r="E60" s="49"/>
      <c r="F60" s="37"/>
      <c r="G60" s="45"/>
      <c r="K60" s="36"/>
      <c r="L60" s="38"/>
      <c r="M60" s="36"/>
    </row>
    <row r="61" spans="1:13" ht="18.75" customHeight="1">
      <c r="A61" s="42"/>
      <c r="B61" s="42"/>
      <c r="D61" s="36" t="str">
        <f t="shared" si="1"/>
        <v/>
      </c>
      <c r="E61" s="49"/>
      <c r="F61" s="37"/>
      <c r="G61" s="45"/>
      <c r="K61" s="8"/>
    </row>
    <row r="62" spans="1:13" ht="18.75" customHeight="1">
      <c r="A62" s="42"/>
      <c r="B62" s="42"/>
      <c r="D62" s="36" t="str">
        <f t="shared" si="1"/>
        <v/>
      </c>
      <c r="G62" s="45"/>
      <c r="K62" s="38"/>
      <c r="L62" s="38"/>
      <c r="M62" s="38"/>
    </row>
    <row r="63" spans="1:13" ht="18.75" customHeight="1">
      <c r="A63" s="42"/>
      <c r="B63" s="42"/>
      <c r="D63" s="36" t="str">
        <f t="shared" si="1"/>
        <v/>
      </c>
      <c r="G63" s="45"/>
      <c r="K63" s="8"/>
    </row>
    <row r="64" spans="1:13" ht="18.75" customHeight="1">
      <c r="A64" s="42"/>
      <c r="B64" s="42"/>
      <c r="D64" s="36" t="str">
        <f t="shared" si="1"/>
        <v/>
      </c>
      <c r="G64" s="45"/>
      <c r="K64" s="8"/>
      <c r="L64" s="38"/>
    </row>
    <row r="65" spans="1:13" ht="18.75" customHeight="1">
      <c r="A65" s="42"/>
      <c r="B65" s="42"/>
      <c r="D65" s="36" t="str">
        <f t="shared" si="1"/>
        <v/>
      </c>
      <c r="G65" s="45"/>
      <c r="K65" s="38"/>
      <c r="L65" s="38"/>
      <c r="M65" s="38"/>
    </row>
    <row r="66" spans="1:13" ht="18.75" customHeight="1">
      <c r="A66" s="42"/>
      <c r="B66" s="42"/>
      <c r="D66" s="36" t="str">
        <f t="shared" si="1"/>
        <v/>
      </c>
      <c r="G66" s="45"/>
      <c r="K66" s="38"/>
      <c r="L66" s="38"/>
      <c r="M66" s="38"/>
    </row>
    <row r="67" spans="1:13" ht="18.75" customHeight="1">
      <c r="A67" s="42"/>
      <c r="B67" s="42"/>
      <c r="D67" s="36" t="str">
        <f t="shared" si="1"/>
        <v/>
      </c>
      <c r="G67" s="45"/>
      <c r="K67" s="36"/>
      <c r="M67" s="36"/>
    </row>
    <row r="68" spans="1:13" ht="18.75" customHeight="1">
      <c r="A68" s="42"/>
      <c r="B68" s="42"/>
      <c r="D68" s="36" t="str">
        <f t="shared" si="1"/>
        <v/>
      </c>
      <c r="G68" s="45"/>
    </row>
    <row r="69" spans="1:13" ht="18.75" customHeight="1">
      <c r="A69" s="42"/>
      <c r="B69" s="42"/>
      <c r="D69" s="36" t="str">
        <f t="shared" si="1"/>
        <v/>
      </c>
      <c r="G69" s="45"/>
      <c r="K69" s="8"/>
    </row>
    <row r="70" spans="1:13" ht="18.75" customHeight="1">
      <c r="A70" s="42"/>
      <c r="B70" s="42"/>
      <c r="D70" s="36" t="str">
        <f t="shared" si="1"/>
        <v/>
      </c>
      <c r="G70" s="45"/>
      <c r="K70" s="8"/>
    </row>
    <row r="71" spans="1:13" ht="18.75" customHeight="1">
      <c r="A71" s="42"/>
      <c r="B71" s="42"/>
      <c r="D71" s="36" t="str">
        <f t="shared" si="1"/>
        <v/>
      </c>
      <c r="G71" s="45"/>
      <c r="K71" s="38"/>
      <c r="L71" s="38"/>
      <c r="M71" s="38"/>
    </row>
    <row r="72" spans="1:13" ht="18.75" customHeight="1">
      <c r="A72" s="42"/>
      <c r="B72" s="42"/>
      <c r="D72" s="36" t="str">
        <f t="shared" si="1"/>
        <v/>
      </c>
      <c r="G72" s="45"/>
    </row>
    <row r="73" spans="1:13" ht="18.75" customHeight="1">
      <c r="A73" s="42"/>
      <c r="B73" s="42"/>
      <c r="D73" s="36" t="str">
        <f t="shared" si="1"/>
        <v/>
      </c>
      <c r="G73" s="45"/>
      <c r="K73" s="38"/>
      <c r="L73" s="38"/>
      <c r="M73" s="38"/>
    </row>
    <row r="74" spans="1:13" ht="18.75" customHeight="1">
      <c r="A74" s="42"/>
      <c r="B74" s="42"/>
      <c r="D74" s="36" t="str">
        <f t="shared" si="1"/>
        <v/>
      </c>
      <c r="G74" s="45"/>
    </row>
    <row r="75" spans="1:13" ht="18.75" customHeight="1">
      <c r="A75" s="42"/>
      <c r="B75" s="42"/>
      <c r="D75" s="36" t="str">
        <f t="shared" si="1"/>
        <v/>
      </c>
      <c r="G75" s="45"/>
      <c r="K75" s="8"/>
      <c r="L75" s="38"/>
    </row>
    <row r="76" spans="1:13" ht="18.75" customHeight="1">
      <c r="A76" s="42"/>
      <c r="B76" s="42"/>
      <c r="D76" s="36" t="str">
        <f t="shared" si="1"/>
        <v/>
      </c>
      <c r="G76" s="45"/>
      <c r="K76" s="8"/>
    </row>
    <row r="77" spans="1:13" ht="18.75" customHeight="1">
      <c r="A77" s="42"/>
      <c r="B77" s="42"/>
      <c r="D77" s="36" t="str">
        <f t="shared" si="1"/>
        <v/>
      </c>
      <c r="G77" s="45"/>
      <c r="K77" s="38"/>
      <c r="L77" s="38"/>
      <c r="M77" s="38"/>
    </row>
    <row r="78" spans="1:13" ht="18.75" customHeight="1">
      <c r="A78" s="42"/>
      <c r="B78" s="42"/>
      <c r="D78" s="36" t="str">
        <f t="shared" si="1"/>
        <v/>
      </c>
      <c r="G78" s="45"/>
      <c r="K78" s="38"/>
      <c r="L78" s="38"/>
      <c r="M78" s="38"/>
    </row>
    <row r="79" spans="1:13" ht="18.75" customHeight="1">
      <c r="A79" s="42"/>
      <c r="B79" s="42"/>
      <c r="D79" s="36" t="str">
        <f t="shared" si="1"/>
        <v/>
      </c>
      <c r="G79" s="45"/>
      <c r="K79" s="38"/>
      <c r="L79" s="38"/>
      <c r="M79" s="38"/>
    </row>
    <row r="80" spans="1:13" ht="18.75" customHeight="1">
      <c r="A80" s="42"/>
      <c r="B80" s="42"/>
      <c r="D80" s="36" t="str">
        <f t="shared" si="1"/>
        <v/>
      </c>
      <c r="G80" s="45"/>
      <c r="K80" s="36"/>
      <c r="L80" s="38"/>
      <c r="M80" s="36"/>
    </row>
    <row r="81" spans="1:13" ht="18.75" customHeight="1">
      <c r="A81" s="42"/>
      <c r="B81" s="42"/>
      <c r="D81" s="36" t="str">
        <f t="shared" si="1"/>
        <v/>
      </c>
      <c r="G81" s="45"/>
    </row>
    <row r="82" spans="1:13" ht="18.75" customHeight="1">
      <c r="A82" s="42"/>
      <c r="B82" s="42"/>
      <c r="D82" s="36" t="str">
        <f t="shared" si="1"/>
        <v/>
      </c>
      <c r="G82" s="45"/>
    </row>
    <row r="83" spans="1:13" ht="18.75" customHeight="1">
      <c r="A83" s="42"/>
      <c r="B83" s="42"/>
      <c r="D83" s="36" t="str">
        <f t="shared" si="1"/>
        <v/>
      </c>
      <c r="G83" s="45"/>
      <c r="K83" s="8"/>
    </row>
    <row r="84" spans="1:13" ht="18.75" customHeight="1">
      <c r="A84" s="42"/>
      <c r="B84" s="42"/>
      <c r="D84" s="36" t="str">
        <f t="shared" si="1"/>
        <v/>
      </c>
      <c r="G84" s="45"/>
      <c r="K84" s="36"/>
      <c r="L84" s="38"/>
      <c r="M84" s="36"/>
    </row>
    <row r="85" spans="1:13" ht="18.75" customHeight="1">
      <c r="A85" s="42"/>
      <c r="B85" s="42"/>
      <c r="D85" s="36" t="str">
        <f t="shared" si="1"/>
        <v/>
      </c>
      <c r="G85" s="45"/>
    </row>
    <row r="86" spans="1:13" ht="18.75" customHeight="1">
      <c r="A86" s="42"/>
      <c r="B86" s="42"/>
      <c r="D86" s="36" t="str">
        <f t="shared" si="1"/>
        <v/>
      </c>
      <c r="G86" s="45"/>
      <c r="K86" s="38"/>
      <c r="L86" s="38"/>
      <c r="M86" s="38"/>
    </row>
    <row r="87" spans="1:13" ht="18.75" customHeight="1">
      <c r="A87" s="42"/>
      <c r="B87" s="42"/>
      <c r="D87" s="36" t="str">
        <f t="shared" si="1"/>
        <v/>
      </c>
      <c r="G87" s="45"/>
      <c r="K87" s="8"/>
    </row>
    <row r="88" spans="1:13" ht="18.75" customHeight="1">
      <c r="A88" s="42"/>
      <c r="B88" s="42"/>
      <c r="D88" s="36" t="str">
        <f t="shared" si="1"/>
        <v/>
      </c>
      <c r="G88" s="45"/>
      <c r="K88" s="38"/>
      <c r="L88" s="38"/>
      <c r="M88" s="38"/>
    </row>
    <row r="89" spans="1:13" ht="18.75" customHeight="1">
      <c r="A89" s="42"/>
      <c r="B89" s="42"/>
      <c r="D89" s="36" t="str">
        <f t="shared" si="1"/>
        <v/>
      </c>
      <c r="G89" s="45"/>
      <c r="K89" s="38"/>
      <c r="L89" s="38"/>
      <c r="M89" s="38"/>
    </row>
    <row r="90" spans="1:13" ht="18.75" customHeight="1">
      <c r="A90" s="42"/>
      <c r="B90" s="42"/>
      <c r="D90" s="36" t="str">
        <f t="shared" si="1"/>
        <v/>
      </c>
      <c r="G90" s="45"/>
      <c r="K90" s="8"/>
    </row>
    <row r="91" spans="1:13" ht="18.75" customHeight="1">
      <c r="A91" s="42"/>
      <c r="B91" s="42"/>
      <c r="D91" s="36" t="str">
        <f t="shared" si="1"/>
        <v/>
      </c>
      <c r="G91" s="45"/>
      <c r="K91" s="38"/>
      <c r="L91" s="38"/>
      <c r="M91" s="38"/>
    </row>
    <row r="92" spans="1:13" ht="18.75" customHeight="1">
      <c r="A92" s="42"/>
      <c r="B92" s="42"/>
      <c r="D92" s="36" t="str">
        <f t="shared" si="1"/>
        <v/>
      </c>
      <c r="G92" s="45"/>
    </row>
    <row r="93" spans="1:13" ht="18.75" customHeight="1">
      <c r="A93" s="42"/>
      <c r="B93" s="42"/>
      <c r="D93" s="36" t="str">
        <f t="shared" si="1"/>
        <v/>
      </c>
      <c r="G93" s="45"/>
      <c r="K93" s="38"/>
      <c r="L93" s="38"/>
      <c r="M93" s="38"/>
    </row>
    <row r="94" spans="1:13" ht="18.75" customHeight="1">
      <c r="A94" s="42"/>
      <c r="B94" s="42"/>
      <c r="D94" s="36" t="str">
        <f t="shared" si="1"/>
        <v/>
      </c>
      <c r="G94" s="45"/>
      <c r="K94" s="8"/>
      <c r="L94" s="38"/>
    </row>
    <row r="95" spans="1:13" ht="18.75" customHeight="1">
      <c r="A95" s="42"/>
      <c r="B95" s="42"/>
      <c r="D95" s="36" t="str">
        <f t="shared" si="1"/>
        <v/>
      </c>
      <c r="G95" s="45"/>
    </row>
    <row r="96" spans="1:13" ht="18.75" customHeight="1">
      <c r="A96" s="42"/>
      <c r="B96" s="42"/>
      <c r="D96" s="36" t="str">
        <f t="shared" si="1"/>
        <v/>
      </c>
      <c r="G96" s="45"/>
      <c r="K96" s="38"/>
      <c r="L96" s="38"/>
      <c r="M96" s="38"/>
    </row>
    <row r="97" spans="1:15" ht="18.75" customHeight="1">
      <c r="A97" s="42"/>
      <c r="B97" s="42"/>
      <c r="D97" s="36" t="str">
        <f t="shared" si="1"/>
        <v/>
      </c>
      <c r="G97" s="45"/>
      <c r="K97" s="8"/>
    </row>
    <row r="98" spans="1:15" ht="18.75" customHeight="1">
      <c r="A98" s="42"/>
      <c r="B98" s="42"/>
      <c r="D98" s="36" t="str">
        <f t="shared" si="1"/>
        <v/>
      </c>
      <c r="G98" s="45"/>
      <c r="K98" s="8"/>
    </row>
    <row r="99" spans="1:15" ht="18.75" customHeight="1">
      <c r="A99" s="42"/>
      <c r="B99" s="42"/>
      <c r="D99" s="36" t="str">
        <f t="shared" si="1"/>
        <v/>
      </c>
      <c r="G99" s="45"/>
      <c r="K99" s="8"/>
    </row>
    <row r="100" spans="1:15" ht="18.75" customHeight="1">
      <c r="A100" s="42"/>
      <c r="B100" s="42"/>
      <c r="D100" s="36" t="str">
        <f t="shared" si="1"/>
        <v/>
      </c>
      <c r="G100" s="45"/>
      <c r="K100" s="38"/>
      <c r="L100" s="38"/>
      <c r="M100" s="38"/>
    </row>
    <row r="101" spans="1:15" ht="18.75" customHeight="1">
      <c r="A101" s="42"/>
      <c r="B101" s="42"/>
      <c r="D101" s="36" t="str">
        <f t="shared" si="1"/>
        <v/>
      </c>
      <c r="G101" s="45"/>
      <c r="K101" s="38"/>
      <c r="L101" s="38"/>
      <c r="M101" s="38"/>
    </row>
    <row r="102" spans="1:15" ht="18.75" customHeight="1">
      <c r="A102" s="42"/>
      <c r="B102" s="42"/>
      <c r="D102" s="36" t="str">
        <f t="shared" si="1"/>
        <v/>
      </c>
      <c r="G102" s="45"/>
      <c r="K102" s="8"/>
    </row>
    <row r="103" spans="1:15" ht="18.75" customHeight="1">
      <c r="A103" s="42"/>
      <c r="B103" s="42"/>
      <c r="D103" s="36" t="str">
        <f t="shared" si="1"/>
        <v/>
      </c>
      <c r="G103" s="45"/>
      <c r="K103" s="8"/>
    </row>
    <row r="104" spans="1:15" ht="18.75" customHeight="1">
      <c r="A104" s="42"/>
      <c r="B104" s="42"/>
      <c r="D104" s="36" t="str">
        <f t="shared" si="1"/>
        <v/>
      </c>
      <c r="G104" s="45"/>
      <c r="K104" s="8"/>
    </row>
    <row r="105" spans="1:15" ht="18.75" customHeight="1">
      <c r="A105" s="42"/>
      <c r="B105" s="42"/>
      <c r="D105" s="36" t="str">
        <f t="shared" si="1"/>
        <v/>
      </c>
      <c r="G105" s="45"/>
      <c r="K105" s="38"/>
      <c r="L105" s="38"/>
      <c r="M105" s="38"/>
    </row>
    <row r="106" spans="1:15" ht="18.75" customHeight="1">
      <c r="A106" s="42"/>
      <c r="B106" s="42"/>
      <c r="D106" s="36" t="str">
        <f t="shared" si="1"/>
        <v/>
      </c>
      <c r="G106" s="45"/>
      <c r="K106" s="38"/>
      <c r="L106" s="38"/>
      <c r="M106" s="38"/>
    </row>
    <row r="107" spans="1:15" ht="18.75" customHeight="1">
      <c r="A107" s="42"/>
      <c r="B107" s="42"/>
      <c r="D107" s="36" t="str">
        <f t="shared" si="1"/>
        <v/>
      </c>
      <c r="G107" s="45"/>
      <c r="K107" s="38"/>
      <c r="L107" s="38"/>
      <c r="M107" s="38"/>
    </row>
    <row r="108" spans="1:15" ht="18.75" customHeight="1">
      <c r="A108" s="42"/>
      <c r="B108" s="42"/>
      <c r="D108" s="36" t="str">
        <f t="shared" si="1"/>
        <v/>
      </c>
      <c r="G108" s="45"/>
      <c r="K108" s="38"/>
      <c r="L108" s="38"/>
      <c r="M108" s="38"/>
    </row>
    <row r="109" spans="1:15" ht="18.75" customHeight="1">
      <c r="A109" s="42"/>
      <c r="B109" s="42"/>
      <c r="D109" s="36" t="str">
        <f t="shared" si="1"/>
        <v/>
      </c>
      <c r="G109" s="45"/>
    </row>
    <row r="110" spans="1:15" ht="18.75" customHeight="1">
      <c r="A110" s="42"/>
      <c r="B110" s="42"/>
      <c r="D110" s="36" t="str">
        <f t="shared" si="1"/>
        <v/>
      </c>
      <c r="G110" s="45"/>
      <c r="K110" s="8"/>
      <c r="N110" s="39"/>
      <c r="O110" s="36"/>
    </row>
    <row r="111" spans="1:15" ht="18.75" customHeight="1">
      <c r="A111" s="42"/>
      <c r="B111" s="42"/>
      <c r="D111" s="36" t="str">
        <f t="shared" si="1"/>
        <v/>
      </c>
      <c r="G111" s="45"/>
      <c r="K111" s="8"/>
      <c r="N111" s="39"/>
      <c r="O111" s="36"/>
    </row>
    <row r="112" spans="1:15" ht="18.75" customHeight="1">
      <c r="A112" s="42"/>
      <c r="B112" s="42"/>
      <c r="D112" s="36" t="str">
        <f t="shared" si="1"/>
        <v/>
      </c>
      <c r="G112" s="45"/>
      <c r="N112" s="39"/>
      <c r="O112" s="36"/>
    </row>
    <row r="113" spans="1:15" ht="18.75" customHeight="1">
      <c r="A113" s="42"/>
      <c r="B113" s="42"/>
      <c r="D113" s="36" t="str">
        <f t="shared" si="1"/>
        <v/>
      </c>
      <c r="G113" s="45"/>
      <c r="K113" s="8"/>
      <c r="L113" s="38"/>
      <c r="N113" s="39"/>
      <c r="O113" s="36"/>
    </row>
    <row r="114" spans="1:15" ht="18.75" customHeight="1">
      <c r="A114" s="42"/>
      <c r="B114" s="42"/>
      <c r="D114" s="36" t="str">
        <f t="shared" si="1"/>
        <v/>
      </c>
      <c r="G114" s="45"/>
      <c r="K114" s="38"/>
      <c r="L114" s="38"/>
      <c r="M114" s="38"/>
      <c r="N114" s="39"/>
      <c r="O114" s="36"/>
    </row>
    <row r="115" spans="1:15" ht="18.75" customHeight="1">
      <c r="A115" s="42"/>
      <c r="B115" s="42"/>
      <c r="D115" s="36" t="str">
        <f t="shared" si="1"/>
        <v/>
      </c>
      <c r="G115" s="45"/>
      <c r="K115" s="38"/>
      <c r="L115" s="38"/>
      <c r="M115" s="38"/>
      <c r="N115" s="39"/>
      <c r="O115" s="36"/>
    </row>
    <row r="116" spans="1:15" ht="18.75" customHeight="1">
      <c r="A116" s="42"/>
      <c r="B116" s="42"/>
      <c r="D116" s="36" t="str">
        <f t="shared" si="1"/>
        <v/>
      </c>
      <c r="G116" s="45"/>
      <c r="K116" s="8"/>
      <c r="N116" s="39"/>
      <c r="O116" s="36"/>
    </row>
    <row r="117" spans="1:15" ht="18.75" customHeight="1">
      <c r="A117" s="42"/>
      <c r="B117" s="42"/>
      <c r="D117" s="36" t="str">
        <f t="shared" si="1"/>
        <v/>
      </c>
      <c r="G117" s="45"/>
      <c r="K117" s="43"/>
      <c r="L117" s="38"/>
      <c r="M117" s="43"/>
      <c r="N117" s="39"/>
      <c r="O117" s="36"/>
    </row>
    <row r="118" spans="1:15" ht="18.75" customHeight="1">
      <c r="A118" s="42"/>
      <c r="B118" s="42"/>
      <c r="D118" s="36" t="str">
        <f>CONCATENATE(F118,E118)</f>
        <v/>
      </c>
      <c r="G118" s="45"/>
      <c r="K118" s="43"/>
      <c r="L118" s="38"/>
      <c r="M118" s="43"/>
      <c r="N118" s="39"/>
      <c r="O118" s="36"/>
    </row>
    <row r="119" spans="1:15" ht="18.75" customHeight="1">
      <c r="A119" s="42"/>
      <c r="B119" s="42"/>
      <c r="D119" s="36" t="str">
        <f>CONCATENATE(F119,E119)</f>
        <v/>
      </c>
      <c r="G119" s="45"/>
      <c r="K119" s="43"/>
      <c r="M119" s="43"/>
      <c r="N119" s="39"/>
      <c r="O119" s="36"/>
    </row>
    <row r="120" spans="1:15" ht="18.75" customHeight="1">
      <c r="A120" s="42"/>
      <c r="B120" s="42"/>
      <c r="D120" s="36" t="str">
        <f>CONCATENATE(F120,E120)</f>
        <v/>
      </c>
      <c r="G120" s="45"/>
      <c r="K120" s="43"/>
      <c r="M120" s="43"/>
      <c r="N120" s="39"/>
      <c r="O120" s="36"/>
    </row>
    <row r="121" spans="1:15" ht="18.75" customHeight="1">
      <c r="A121" s="42"/>
      <c r="B121" s="42"/>
      <c r="D121" s="36" t="str">
        <f>CONCATENATE(F121,E121)</f>
        <v/>
      </c>
      <c r="G121" s="45"/>
      <c r="K121" s="43"/>
      <c r="M121" s="43"/>
      <c r="N121" s="39"/>
      <c r="O121" s="36"/>
    </row>
    <row r="122" spans="1:15" ht="18.75" customHeight="1">
      <c r="A122" s="42"/>
      <c r="B122" s="42"/>
      <c r="D122" s="36" t="e">
        <f>CONCATENATE(#REF!,#REF!)</f>
        <v>#REF!</v>
      </c>
      <c r="K122" s="43"/>
      <c r="L122" s="38"/>
      <c r="M122" s="43"/>
      <c r="N122" s="39"/>
      <c r="O122" s="36"/>
    </row>
    <row r="123" spans="1:15" ht="18.75" customHeight="1">
      <c r="A123" s="42"/>
      <c r="B123" s="42"/>
      <c r="D123" s="36" t="e">
        <f>CONCATENATE(#REF!,#REF!)</f>
        <v>#REF!</v>
      </c>
      <c r="K123" s="43"/>
      <c r="L123" s="38"/>
      <c r="M123" s="43"/>
      <c r="N123" s="39"/>
      <c r="O123" s="36"/>
    </row>
    <row r="124" spans="1:15" ht="18.75" customHeight="1">
      <c r="A124" s="42"/>
      <c r="B124" s="42"/>
      <c r="D124" s="36" t="e">
        <f>CONCATENATE(#REF!,#REF!)</f>
        <v>#REF!</v>
      </c>
      <c r="K124" s="43"/>
      <c r="L124" s="38"/>
      <c r="M124" s="38"/>
      <c r="N124" s="39"/>
      <c r="O124" s="36"/>
    </row>
    <row r="125" spans="1:15" ht="18.75" customHeight="1">
      <c r="A125" s="42"/>
      <c r="B125" s="42"/>
      <c r="D125" s="36" t="e">
        <f>CONCATENATE(#REF!,#REF!)</f>
        <v>#REF!</v>
      </c>
      <c r="K125" s="43"/>
      <c r="M125" s="43"/>
      <c r="N125" s="39"/>
      <c r="O125" s="36"/>
    </row>
    <row r="126" spans="1:15" ht="18.75" customHeight="1">
      <c r="A126" s="42"/>
      <c r="B126" s="42"/>
      <c r="D126" s="36" t="e">
        <f>CONCATENATE(#REF!,#REF!)</f>
        <v>#REF!</v>
      </c>
      <c r="K126" s="43"/>
      <c r="L126" s="38"/>
      <c r="M126" s="43"/>
      <c r="N126" s="40"/>
      <c r="O126" s="36"/>
    </row>
    <row r="127" spans="1:15" ht="18.75" customHeight="1">
      <c r="A127" s="42"/>
      <c r="B127" s="42"/>
      <c r="D127" s="36" t="e">
        <f>CONCATENATE(#REF!,#REF!)</f>
        <v>#REF!</v>
      </c>
      <c r="K127" s="43"/>
      <c r="L127" s="38"/>
      <c r="M127" s="43"/>
      <c r="N127" s="39"/>
      <c r="O127" s="36"/>
    </row>
    <row r="128" spans="1:15" ht="18.75" customHeight="1">
      <c r="A128" s="42"/>
      <c r="B128" s="42"/>
      <c r="D128" s="36" t="e">
        <f>CONCATENATE(#REF!,#REF!)</f>
        <v>#REF!</v>
      </c>
      <c r="K128" s="43"/>
      <c r="M128" s="43"/>
      <c r="N128" s="39"/>
      <c r="O128" s="36"/>
    </row>
    <row r="129" spans="1:4" ht="18.75" customHeight="1">
      <c r="A129" s="42"/>
      <c r="B129" s="42"/>
      <c r="D129" s="36" t="e">
        <f>CONCATENATE(#REF!,#REF!)</f>
        <v>#REF!</v>
      </c>
    </row>
    <row r="130" spans="1:4" ht="18.75" customHeight="1">
      <c r="A130" s="42"/>
      <c r="B130" s="42"/>
      <c r="D130" s="36" t="e">
        <f>CONCATENATE(#REF!,#REF!)</f>
        <v>#REF!</v>
      </c>
    </row>
    <row r="131" spans="1:4" ht="18.75" customHeight="1">
      <c r="A131" s="42"/>
      <c r="B131" s="42"/>
      <c r="D131" s="36" t="e">
        <f>CONCATENATE(#REF!,#REF!)</f>
        <v>#REF!</v>
      </c>
    </row>
    <row r="132" spans="1:4" ht="18.75" customHeight="1">
      <c r="A132" s="42"/>
      <c r="B132" s="42"/>
      <c r="D132" s="36" t="e">
        <f>CONCATENATE(#REF!,#REF!)</f>
        <v>#REF!</v>
      </c>
    </row>
    <row r="133" spans="1:4" ht="18.75" customHeight="1">
      <c r="A133" s="42"/>
      <c r="B133" s="42"/>
      <c r="D133" s="36" t="e">
        <f>CONCATENATE(#REF!,#REF!)</f>
        <v>#REF!</v>
      </c>
    </row>
    <row r="134" spans="1:4" ht="18.75" customHeight="1">
      <c r="A134" s="42"/>
      <c r="B134" s="42"/>
      <c r="D134" s="36" t="e">
        <f>CONCATENATE(#REF!,#REF!)</f>
        <v>#REF!</v>
      </c>
    </row>
    <row r="135" spans="1:4" ht="18.75" customHeight="1">
      <c r="A135" s="42"/>
      <c r="B135" s="42"/>
      <c r="D135" s="36" t="e">
        <f>CONCATENATE(#REF!,#REF!)</f>
        <v>#REF!</v>
      </c>
    </row>
    <row r="136" spans="1:4" ht="18.75" customHeight="1">
      <c r="A136" s="42"/>
      <c r="B136" s="42"/>
      <c r="D136" s="36" t="e">
        <f>CONCATENATE(#REF!,#REF!)</f>
        <v>#REF!</v>
      </c>
    </row>
    <row r="137" spans="1:4" ht="18.75" customHeight="1">
      <c r="A137" s="42"/>
      <c r="B137" s="42"/>
      <c r="D137" s="36" t="e">
        <f>CONCATENATE(#REF!,#REF!)</f>
        <v>#REF!</v>
      </c>
    </row>
    <row r="138" spans="1:4" ht="18.75" customHeight="1">
      <c r="A138" s="42"/>
      <c r="B138" s="42"/>
      <c r="D138" s="36" t="e">
        <f>CONCATENATE(#REF!,#REF!)</f>
        <v>#REF!</v>
      </c>
    </row>
    <row r="139" spans="1:4" ht="18.75" customHeight="1">
      <c r="A139" s="42"/>
      <c r="B139" s="42"/>
      <c r="D139" s="36" t="e">
        <f>CONCATENATE(#REF!,#REF!)</f>
        <v>#REF!</v>
      </c>
    </row>
    <row r="140" spans="1:4" ht="18.75" customHeight="1">
      <c r="A140" s="42"/>
      <c r="B140" s="42"/>
      <c r="D140" s="36" t="e">
        <f>CONCATENATE(#REF!,#REF!)</f>
        <v>#REF!</v>
      </c>
    </row>
    <row r="141" spans="1:4" ht="18.75" customHeight="1">
      <c r="A141" s="42"/>
      <c r="B141" s="42"/>
      <c r="D141" s="36" t="e">
        <f>CONCATENATE(#REF!,#REF!)</f>
        <v>#REF!</v>
      </c>
    </row>
    <row r="142" spans="1:4" ht="18.75" customHeight="1">
      <c r="A142" s="42"/>
      <c r="B142" s="42"/>
      <c r="D142" s="36" t="e">
        <f>CONCATENATE(#REF!,#REF!)</f>
        <v>#REF!</v>
      </c>
    </row>
    <row r="143" spans="1:4" ht="18.75" customHeight="1">
      <c r="A143" s="42"/>
      <c r="B143" s="42"/>
      <c r="D143" s="36" t="e">
        <f>CONCATENATE(#REF!,#REF!)</f>
        <v>#REF!</v>
      </c>
    </row>
    <row r="144" spans="1:4" ht="18.75" customHeight="1">
      <c r="A144" s="42"/>
      <c r="B144" s="42"/>
      <c r="D144" s="36" t="e">
        <f>CONCATENATE(#REF!,#REF!)</f>
        <v>#REF!</v>
      </c>
    </row>
    <row r="145" spans="1:4" ht="18.75" customHeight="1">
      <c r="A145" s="42"/>
      <c r="B145" s="42"/>
      <c r="D145" s="36" t="e">
        <f>CONCATENATE(#REF!,#REF!)</f>
        <v>#REF!</v>
      </c>
    </row>
    <row r="146" spans="1:4" ht="18.75" customHeight="1">
      <c r="A146" s="42"/>
      <c r="B146" s="42"/>
      <c r="D146" s="36" t="e">
        <f>CONCATENATE(#REF!,#REF!)</f>
        <v>#REF!</v>
      </c>
    </row>
    <row r="147" spans="1:4" ht="18.75" customHeight="1">
      <c r="A147" s="42"/>
      <c r="B147" s="42"/>
      <c r="D147" s="36" t="e">
        <f>CONCATENATE(#REF!,#REF!)</f>
        <v>#REF!</v>
      </c>
    </row>
    <row r="148" spans="1:4" ht="18.75" customHeight="1">
      <c r="A148" s="42"/>
      <c r="B148" s="42"/>
      <c r="D148" s="36" t="e">
        <f>CONCATENATE(#REF!,#REF!)</f>
        <v>#REF!</v>
      </c>
    </row>
    <row r="149" spans="1:4" ht="18.75" customHeight="1">
      <c r="A149" s="42"/>
      <c r="B149" s="42"/>
      <c r="D149" s="36" t="e">
        <f>CONCATENATE(#REF!,#REF!)</f>
        <v>#REF!</v>
      </c>
    </row>
    <row r="150" spans="1:4" ht="18.75" customHeight="1">
      <c r="A150" s="42"/>
      <c r="B150" s="42"/>
      <c r="D150" s="36" t="e">
        <f>CONCATENATE(#REF!,#REF!)</f>
        <v>#REF!</v>
      </c>
    </row>
    <row r="151" spans="1:4" ht="18.75" customHeight="1">
      <c r="A151" s="42"/>
      <c r="B151" s="42"/>
      <c r="D151" s="36" t="e">
        <f>CONCATENATE(#REF!,#REF!)</f>
        <v>#REF!</v>
      </c>
    </row>
    <row r="152" spans="1:4" ht="18.75" customHeight="1">
      <c r="A152" s="42"/>
      <c r="B152" s="42"/>
      <c r="D152" s="36" t="e">
        <f>CONCATENATE(#REF!,#REF!)</f>
        <v>#REF!</v>
      </c>
    </row>
    <row r="153" spans="1:4" ht="18.75" customHeight="1">
      <c r="A153" s="42"/>
      <c r="B153" s="42"/>
      <c r="D153" s="36" t="e">
        <f>CONCATENATE(#REF!,#REF!)</f>
        <v>#REF!</v>
      </c>
    </row>
    <row r="154" spans="1:4" ht="18.75" customHeight="1">
      <c r="A154" s="42"/>
      <c r="B154" s="42"/>
      <c r="D154" s="36" t="e">
        <f>CONCATENATE(#REF!,#REF!)</f>
        <v>#REF!</v>
      </c>
    </row>
    <row r="155" spans="1:4" ht="18.75" customHeight="1">
      <c r="A155" s="42"/>
      <c r="B155" s="42"/>
      <c r="D155" s="36" t="e">
        <f>CONCATENATE(#REF!,#REF!)</f>
        <v>#REF!</v>
      </c>
    </row>
    <row r="156" spans="1:4" ht="18.75" customHeight="1">
      <c r="A156" s="42"/>
      <c r="B156" s="42"/>
      <c r="D156" s="36" t="e">
        <f>CONCATENATE(#REF!,#REF!)</f>
        <v>#REF!</v>
      </c>
    </row>
    <row r="157" spans="1:4" ht="18.75" customHeight="1">
      <c r="A157" s="42"/>
      <c r="B157" s="42"/>
      <c r="D157" s="36" t="e">
        <f>CONCATENATE(#REF!,#REF!)</f>
        <v>#REF!</v>
      </c>
    </row>
    <row r="158" spans="1:4" ht="18.75" customHeight="1">
      <c r="A158" s="42"/>
      <c r="B158" s="42"/>
      <c r="D158" s="36" t="e">
        <f>CONCATENATE(#REF!,#REF!)</f>
        <v>#REF!</v>
      </c>
    </row>
    <row r="159" spans="1:4" ht="18.75" customHeight="1">
      <c r="A159" s="42"/>
      <c r="B159" s="42"/>
      <c r="D159" s="36" t="e">
        <f>CONCATENATE(#REF!,#REF!)</f>
        <v>#REF!</v>
      </c>
    </row>
    <row r="160" spans="1:4" ht="18.75" customHeight="1">
      <c r="A160" s="42"/>
      <c r="B160" s="42"/>
      <c r="D160" s="36" t="e">
        <f>CONCATENATE(#REF!,#REF!)</f>
        <v>#REF!</v>
      </c>
    </row>
    <row r="161" spans="1:4" ht="18.75" customHeight="1">
      <c r="A161" s="42"/>
      <c r="B161" s="42"/>
      <c r="D161" s="36" t="e">
        <f>CONCATENATE(#REF!,#REF!)</f>
        <v>#REF!</v>
      </c>
    </row>
    <row r="162" spans="1:4" ht="18.75" customHeight="1">
      <c r="A162" s="42"/>
      <c r="B162" s="42"/>
      <c r="D162" s="36" t="e">
        <f>CONCATENATE(#REF!,#REF!)</f>
        <v>#REF!</v>
      </c>
    </row>
    <row r="163" spans="1:4" ht="18.75" customHeight="1">
      <c r="A163" s="42"/>
      <c r="B163" s="42"/>
      <c r="D163" s="36" t="e">
        <f>CONCATENATE(#REF!,#REF!)</f>
        <v>#REF!</v>
      </c>
    </row>
    <row r="164" spans="1:4" ht="18.75" customHeight="1">
      <c r="A164" s="42"/>
      <c r="B164" s="42"/>
      <c r="D164" s="36" t="e">
        <f>CONCATENATE(#REF!,#REF!)</f>
        <v>#REF!</v>
      </c>
    </row>
    <row r="165" spans="1:4" ht="18.75" customHeight="1">
      <c r="A165" s="42"/>
      <c r="B165" s="42"/>
      <c r="D165" s="36" t="e">
        <f>CONCATENATE(#REF!,#REF!)</f>
        <v>#REF!</v>
      </c>
    </row>
    <row r="166" spans="1:4" ht="18.75" customHeight="1">
      <c r="A166" s="42"/>
      <c r="B166" s="42"/>
      <c r="D166" s="36" t="e">
        <f>CONCATENATE(#REF!,#REF!)</f>
        <v>#REF!</v>
      </c>
    </row>
    <row r="167" spans="1:4" ht="18.75" customHeight="1">
      <c r="A167" s="42"/>
      <c r="B167" s="42"/>
      <c r="D167" s="36" t="e">
        <f>CONCATENATE(#REF!,#REF!)</f>
        <v>#REF!</v>
      </c>
    </row>
    <row r="168" spans="1:4" ht="18.75" customHeight="1">
      <c r="A168" s="42"/>
      <c r="B168" s="42"/>
      <c r="D168" s="36" t="e">
        <f>CONCATENATE(#REF!,#REF!)</f>
        <v>#REF!</v>
      </c>
    </row>
    <row r="169" spans="1:4" ht="18.75" customHeight="1">
      <c r="A169" s="42"/>
      <c r="B169" s="42"/>
      <c r="D169" s="36" t="e">
        <f>CONCATENATE(#REF!,#REF!)</f>
        <v>#REF!</v>
      </c>
    </row>
    <row r="170" spans="1:4" ht="18.75" customHeight="1">
      <c r="A170" s="42"/>
      <c r="B170" s="42"/>
      <c r="D170" s="36" t="e">
        <f>CONCATENATE(#REF!,#REF!)</f>
        <v>#REF!</v>
      </c>
    </row>
    <row r="171" spans="1:4" ht="18.75" customHeight="1">
      <c r="A171" s="42"/>
      <c r="B171" s="42"/>
      <c r="D171" s="36" t="e">
        <f>CONCATENATE(#REF!,#REF!)</f>
        <v>#REF!</v>
      </c>
    </row>
    <row r="172" spans="1:4" ht="18.75" customHeight="1">
      <c r="A172" s="42"/>
      <c r="B172" s="42"/>
      <c r="D172" s="36" t="e">
        <f>CONCATENATE(#REF!,#REF!)</f>
        <v>#REF!</v>
      </c>
    </row>
    <row r="173" spans="1:4" ht="18.75" customHeight="1">
      <c r="A173" s="42"/>
      <c r="B173" s="42"/>
      <c r="D173" s="36" t="e">
        <f>CONCATENATE(#REF!,#REF!)</f>
        <v>#REF!</v>
      </c>
    </row>
    <row r="174" spans="1:4" ht="18.75" customHeight="1">
      <c r="A174" s="42"/>
      <c r="B174" s="42"/>
      <c r="D174" s="36" t="e">
        <f>CONCATENATE(#REF!,#REF!)</f>
        <v>#REF!</v>
      </c>
    </row>
    <row r="175" spans="1:4" ht="18.75" customHeight="1">
      <c r="A175" s="42"/>
      <c r="B175" s="42"/>
      <c r="D175" s="36" t="e">
        <f>CONCATENATE(#REF!,#REF!)</f>
        <v>#REF!</v>
      </c>
    </row>
    <row r="176" spans="1:4" ht="18.75" customHeight="1">
      <c r="A176" s="42"/>
      <c r="B176" s="42"/>
      <c r="D176" s="36" t="e">
        <f>CONCATENATE(#REF!,#REF!)</f>
        <v>#REF!</v>
      </c>
    </row>
    <row r="177" spans="1:4" ht="18.75" customHeight="1">
      <c r="A177" s="42"/>
      <c r="B177" s="42"/>
      <c r="D177" s="36" t="e">
        <f>CONCATENATE(#REF!,#REF!)</f>
        <v>#REF!</v>
      </c>
    </row>
    <row r="178" spans="1:4" ht="18.75" customHeight="1">
      <c r="A178" s="42"/>
      <c r="B178" s="42"/>
      <c r="D178" s="36" t="e">
        <f>CONCATENATE(#REF!,#REF!)</f>
        <v>#REF!</v>
      </c>
    </row>
    <row r="179" spans="1:4" ht="18.75" customHeight="1">
      <c r="A179" s="42"/>
      <c r="B179" s="42"/>
      <c r="D179" s="36" t="e">
        <f>CONCATENATE(#REF!,#REF!)</f>
        <v>#REF!</v>
      </c>
    </row>
    <row r="180" spans="1:4" ht="18.75" customHeight="1">
      <c r="A180" s="42"/>
      <c r="B180" s="42"/>
      <c r="D180" s="36" t="e">
        <f>CONCATENATE(#REF!,#REF!)</f>
        <v>#REF!</v>
      </c>
    </row>
    <row r="181" spans="1:4" ht="18.75" customHeight="1">
      <c r="A181" s="42"/>
      <c r="B181" s="42"/>
      <c r="D181" s="36" t="e">
        <f>CONCATENATE(#REF!,#REF!)</f>
        <v>#REF!</v>
      </c>
    </row>
    <row r="182" spans="1:4" ht="18.75" customHeight="1">
      <c r="A182" s="42"/>
      <c r="B182" s="42"/>
      <c r="D182" s="36" t="str">
        <f t="shared" ref="D182:D245" si="2">CONCATENATE(F122,E122)</f>
        <v/>
      </c>
    </row>
    <row r="183" spans="1:4" ht="18.75" customHeight="1">
      <c r="A183" s="42"/>
      <c r="B183" s="42"/>
      <c r="D183" s="36" t="str">
        <f t="shared" si="2"/>
        <v/>
      </c>
    </row>
    <row r="184" spans="1:4" ht="18.75" customHeight="1">
      <c r="A184" s="42"/>
      <c r="B184" s="42"/>
      <c r="D184" s="36" t="str">
        <f t="shared" si="2"/>
        <v/>
      </c>
    </row>
    <row r="185" spans="1:4" ht="18.75" customHeight="1">
      <c r="A185" s="42"/>
      <c r="B185" s="42"/>
      <c r="D185" s="36" t="str">
        <f t="shared" si="2"/>
        <v/>
      </c>
    </row>
    <row r="186" spans="1:4" ht="18.75" customHeight="1">
      <c r="A186" s="42"/>
      <c r="B186" s="42"/>
      <c r="D186" s="36" t="str">
        <f t="shared" si="2"/>
        <v/>
      </c>
    </row>
    <row r="187" spans="1:4" ht="18.75" customHeight="1">
      <c r="A187" s="42"/>
      <c r="B187" s="42"/>
      <c r="D187" s="36" t="str">
        <f t="shared" si="2"/>
        <v/>
      </c>
    </row>
    <row r="188" spans="1:4" ht="18.75" customHeight="1">
      <c r="A188" s="42"/>
      <c r="B188" s="42"/>
      <c r="D188" s="36" t="str">
        <f t="shared" si="2"/>
        <v/>
      </c>
    </row>
    <row r="189" spans="1:4" ht="18.75" customHeight="1">
      <c r="A189" s="42"/>
      <c r="B189" s="42"/>
      <c r="D189" s="36" t="str">
        <f t="shared" si="2"/>
        <v/>
      </c>
    </row>
    <row r="190" spans="1:4" ht="18.75" customHeight="1">
      <c r="A190" s="42"/>
      <c r="B190" s="42"/>
      <c r="D190" s="36" t="str">
        <f t="shared" si="2"/>
        <v/>
      </c>
    </row>
    <row r="191" spans="1:4" ht="18.75" customHeight="1">
      <c r="A191" s="42"/>
      <c r="B191" s="42"/>
      <c r="D191" s="36" t="str">
        <f t="shared" si="2"/>
        <v/>
      </c>
    </row>
    <row r="192" spans="1:4" ht="18.75" customHeight="1">
      <c r="A192" s="42"/>
      <c r="B192" s="42"/>
      <c r="D192" s="36" t="str">
        <f t="shared" si="2"/>
        <v/>
      </c>
    </row>
    <row r="193" spans="1:4" ht="18.75" customHeight="1">
      <c r="A193" s="42"/>
      <c r="B193" s="42"/>
      <c r="D193" s="36" t="str">
        <f t="shared" si="2"/>
        <v/>
      </c>
    </row>
    <row r="194" spans="1:4" ht="18.75" customHeight="1">
      <c r="A194" s="42"/>
      <c r="B194" s="42"/>
      <c r="D194" s="36" t="str">
        <f t="shared" si="2"/>
        <v/>
      </c>
    </row>
    <row r="195" spans="1:4" ht="18.75" customHeight="1">
      <c r="A195" s="42"/>
      <c r="B195" s="42"/>
      <c r="D195" s="36" t="str">
        <f t="shared" si="2"/>
        <v/>
      </c>
    </row>
    <row r="196" spans="1:4" ht="18.75" customHeight="1">
      <c r="A196" s="42"/>
      <c r="B196" s="42"/>
      <c r="D196" s="36" t="str">
        <f t="shared" si="2"/>
        <v/>
      </c>
    </row>
    <row r="197" spans="1:4" ht="18.75" customHeight="1">
      <c r="A197" s="42"/>
      <c r="B197" s="42"/>
      <c r="D197" s="36" t="str">
        <f t="shared" si="2"/>
        <v/>
      </c>
    </row>
    <row r="198" spans="1:4" ht="18.75" customHeight="1">
      <c r="A198" s="42"/>
      <c r="B198" s="42"/>
      <c r="D198" s="36" t="str">
        <f t="shared" si="2"/>
        <v/>
      </c>
    </row>
    <row r="199" spans="1:4" ht="18.75" customHeight="1">
      <c r="A199" s="42"/>
      <c r="B199" s="42"/>
      <c r="D199" s="36" t="str">
        <f t="shared" si="2"/>
        <v/>
      </c>
    </row>
    <row r="200" spans="1:4" ht="18.75" customHeight="1">
      <c r="A200" s="42"/>
      <c r="B200" s="42"/>
      <c r="D200" s="36" t="str">
        <f t="shared" si="2"/>
        <v/>
      </c>
    </row>
    <row r="201" spans="1:4" ht="18.75" customHeight="1">
      <c r="A201" s="42"/>
      <c r="B201" s="42"/>
      <c r="D201" s="36" t="str">
        <f t="shared" si="2"/>
        <v/>
      </c>
    </row>
    <row r="202" spans="1:4" ht="18.75" customHeight="1">
      <c r="A202" s="42"/>
      <c r="B202" s="42"/>
      <c r="D202" s="36" t="str">
        <f t="shared" si="2"/>
        <v/>
      </c>
    </row>
    <row r="203" spans="1:4" ht="18.75" customHeight="1">
      <c r="A203" s="42"/>
      <c r="B203" s="42"/>
      <c r="D203" s="36" t="str">
        <f t="shared" si="2"/>
        <v/>
      </c>
    </row>
    <row r="204" spans="1:4" ht="18.75" customHeight="1">
      <c r="A204" s="42"/>
      <c r="B204" s="42"/>
      <c r="D204" s="36" t="str">
        <f t="shared" si="2"/>
        <v/>
      </c>
    </row>
    <row r="205" spans="1:4" ht="18.75" customHeight="1">
      <c r="A205" s="42"/>
      <c r="B205" s="42"/>
      <c r="D205" s="36" t="str">
        <f t="shared" si="2"/>
        <v/>
      </c>
    </row>
    <row r="206" spans="1:4" ht="18.75" customHeight="1">
      <c r="A206" s="42"/>
      <c r="B206" s="42"/>
      <c r="D206" s="36" t="str">
        <f t="shared" si="2"/>
        <v/>
      </c>
    </row>
    <row r="207" spans="1:4" ht="18.75" customHeight="1">
      <c r="A207" s="42"/>
      <c r="B207" s="42"/>
      <c r="D207" s="36" t="str">
        <f t="shared" si="2"/>
        <v/>
      </c>
    </row>
    <row r="208" spans="1:4" ht="18.75" customHeight="1">
      <c r="A208" s="42"/>
      <c r="B208" s="42"/>
      <c r="D208" s="36" t="str">
        <f t="shared" si="2"/>
        <v/>
      </c>
    </row>
    <row r="209" spans="1:4" ht="18.75" customHeight="1">
      <c r="A209" s="42"/>
      <c r="B209" s="42"/>
      <c r="D209" s="36" t="str">
        <f t="shared" si="2"/>
        <v/>
      </c>
    </row>
    <row r="210" spans="1:4" ht="18.75" customHeight="1">
      <c r="A210" s="42"/>
      <c r="B210" s="42"/>
      <c r="D210" s="36" t="str">
        <f t="shared" si="2"/>
        <v/>
      </c>
    </row>
    <row r="211" spans="1:4" ht="18.75" customHeight="1">
      <c r="A211" s="42"/>
      <c r="B211" s="42"/>
      <c r="D211" s="36" t="str">
        <f t="shared" si="2"/>
        <v/>
      </c>
    </row>
    <row r="212" spans="1:4" ht="18.75" customHeight="1">
      <c r="A212" s="42"/>
      <c r="B212" s="42"/>
      <c r="D212" s="36" t="str">
        <f t="shared" si="2"/>
        <v/>
      </c>
    </row>
    <row r="213" spans="1:4" ht="18.75" customHeight="1">
      <c r="A213" s="42"/>
      <c r="B213" s="42"/>
      <c r="D213" s="36" t="str">
        <f t="shared" si="2"/>
        <v/>
      </c>
    </row>
    <row r="214" spans="1:4" ht="18.75" customHeight="1">
      <c r="A214" s="42"/>
      <c r="B214" s="42"/>
      <c r="D214" s="36" t="str">
        <f t="shared" si="2"/>
        <v/>
      </c>
    </row>
    <row r="215" spans="1:4" ht="18.75" customHeight="1">
      <c r="A215" s="42"/>
      <c r="B215" s="42"/>
      <c r="D215" s="36" t="str">
        <f t="shared" si="2"/>
        <v/>
      </c>
    </row>
    <row r="216" spans="1:4" ht="18.75" customHeight="1">
      <c r="A216" s="42"/>
      <c r="B216" s="42"/>
      <c r="D216" s="36" t="str">
        <f t="shared" si="2"/>
        <v/>
      </c>
    </row>
    <row r="217" spans="1:4" ht="18.75" customHeight="1">
      <c r="A217" s="42"/>
      <c r="B217" s="42"/>
      <c r="D217" s="36" t="str">
        <f t="shared" si="2"/>
        <v/>
      </c>
    </row>
    <row r="218" spans="1:4" ht="18.75" customHeight="1">
      <c r="A218" s="42"/>
      <c r="B218" s="42"/>
      <c r="D218" s="36" t="str">
        <f t="shared" si="2"/>
        <v/>
      </c>
    </row>
    <row r="219" spans="1:4" ht="18.75" customHeight="1">
      <c r="A219" s="42"/>
      <c r="B219" s="42"/>
      <c r="D219" s="36" t="str">
        <f t="shared" si="2"/>
        <v/>
      </c>
    </row>
    <row r="220" spans="1:4" ht="18.75" customHeight="1">
      <c r="A220" s="42"/>
      <c r="B220" s="42"/>
      <c r="D220" s="36" t="str">
        <f t="shared" si="2"/>
        <v/>
      </c>
    </row>
    <row r="221" spans="1:4" ht="18.75" customHeight="1">
      <c r="A221" s="42"/>
      <c r="B221" s="42"/>
      <c r="D221" s="36" t="str">
        <f t="shared" si="2"/>
        <v/>
      </c>
    </row>
    <row r="222" spans="1:4" ht="18.75" customHeight="1">
      <c r="A222" s="42"/>
      <c r="B222" s="42"/>
      <c r="D222" s="36" t="str">
        <f t="shared" si="2"/>
        <v/>
      </c>
    </row>
    <row r="223" spans="1:4" ht="18.75" customHeight="1">
      <c r="A223" s="42"/>
      <c r="B223" s="42"/>
      <c r="D223" s="36" t="str">
        <f t="shared" si="2"/>
        <v/>
      </c>
    </row>
    <row r="224" spans="1:4" ht="18.75" customHeight="1">
      <c r="A224" s="42"/>
      <c r="B224" s="42"/>
      <c r="D224" s="36" t="str">
        <f t="shared" si="2"/>
        <v/>
      </c>
    </row>
    <row r="225" spans="1:4" ht="18.75" customHeight="1">
      <c r="A225" s="42"/>
      <c r="B225" s="42"/>
      <c r="D225" s="36" t="str">
        <f t="shared" si="2"/>
        <v/>
      </c>
    </row>
    <row r="226" spans="1:4" ht="18.75" customHeight="1">
      <c r="A226" s="42"/>
      <c r="B226" s="42"/>
      <c r="D226" s="36" t="str">
        <f t="shared" si="2"/>
        <v/>
      </c>
    </row>
    <row r="227" spans="1:4" ht="18.75" customHeight="1">
      <c r="A227" s="42"/>
      <c r="B227" s="42"/>
      <c r="D227" s="36" t="str">
        <f t="shared" si="2"/>
        <v/>
      </c>
    </row>
    <row r="228" spans="1:4" ht="18.75" customHeight="1">
      <c r="A228" s="42"/>
      <c r="B228" s="42"/>
      <c r="D228" s="36" t="str">
        <f t="shared" si="2"/>
        <v/>
      </c>
    </row>
    <row r="229" spans="1:4" ht="18.75" customHeight="1">
      <c r="A229" s="42"/>
      <c r="B229" s="42"/>
      <c r="D229" s="36" t="str">
        <f t="shared" si="2"/>
        <v/>
      </c>
    </row>
    <row r="230" spans="1:4" ht="18.75" customHeight="1">
      <c r="A230" s="42"/>
      <c r="B230" s="42"/>
      <c r="D230" s="36" t="str">
        <f t="shared" si="2"/>
        <v/>
      </c>
    </row>
    <row r="231" spans="1:4" ht="18.75" customHeight="1">
      <c r="A231" s="42"/>
      <c r="B231" s="42"/>
      <c r="D231" s="36" t="str">
        <f t="shared" si="2"/>
        <v/>
      </c>
    </row>
    <row r="232" spans="1:4" ht="18.75" customHeight="1">
      <c r="A232" s="42"/>
      <c r="B232" s="42"/>
      <c r="D232" s="36" t="str">
        <f t="shared" si="2"/>
        <v/>
      </c>
    </row>
    <row r="233" spans="1:4" ht="18.75" customHeight="1">
      <c r="A233" s="42"/>
      <c r="B233" s="42"/>
      <c r="D233" s="36" t="str">
        <f t="shared" si="2"/>
        <v/>
      </c>
    </row>
    <row r="234" spans="1:4" ht="18.75" customHeight="1">
      <c r="A234" s="42"/>
      <c r="B234" s="42"/>
      <c r="D234" s="36" t="str">
        <f t="shared" si="2"/>
        <v/>
      </c>
    </row>
    <row r="235" spans="1:4" ht="18.75" customHeight="1">
      <c r="A235" s="42"/>
      <c r="B235" s="42"/>
      <c r="D235" s="36" t="str">
        <f t="shared" si="2"/>
        <v/>
      </c>
    </row>
    <row r="236" spans="1:4" ht="18.75" customHeight="1">
      <c r="A236" s="42"/>
      <c r="B236" s="42"/>
      <c r="D236" s="36" t="str">
        <f t="shared" si="2"/>
        <v/>
      </c>
    </row>
    <row r="237" spans="1:4" ht="18.75" customHeight="1">
      <c r="A237" s="42"/>
      <c r="B237" s="42"/>
      <c r="D237" s="36" t="str">
        <f t="shared" si="2"/>
        <v/>
      </c>
    </row>
    <row r="238" spans="1:4" ht="18.75" customHeight="1">
      <c r="A238" s="42"/>
      <c r="B238" s="42"/>
      <c r="D238" s="36" t="str">
        <f t="shared" si="2"/>
        <v/>
      </c>
    </row>
    <row r="239" spans="1:4" ht="18.75" customHeight="1">
      <c r="A239" s="42"/>
      <c r="B239" s="42"/>
      <c r="D239" s="36" t="str">
        <f t="shared" si="2"/>
        <v/>
      </c>
    </row>
    <row r="240" spans="1:4" ht="18.75" customHeight="1">
      <c r="A240" s="42"/>
      <c r="B240" s="42"/>
      <c r="D240" s="36" t="str">
        <f t="shared" si="2"/>
        <v/>
      </c>
    </row>
    <row r="241" spans="1:4" ht="18.75" customHeight="1">
      <c r="A241" s="42"/>
      <c r="B241" s="42"/>
      <c r="D241" s="36" t="str">
        <f t="shared" si="2"/>
        <v/>
      </c>
    </row>
    <row r="242" spans="1:4" ht="18.75" customHeight="1">
      <c r="A242" s="42"/>
      <c r="B242" s="42"/>
      <c r="D242" s="36" t="str">
        <f t="shared" si="2"/>
        <v/>
      </c>
    </row>
    <row r="243" spans="1:4" ht="18.75" customHeight="1">
      <c r="A243" s="42"/>
      <c r="B243" s="42"/>
      <c r="D243" s="36" t="str">
        <f t="shared" si="2"/>
        <v/>
      </c>
    </row>
    <row r="244" spans="1:4" ht="18.75" customHeight="1">
      <c r="A244" s="42"/>
      <c r="B244" s="42"/>
      <c r="D244" s="36" t="str">
        <f t="shared" si="2"/>
        <v/>
      </c>
    </row>
    <row r="245" spans="1:4" ht="18.75" customHeight="1">
      <c r="A245" s="42"/>
      <c r="B245" s="42"/>
      <c r="D245" s="36" t="str">
        <f t="shared" si="2"/>
        <v/>
      </c>
    </row>
    <row r="246" spans="1:4" ht="18.75" customHeight="1">
      <c r="A246" s="42"/>
      <c r="B246" s="42"/>
      <c r="D246" s="36" t="str">
        <f t="shared" ref="D246:D309" si="3">CONCATENATE(F186,E186)</f>
        <v/>
      </c>
    </row>
    <row r="247" spans="1:4" ht="18.75" customHeight="1">
      <c r="A247" s="42"/>
      <c r="B247" s="42"/>
      <c r="D247" s="36" t="str">
        <f t="shared" si="3"/>
        <v/>
      </c>
    </row>
    <row r="248" spans="1:4" ht="18.75" customHeight="1">
      <c r="A248" s="42"/>
      <c r="B248" s="42"/>
      <c r="D248" s="36" t="str">
        <f t="shared" si="3"/>
        <v/>
      </c>
    </row>
    <row r="249" spans="1:4" ht="18.75" customHeight="1">
      <c r="A249" s="42"/>
      <c r="B249" s="42"/>
      <c r="D249" s="36" t="str">
        <f t="shared" si="3"/>
        <v/>
      </c>
    </row>
    <row r="250" spans="1:4" ht="18.75" customHeight="1">
      <c r="A250" s="42"/>
      <c r="B250" s="42"/>
      <c r="D250" s="36" t="str">
        <f t="shared" si="3"/>
        <v/>
      </c>
    </row>
    <row r="251" spans="1:4" ht="18.75" customHeight="1">
      <c r="A251" s="42"/>
      <c r="B251" s="42"/>
      <c r="D251" s="36" t="str">
        <f t="shared" si="3"/>
        <v/>
      </c>
    </row>
    <row r="252" spans="1:4" ht="18.75" customHeight="1">
      <c r="A252" s="42"/>
      <c r="B252" s="42"/>
      <c r="D252" s="36" t="str">
        <f t="shared" si="3"/>
        <v/>
      </c>
    </row>
    <row r="253" spans="1:4" ht="18.75" customHeight="1">
      <c r="A253" s="42"/>
      <c r="B253" s="42"/>
      <c r="D253" s="36" t="str">
        <f t="shared" si="3"/>
        <v/>
      </c>
    </row>
    <row r="254" spans="1:4" ht="18.75" customHeight="1">
      <c r="A254" s="42"/>
      <c r="B254" s="42"/>
      <c r="D254" s="36" t="str">
        <f t="shared" si="3"/>
        <v/>
      </c>
    </row>
    <row r="255" spans="1:4" ht="18.75" customHeight="1">
      <c r="A255" s="42"/>
      <c r="B255" s="42"/>
      <c r="D255" s="36" t="str">
        <f t="shared" si="3"/>
        <v/>
      </c>
    </row>
    <row r="256" spans="1:4" ht="18.75" customHeight="1">
      <c r="A256" s="42"/>
      <c r="B256" s="42"/>
      <c r="D256" s="36" t="str">
        <f t="shared" si="3"/>
        <v/>
      </c>
    </row>
    <row r="257" spans="1:4" ht="18.75" customHeight="1">
      <c r="A257" s="42"/>
      <c r="B257" s="42"/>
      <c r="D257" s="36" t="str">
        <f t="shared" si="3"/>
        <v/>
      </c>
    </row>
    <row r="258" spans="1:4" ht="18.75" customHeight="1">
      <c r="A258" s="42"/>
      <c r="B258" s="42"/>
      <c r="D258" s="36" t="str">
        <f t="shared" si="3"/>
        <v/>
      </c>
    </row>
    <row r="259" spans="1:4" ht="18.75" customHeight="1">
      <c r="A259" s="42"/>
      <c r="B259" s="42"/>
      <c r="D259" s="36" t="str">
        <f t="shared" si="3"/>
        <v/>
      </c>
    </row>
    <row r="260" spans="1:4" ht="18.75" customHeight="1">
      <c r="A260" s="42"/>
      <c r="B260" s="42"/>
      <c r="D260" s="36" t="str">
        <f t="shared" si="3"/>
        <v/>
      </c>
    </row>
    <row r="261" spans="1:4" ht="18.75" customHeight="1">
      <c r="A261" s="42"/>
      <c r="B261" s="42"/>
      <c r="D261" s="36" t="str">
        <f t="shared" si="3"/>
        <v/>
      </c>
    </row>
    <row r="262" spans="1:4" ht="18.75" customHeight="1">
      <c r="A262" s="42"/>
      <c r="B262" s="42"/>
      <c r="D262" s="36" t="str">
        <f t="shared" si="3"/>
        <v/>
      </c>
    </row>
    <row r="263" spans="1:4" ht="18.75" customHeight="1">
      <c r="A263" s="42"/>
      <c r="B263" s="42"/>
      <c r="D263" s="36" t="str">
        <f t="shared" si="3"/>
        <v/>
      </c>
    </row>
    <row r="264" spans="1:4" ht="18.75" customHeight="1">
      <c r="A264" s="42"/>
      <c r="B264" s="42"/>
      <c r="D264" s="36" t="str">
        <f t="shared" si="3"/>
        <v/>
      </c>
    </row>
    <row r="265" spans="1:4" ht="18.75" customHeight="1">
      <c r="A265" s="42"/>
      <c r="B265" s="42"/>
      <c r="D265" s="36" t="str">
        <f t="shared" si="3"/>
        <v/>
      </c>
    </row>
    <row r="266" spans="1:4" ht="18.75" customHeight="1">
      <c r="A266" s="42"/>
      <c r="B266" s="42"/>
      <c r="D266" s="36" t="str">
        <f t="shared" si="3"/>
        <v/>
      </c>
    </row>
    <row r="267" spans="1:4" ht="18.75" customHeight="1">
      <c r="A267" s="42"/>
      <c r="B267" s="42"/>
      <c r="D267" s="36" t="str">
        <f t="shared" si="3"/>
        <v/>
      </c>
    </row>
    <row r="268" spans="1:4" ht="18.75" customHeight="1">
      <c r="A268" s="42"/>
      <c r="B268" s="42"/>
      <c r="D268" s="36" t="str">
        <f t="shared" si="3"/>
        <v/>
      </c>
    </row>
    <row r="269" spans="1:4" ht="18.75" customHeight="1">
      <c r="A269" s="42"/>
      <c r="B269" s="42"/>
      <c r="D269" s="36" t="str">
        <f t="shared" si="3"/>
        <v/>
      </c>
    </row>
    <row r="270" spans="1:4" ht="18.75" customHeight="1">
      <c r="A270" s="42"/>
      <c r="B270" s="42"/>
      <c r="D270" s="36" t="str">
        <f t="shared" si="3"/>
        <v/>
      </c>
    </row>
    <row r="271" spans="1:4" ht="18.75" customHeight="1">
      <c r="A271" s="42"/>
      <c r="B271" s="42"/>
      <c r="D271" s="36" t="str">
        <f t="shared" si="3"/>
        <v/>
      </c>
    </row>
    <row r="272" spans="1:4" ht="18.75" customHeight="1">
      <c r="A272" s="42"/>
      <c r="B272" s="42"/>
      <c r="D272" s="36" t="str">
        <f t="shared" si="3"/>
        <v/>
      </c>
    </row>
    <row r="273" spans="1:4" ht="18.75" customHeight="1">
      <c r="A273" s="42"/>
      <c r="B273" s="42"/>
      <c r="D273" s="36" t="str">
        <f t="shared" si="3"/>
        <v/>
      </c>
    </row>
    <row r="274" spans="1:4" ht="18.75" customHeight="1">
      <c r="A274" s="42"/>
      <c r="B274" s="42"/>
      <c r="D274" s="36" t="str">
        <f t="shared" si="3"/>
        <v/>
      </c>
    </row>
    <row r="275" spans="1:4" ht="18.75" customHeight="1">
      <c r="A275" s="42"/>
      <c r="B275" s="42"/>
      <c r="D275" s="36" t="str">
        <f t="shared" si="3"/>
        <v/>
      </c>
    </row>
    <row r="276" spans="1:4" ht="18.75" customHeight="1">
      <c r="A276" s="42"/>
      <c r="B276" s="42"/>
      <c r="D276" s="36" t="str">
        <f t="shared" si="3"/>
        <v/>
      </c>
    </row>
    <row r="277" spans="1:4" ht="18.75" customHeight="1">
      <c r="A277" s="42"/>
      <c r="B277" s="42"/>
      <c r="D277" s="36" t="str">
        <f t="shared" si="3"/>
        <v/>
      </c>
    </row>
    <row r="278" spans="1:4" ht="18.75" customHeight="1">
      <c r="A278" s="42"/>
      <c r="B278" s="42"/>
      <c r="D278" s="36" t="str">
        <f t="shared" si="3"/>
        <v/>
      </c>
    </row>
    <row r="279" spans="1:4" ht="18.75" customHeight="1">
      <c r="A279" s="42"/>
      <c r="B279" s="42"/>
      <c r="D279" s="36" t="str">
        <f t="shared" si="3"/>
        <v/>
      </c>
    </row>
    <row r="280" spans="1:4" ht="18.75" customHeight="1">
      <c r="A280" s="42"/>
      <c r="B280" s="42"/>
      <c r="D280" s="36" t="str">
        <f t="shared" si="3"/>
        <v/>
      </c>
    </row>
    <row r="281" spans="1:4" ht="18.75" customHeight="1">
      <c r="A281" s="42"/>
      <c r="B281" s="42"/>
      <c r="D281" s="36" t="str">
        <f t="shared" si="3"/>
        <v/>
      </c>
    </row>
    <row r="282" spans="1:4" ht="18.75" customHeight="1">
      <c r="A282" s="42"/>
      <c r="B282" s="42"/>
      <c r="D282" s="36" t="str">
        <f t="shared" si="3"/>
        <v/>
      </c>
    </row>
    <row r="283" spans="1:4" ht="18.75" customHeight="1">
      <c r="A283" s="42"/>
      <c r="B283" s="42"/>
      <c r="D283" s="36" t="str">
        <f t="shared" si="3"/>
        <v/>
      </c>
    </row>
    <row r="284" spans="1:4" ht="18.75" customHeight="1">
      <c r="A284" s="42"/>
      <c r="B284" s="42"/>
      <c r="D284" s="36" t="str">
        <f t="shared" si="3"/>
        <v/>
      </c>
    </row>
    <row r="285" spans="1:4" ht="18.75" customHeight="1">
      <c r="A285" s="42"/>
      <c r="B285" s="42"/>
      <c r="D285" s="36" t="str">
        <f t="shared" si="3"/>
        <v/>
      </c>
    </row>
    <row r="286" spans="1:4" ht="18.75" customHeight="1">
      <c r="A286" s="42"/>
      <c r="B286" s="42"/>
      <c r="D286" s="36" t="str">
        <f t="shared" si="3"/>
        <v/>
      </c>
    </row>
    <row r="287" spans="1:4" ht="18.75" customHeight="1">
      <c r="A287" s="42"/>
      <c r="B287" s="42"/>
      <c r="D287" s="36" t="str">
        <f t="shared" si="3"/>
        <v/>
      </c>
    </row>
    <row r="288" spans="1:4" ht="18.75" customHeight="1">
      <c r="A288" s="42"/>
      <c r="B288" s="42"/>
      <c r="D288" s="36" t="str">
        <f t="shared" si="3"/>
        <v/>
      </c>
    </row>
    <row r="289" spans="1:4" ht="18.75" customHeight="1">
      <c r="A289" s="42"/>
      <c r="B289" s="42"/>
      <c r="D289" s="36" t="str">
        <f t="shared" si="3"/>
        <v/>
      </c>
    </row>
    <row r="290" spans="1:4" ht="18.75" customHeight="1">
      <c r="A290" s="42"/>
      <c r="B290" s="42"/>
      <c r="D290" s="36" t="str">
        <f t="shared" si="3"/>
        <v/>
      </c>
    </row>
    <row r="291" spans="1:4" ht="18.75" customHeight="1">
      <c r="A291" s="42"/>
      <c r="B291" s="42"/>
      <c r="D291" s="36" t="str">
        <f t="shared" si="3"/>
        <v/>
      </c>
    </row>
    <row r="292" spans="1:4" ht="18.75" customHeight="1">
      <c r="A292" s="42"/>
      <c r="B292" s="42"/>
      <c r="D292" s="36" t="str">
        <f t="shared" si="3"/>
        <v/>
      </c>
    </row>
    <row r="293" spans="1:4" ht="18.75" customHeight="1">
      <c r="A293" s="42"/>
      <c r="B293" s="42"/>
      <c r="D293" s="36" t="str">
        <f t="shared" si="3"/>
        <v/>
      </c>
    </row>
    <row r="294" spans="1:4" ht="18.75" customHeight="1">
      <c r="A294" s="42"/>
      <c r="B294" s="42"/>
      <c r="D294" s="36" t="str">
        <f t="shared" si="3"/>
        <v/>
      </c>
    </row>
    <row r="295" spans="1:4" ht="18.75" customHeight="1">
      <c r="A295" s="42"/>
      <c r="B295" s="42"/>
      <c r="D295" s="36" t="str">
        <f t="shared" si="3"/>
        <v/>
      </c>
    </row>
    <row r="296" spans="1:4" ht="18.75" customHeight="1">
      <c r="A296" s="42"/>
      <c r="B296" s="42"/>
      <c r="D296" s="36" t="str">
        <f t="shared" si="3"/>
        <v/>
      </c>
    </row>
    <row r="297" spans="1:4" ht="18.75" customHeight="1">
      <c r="A297" s="42"/>
      <c r="B297" s="42"/>
      <c r="D297" s="36" t="str">
        <f t="shared" si="3"/>
        <v/>
      </c>
    </row>
    <row r="298" spans="1:4" ht="18.75" customHeight="1">
      <c r="A298" s="42"/>
      <c r="B298" s="42"/>
      <c r="D298" s="36" t="str">
        <f t="shared" si="3"/>
        <v/>
      </c>
    </row>
    <row r="299" spans="1:4" ht="18.75" customHeight="1">
      <c r="A299" s="42"/>
      <c r="B299" s="42"/>
      <c r="D299" s="36" t="str">
        <f t="shared" si="3"/>
        <v/>
      </c>
    </row>
    <row r="300" spans="1:4" ht="18.75" customHeight="1">
      <c r="A300" s="42"/>
      <c r="B300" s="42"/>
      <c r="D300" s="36" t="str">
        <f t="shared" si="3"/>
        <v/>
      </c>
    </row>
    <row r="301" spans="1:4" ht="18.75" customHeight="1">
      <c r="A301" s="42"/>
      <c r="B301" s="42"/>
      <c r="D301" s="36" t="str">
        <f t="shared" si="3"/>
        <v/>
      </c>
    </row>
    <row r="302" spans="1:4" ht="18.75" customHeight="1">
      <c r="A302" s="42"/>
      <c r="B302" s="42"/>
      <c r="D302" s="36" t="str">
        <f t="shared" si="3"/>
        <v/>
      </c>
    </row>
    <row r="303" spans="1:4" ht="18.75" customHeight="1">
      <c r="A303" s="42"/>
      <c r="B303" s="42"/>
      <c r="D303" s="36" t="str">
        <f t="shared" si="3"/>
        <v/>
      </c>
    </row>
    <row r="304" spans="1:4" ht="18.75" customHeight="1">
      <c r="A304" s="42"/>
      <c r="B304" s="42"/>
      <c r="D304" s="36" t="str">
        <f t="shared" si="3"/>
        <v/>
      </c>
    </row>
    <row r="305" spans="1:4" ht="18.75" customHeight="1">
      <c r="A305" s="42"/>
      <c r="B305" s="42"/>
      <c r="D305" s="36" t="str">
        <f t="shared" si="3"/>
        <v/>
      </c>
    </row>
    <row r="306" spans="1:4" ht="18.75" customHeight="1">
      <c r="A306" s="42"/>
      <c r="B306" s="42"/>
      <c r="D306" s="36" t="str">
        <f t="shared" si="3"/>
        <v/>
      </c>
    </row>
    <row r="307" spans="1:4" ht="18.75" customHeight="1">
      <c r="A307" s="42"/>
      <c r="B307" s="42"/>
      <c r="D307" s="36" t="str">
        <f t="shared" si="3"/>
        <v/>
      </c>
    </row>
    <row r="308" spans="1:4" ht="18.75" customHeight="1">
      <c r="A308" s="42"/>
      <c r="B308" s="42"/>
      <c r="D308" s="36" t="str">
        <f t="shared" si="3"/>
        <v/>
      </c>
    </row>
    <row r="309" spans="1:4" ht="18.75" customHeight="1">
      <c r="A309" s="42"/>
      <c r="B309" s="42"/>
      <c r="D309" s="36" t="str">
        <f t="shared" si="3"/>
        <v/>
      </c>
    </row>
    <row r="310" spans="1:4" ht="18.75" customHeight="1">
      <c r="A310" s="42"/>
      <c r="B310" s="42"/>
      <c r="D310" s="36" t="str">
        <f t="shared" ref="D310:D373" si="4">CONCATENATE(F250,E250)</f>
        <v/>
      </c>
    </row>
    <row r="311" spans="1:4" ht="18.75" customHeight="1">
      <c r="A311" s="42"/>
      <c r="B311" s="42"/>
      <c r="D311" s="36" t="str">
        <f t="shared" si="4"/>
        <v/>
      </c>
    </row>
    <row r="312" spans="1:4" ht="18.75" customHeight="1">
      <c r="A312" s="42"/>
      <c r="B312" s="42"/>
      <c r="D312" s="36" t="str">
        <f t="shared" si="4"/>
        <v/>
      </c>
    </row>
    <row r="313" spans="1:4" ht="18.75" customHeight="1">
      <c r="A313" s="42"/>
      <c r="B313" s="42"/>
      <c r="D313" s="36" t="str">
        <f t="shared" si="4"/>
        <v/>
      </c>
    </row>
    <row r="314" spans="1:4" ht="18.75" customHeight="1">
      <c r="A314" s="42"/>
      <c r="B314" s="42"/>
      <c r="D314" s="36" t="str">
        <f t="shared" si="4"/>
        <v/>
      </c>
    </row>
    <row r="315" spans="1:4" ht="18.75" customHeight="1">
      <c r="A315" s="42"/>
      <c r="B315" s="42"/>
      <c r="D315" s="36" t="str">
        <f t="shared" si="4"/>
        <v/>
      </c>
    </row>
    <row r="316" spans="1:4" ht="18.75" customHeight="1">
      <c r="A316" s="42"/>
      <c r="B316" s="42"/>
      <c r="D316" s="36" t="str">
        <f t="shared" si="4"/>
        <v/>
      </c>
    </row>
    <row r="317" spans="1:4" ht="18.75" customHeight="1">
      <c r="A317" s="42"/>
      <c r="B317" s="42"/>
      <c r="D317" s="36" t="str">
        <f t="shared" si="4"/>
        <v/>
      </c>
    </row>
    <row r="318" spans="1:4" ht="18.75" customHeight="1">
      <c r="A318" s="42"/>
      <c r="B318" s="42"/>
      <c r="D318" s="36" t="str">
        <f t="shared" si="4"/>
        <v/>
      </c>
    </row>
    <row r="319" spans="1:4" ht="18.75" customHeight="1">
      <c r="A319" s="42"/>
      <c r="B319" s="42"/>
      <c r="D319" s="36" t="str">
        <f t="shared" si="4"/>
        <v/>
      </c>
    </row>
    <row r="320" spans="1:4" ht="18.75" customHeight="1">
      <c r="A320" s="42"/>
      <c r="B320" s="42"/>
      <c r="D320" s="36" t="str">
        <f t="shared" si="4"/>
        <v/>
      </c>
    </row>
    <row r="321" spans="1:4" ht="18.75" customHeight="1">
      <c r="A321" s="42"/>
      <c r="B321" s="42"/>
      <c r="D321" s="36" t="str">
        <f t="shared" si="4"/>
        <v/>
      </c>
    </row>
    <row r="322" spans="1:4" ht="18.75" customHeight="1">
      <c r="A322" s="42"/>
      <c r="B322" s="42"/>
      <c r="D322" s="36" t="str">
        <f t="shared" si="4"/>
        <v/>
      </c>
    </row>
    <row r="323" spans="1:4" ht="18.75" customHeight="1">
      <c r="A323" s="42"/>
      <c r="B323" s="42"/>
      <c r="D323" s="36" t="str">
        <f t="shared" si="4"/>
        <v/>
      </c>
    </row>
    <row r="324" spans="1:4" ht="18.75" customHeight="1">
      <c r="A324" s="42"/>
      <c r="B324" s="42"/>
      <c r="D324" s="36" t="str">
        <f t="shared" si="4"/>
        <v/>
      </c>
    </row>
    <row r="325" spans="1:4" ht="18.75" customHeight="1">
      <c r="A325" s="42"/>
      <c r="B325" s="42"/>
      <c r="D325" s="36" t="str">
        <f t="shared" si="4"/>
        <v/>
      </c>
    </row>
    <row r="326" spans="1:4" ht="18.75" customHeight="1">
      <c r="A326" s="42"/>
      <c r="B326" s="42"/>
      <c r="D326" s="36" t="str">
        <f t="shared" si="4"/>
        <v/>
      </c>
    </row>
    <row r="327" spans="1:4" ht="18.75" customHeight="1">
      <c r="A327" s="42"/>
      <c r="B327" s="42"/>
      <c r="D327" s="36" t="str">
        <f t="shared" si="4"/>
        <v/>
      </c>
    </row>
    <row r="328" spans="1:4" ht="18.75" customHeight="1">
      <c r="A328" s="42"/>
      <c r="B328" s="42"/>
      <c r="D328" s="36" t="str">
        <f t="shared" si="4"/>
        <v/>
      </c>
    </row>
    <row r="329" spans="1:4" ht="18.75" customHeight="1">
      <c r="A329" s="42"/>
      <c r="B329" s="42"/>
      <c r="D329" s="36" t="str">
        <f t="shared" si="4"/>
        <v/>
      </c>
    </row>
    <row r="330" spans="1:4" ht="18.75" customHeight="1">
      <c r="A330" s="42"/>
      <c r="B330" s="42"/>
      <c r="D330" s="36" t="str">
        <f t="shared" si="4"/>
        <v/>
      </c>
    </row>
    <row r="331" spans="1:4" ht="18.75" customHeight="1">
      <c r="A331" s="42"/>
      <c r="B331" s="42"/>
      <c r="D331" s="36" t="str">
        <f t="shared" si="4"/>
        <v/>
      </c>
    </row>
    <row r="332" spans="1:4" ht="18.75" customHeight="1">
      <c r="A332" s="42"/>
      <c r="B332" s="42"/>
      <c r="D332" s="36" t="str">
        <f t="shared" si="4"/>
        <v/>
      </c>
    </row>
    <row r="333" spans="1:4" ht="18.75" customHeight="1">
      <c r="A333" s="42"/>
      <c r="B333" s="42"/>
      <c r="D333" s="36" t="str">
        <f t="shared" si="4"/>
        <v/>
      </c>
    </row>
    <row r="334" spans="1:4" ht="18.75" customHeight="1">
      <c r="A334" s="42"/>
      <c r="B334" s="42"/>
      <c r="D334" s="36" t="str">
        <f t="shared" si="4"/>
        <v/>
      </c>
    </row>
    <row r="335" spans="1:4" ht="18.75" customHeight="1">
      <c r="A335" s="42"/>
      <c r="B335" s="42"/>
      <c r="D335" s="36" t="str">
        <f t="shared" si="4"/>
        <v/>
      </c>
    </row>
    <row r="336" spans="1:4" ht="18.75" customHeight="1">
      <c r="A336" s="42"/>
      <c r="B336" s="42"/>
      <c r="D336" s="36" t="str">
        <f t="shared" si="4"/>
        <v/>
      </c>
    </row>
    <row r="337" spans="1:4" ht="18.75" customHeight="1">
      <c r="A337" s="42"/>
      <c r="B337" s="42"/>
      <c r="D337" s="36" t="str">
        <f t="shared" si="4"/>
        <v/>
      </c>
    </row>
    <row r="338" spans="1:4" ht="18.75" customHeight="1">
      <c r="A338" s="42"/>
      <c r="B338" s="42"/>
      <c r="D338" s="36" t="str">
        <f t="shared" si="4"/>
        <v/>
      </c>
    </row>
    <row r="339" spans="1:4" ht="18.75" customHeight="1">
      <c r="A339" s="42"/>
      <c r="B339" s="42"/>
      <c r="D339" s="36" t="str">
        <f t="shared" si="4"/>
        <v/>
      </c>
    </row>
    <row r="340" spans="1:4" ht="18.75" customHeight="1">
      <c r="A340" s="42"/>
      <c r="B340" s="42"/>
      <c r="D340" s="36" t="str">
        <f t="shared" si="4"/>
        <v/>
      </c>
    </row>
    <row r="341" spans="1:4" ht="18.75" customHeight="1">
      <c r="A341" s="42"/>
      <c r="B341" s="42"/>
      <c r="D341" s="36" t="str">
        <f t="shared" si="4"/>
        <v/>
      </c>
    </row>
    <row r="342" spans="1:4" ht="18.75" customHeight="1">
      <c r="A342" s="42"/>
      <c r="B342" s="42"/>
      <c r="D342" s="36" t="str">
        <f t="shared" si="4"/>
        <v/>
      </c>
    </row>
    <row r="343" spans="1:4" ht="18.75" customHeight="1">
      <c r="A343" s="42"/>
      <c r="B343" s="42"/>
      <c r="D343" s="36" t="str">
        <f t="shared" si="4"/>
        <v/>
      </c>
    </row>
    <row r="344" spans="1:4" ht="18.75" customHeight="1">
      <c r="A344" s="42"/>
      <c r="B344" s="42"/>
      <c r="D344" s="36" t="str">
        <f t="shared" si="4"/>
        <v/>
      </c>
    </row>
    <row r="345" spans="1:4" ht="18.75" customHeight="1">
      <c r="A345" s="42"/>
      <c r="B345" s="42"/>
      <c r="D345" s="36" t="str">
        <f t="shared" si="4"/>
        <v/>
      </c>
    </row>
    <row r="346" spans="1:4" ht="18.75" customHeight="1">
      <c r="A346" s="42"/>
      <c r="B346" s="42"/>
      <c r="D346" s="36" t="str">
        <f t="shared" si="4"/>
        <v/>
      </c>
    </row>
    <row r="347" spans="1:4" ht="18.75" customHeight="1">
      <c r="A347" s="42"/>
      <c r="B347" s="42"/>
      <c r="D347" s="36" t="str">
        <f t="shared" si="4"/>
        <v/>
      </c>
    </row>
    <row r="348" spans="1:4" ht="18.75" customHeight="1">
      <c r="A348" s="42"/>
      <c r="B348" s="42"/>
      <c r="D348" s="36" t="str">
        <f t="shared" si="4"/>
        <v/>
      </c>
    </row>
    <row r="349" spans="1:4" ht="18.75" customHeight="1">
      <c r="A349" s="42"/>
      <c r="B349" s="42"/>
      <c r="D349" s="36" t="str">
        <f t="shared" si="4"/>
        <v/>
      </c>
    </row>
    <row r="350" spans="1:4" ht="18.75" customHeight="1">
      <c r="A350" s="42"/>
      <c r="B350" s="42"/>
      <c r="D350" s="36" t="str">
        <f t="shared" si="4"/>
        <v/>
      </c>
    </row>
    <row r="351" spans="1:4" ht="18.75" customHeight="1">
      <c r="A351" s="42"/>
      <c r="B351" s="42"/>
      <c r="D351" s="36" t="str">
        <f t="shared" si="4"/>
        <v/>
      </c>
    </row>
    <row r="352" spans="1:4" ht="18.75" customHeight="1">
      <c r="A352" s="42"/>
      <c r="B352" s="42"/>
      <c r="D352" s="36" t="str">
        <f t="shared" si="4"/>
        <v/>
      </c>
    </row>
    <row r="353" spans="1:4" ht="18.75" customHeight="1">
      <c r="A353" s="42"/>
      <c r="B353" s="42"/>
      <c r="D353" s="36" t="str">
        <f t="shared" si="4"/>
        <v/>
      </c>
    </row>
    <row r="354" spans="1:4" ht="18.75" customHeight="1">
      <c r="A354" s="42"/>
      <c r="B354" s="42"/>
      <c r="D354" s="36" t="str">
        <f t="shared" si="4"/>
        <v/>
      </c>
    </row>
    <row r="355" spans="1:4" ht="18.75" customHeight="1">
      <c r="A355" s="42"/>
      <c r="B355" s="42"/>
      <c r="D355" s="36" t="str">
        <f t="shared" si="4"/>
        <v/>
      </c>
    </row>
    <row r="356" spans="1:4" ht="18.75" customHeight="1">
      <c r="A356" s="42"/>
      <c r="B356" s="42"/>
      <c r="D356" s="36" t="str">
        <f t="shared" si="4"/>
        <v/>
      </c>
    </row>
    <row r="357" spans="1:4" ht="18.75" customHeight="1">
      <c r="A357" s="42"/>
      <c r="B357" s="42"/>
      <c r="D357" s="36" t="str">
        <f t="shared" si="4"/>
        <v/>
      </c>
    </row>
    <row r="358" spans="1:4" ht="18.75" customHeight="1">
      <c r="A358" s="42"/>
      <c r="B358" s="42"/>
      <c r="D358" s="36" t="str">
        <f t="shared" si="4"/>
        <v/>
      </c>
    </row>
    <row r="359" spans="1:4" ht="18.75" customHeight="1">
      <c r="A359" s="42"/>
      <c r="B359" s="42"/>
      <c r="D359" s="36" t="str">
        <f t="shared" si="4"/>
        <v/>
      </c>
    </row>
    <row r="360" spans="1:4" ht="18.75" customHeight="1">
      <c r="A360" s="42"/>
      <c r="B360" s="42"/>
      <c r="D360" s="36" t="str">
        <f t="shared" si="4"/>
        <v/>
      </c>
    </row>
    <row r="361" spans="1:4" ht="18.75" customHeight="1">
      <c r="A361" s="42"/>
      <c r="B361" s="42"/>
      <c r="D361" s="36" t="str">
        <f t="shared" si="4"/>
        <v/>
      </c>
    </row>
    <row r="362" spans="1:4" ht="18.75" customHeight="1">
      <c r="A362" s="42"/>
      <c r="B362" s="42"/>
      <c r="D362" s="36" t="str">
        <f t="shared" si="4"/>
        <v/>
      </c>
    </row>
    <row r="363" spans="1:4" ht="18.75" customHeight="1">
      <c r="A363" s="42"/>
      <c r="B363" s="42"/>
      <c r="D363" s="36" t="str">
        <f t="shared" si="4"/>
        <v/>
      </c>
    </row>
    <row r="364" spans="1:4" ht="18.75" customHeight="1">
      <c r="A364" s="42"/>
      <c r="B364" s="42"/>
      <c r="D364" s="36" t="str">
        <f t="shared" si="4"/>
        <v/>
      </c>
    </row>
    <row r="365" spans="1:4" ht="18.75" customHeight="1">
      <c r="A365" s="42"/>
      <c r="B365" s="42"/>
      <c r="D365" s="36" t="str">
        <f t="shared" si="4"/>
        <v/>
      </c>
    </row>
    <row r="366" spans="1:4" ht="18.75" customHeight="1">
      <c r="A366" s="42"/>
      <c r="B366" s="42"/>
      <c r="D366" s="36" t="str">
        <f t="shared" si="4"/>
        <v/>
      </c>
    </row>
    <row r="367" spans="1:4" ht="18.75" customHeight="1">
      <c r="A367" s="42"/>
      <c r="B367" s="42"/>
      <c r="D367" s="36" t="str">
        <f t="shared" si="4"/>
        <v/>
      </c>
    </row>
    <row r="368" spans="1:4" ht="18.75" customHeight="1">
      <c r="A368" s="42"/>
      <c r="B368" s="42"/>
      <c r="D368" s="36" t="str">
        <f t="shared" si="4"/>
        <v/>
      </c>
    </row>
    <row r="369" spans="1:4" ht="18.75" customHeight="1">
      <c r="A369" s="42"/>
      <c r="B369" s="42"/>
      <c r="D369" s="36" t="str">
        <f t="shared" si="4"/>
        <v/>
      </c>
    </row>
    <row r="370" spans="1:4" ht="18.75" customHeight="1">
      <c r="A370" s="42"/>
      <c r="B370" s="42"/>
      <c r="D370" s="36" t="str">
        <f t="shared" si="4"/>
        <v/>
      </c>
    </row>
    <row r="371" spans="1:4" ht="18.75" customHeight="1">
      <c r="A371" s="42"/>
      <c r="B371" s="42"/>
      <c r="D371" s="36" t="str">
        <f t="shared" si="4"/>
        <v/>
      </c>
    </row>
    <row r="372" spans="1:4" ht="18.75" customHeight="1">
      <c r="A372" s="42"/>
      <c r="B372" s="42"/>
      <c r="D372" s="36" t="str">
        <f t="shared" si="4"/>
        <v/>
      </c>
    </row>
    <row r="373" spans="1:4" ht="18.75" customHeight="1">
      <c r="A373" s="42"/>
      <c r="B373" s="42"/>
      <c r="D373" s="36" t="str">
        <f t="shared" si="4"/>
        <v/>
      </c>
    </row>
    <row r="374" spans="1:4" ht="18.75" customHeight="1">
      <c r="A374" s="42"/>
      <c r="B374" s="42"/>
      <c r="D374" s="36" t="str">
        <f t="shared" ref="D374:D437" si="5">CONCATENATE(F314,E314)</f>
        <v/>
      </c>
    </row>
    <row r="375" spans="1:4" ht="18.75" customHeight="1">
      <c r="A375" s="42"/>
      <c r="B375" s="42"/>
      <c r="D375" s="36" t="str">
        <f t="shared" si="5"/>
        <v/>
      </c>
    </row>
    <row r="376" spans="1:4" ht="18.75" customHeight="1">
      <c r="A376" s="42"/>
      <c r="B376" s="42"/>
      <c r="D376" s="36" t="str">
        <f t="shared" si="5"/>
        <v/>
      </c>
    </row>
    <row r="377" spans="1:4" ht="18.75" customHeight="1">
      <c r="A377" s="42"/>
      <c r="B377" s="42"/>
      <c r="D377" s="36" t="str">
        <f t="shared" si="5"/>
        <v/>
      </c>
    </row>
    <row r="378" spans="1:4" ht="18.75" customHeight="1">
      <c r="A378" s="42"/>
      <c r="B378" s="42"/>
      <c r="D378" s="36" t="str">
        <f t="shared" si="5"/>
        <v/>
      </c>
    </row>
    <row r="379" spans="1:4" ht="18.75" customHeight="1">
      <c r="A379" s="42"/>
      <c r="B379" s="42"/>
      <c r="D379" s="36" t="str">
        <f t="shared" si="5"/>
        <v/>
      </c>
    </row>
    <row r="380" spans="1:4" ht="18.75" customHeight="1">
      <c r="A380" s="42"/>
      <c r="B380" s="42"/>
      <c r="D380" s="36" t="str">
        <f t="shared" si="5"/>
        <v/>
      </c>
    </row>
    <row r="381" spans="1:4" ht="18.75" customHeight="1">
      <c r="A381" s="42"/>
      <c r="B381" s="42"/>
      <c r="D381" s="36" t="str">
        <f t="shared" si="5"/>
        <v/>
      </c>
    </row>
    <row r="382" spans="1:4" ht="18.75" customHeight="1">
      <c r="A382" s="42"/>
      <c r="B382" s="42"/>
      <c r="D382" s="36" t="str">
        <f t="shared" si="5"/>
        <v/>
      </c>
    </row>
    <row r="383" spans="1:4" ht="18.75" customHeight="1">
      <c r="A383" s="42"/>
      <c r="B383" s="42"/>
      <c r="D383" s="36" t="str">
        <f t="shared" si="5"/>
        <v/>
      </c>
    </row>
    <row r="384" spans="1:4" ht="18.75" customHeight="1">
      <c r="A384" s="42"/>
      <c r="B384" s="42"/>
      <c r="D384" s="36" t="str">
        <f t="shared" si="5"/>
        <v/>
      </c>
    </row>
    <row r="385" spans="1:4" ht="18.75" customHeight="1">
      <c r="A385" s="42"/>
      <c r="B385" s="42"/>
      <c r="D385" s="36" t="str">
        <f t="shared" si="5"/>
        <v/>
      </c>
    </row>
    <row r="386" spans="1:4" ht="18.75" customHeight="1">
      <c r="A386" s="42"/>
      <c r="B386" s="42"/>
      <c r="D386" s="36" t="str">
        <f t="shared" si="5"/>
        <v/>
      </c>
    </row>
    <row r="387" spans="1:4" ht="18.75" customHeight="1">
      <c r="A387" s="42"/>
      <c r="B387" s="42"/>
      <c r="D387" s="36" t="str">
        <f t="shared" si="5"/>
        <v/>
      </c>
    </row>
    <row r="388" spans="1:4" ht="18.75" customHeight="1">
      <c r="A388" s="42"/>
      <c r="B388" s="42"/>
      <c r="D388" s="36" t="str">
        <f t="shared" si="5"/>
        <v/>
      </c>
    </row>
    <row r="389" spans="1:4" ht="18.75" customHeight="1">
      <c r="A389" s="42"/>
      <c r="B389" s="42"/>
      <c r="D389" s="36" t="str">
        <f t="shared" si="5"/>
        <v/>
      </c>
    </row>
    <row r="390" spans="1:4" ht="18.75" customHeight="1">
      <c r="A390" s="42"/>
      <c r="B390" s="42"/>
      <c r="D390" s="36" t="str">
        <f t="shared" si="5"/>
        <v/>
      </c>
    </row>
    <row r="391" spans="1:4" ht="18.75" customHeight="1">
      <c r="A391" s="42"/>
      <c r="B391" s="42"/>
      <c r="D391" s="36" t="str">
        <f t="shared" si="5"/>
        <v/>
      </c>
    </row>
    <row r="392" spans="1:4" ht="18.75" customHeight="1">
      <c r="A392" s="42"/>
      <c r="B392" s="42"/>
      <c r="D392" s="36" t="str">
        <f t="shared" si="5"/>
        <v/>
      </c>
    </row>
    <row r="393" spans="1:4" ht="18.75" customHeight="1">
      <c r="A393" s="42"/>
      <c r="B393" s="42"/>
      <c r="D393" s="36" t="str">
        <f t="shared" si="5"/>
        <v/>
      </c>
    </row>
    <row r="394" spans="1:4" ht="18.75" customHeight="1">
      <c r="A394" s="42"/>
      <c r="B394" s="42"/>
      <c r="D394" s="36" t="str">
        <f t="shared" si="5"/>
        <v/>
      </c>
    </row>
    <row r="395" spans="1:4" ht="18.75" customHeight="1">
      <c r="A395" s="42"/>
      <c r="B395" s="42"/>
      <c r="D395" s="36" t="str">
        <f t="shared" si="5"/>
        <v/>
      </c>
    </row>
    <row r="396" spans="1:4" ht="18.75" customHeight="1">
      <c r="A396" s="42"/>
      <c r="B396" s="42"/>
      <c r="D396" s="36" t="str">
        <f t="shared" si="5"/>
        <v/>
      </c>
    </row>
    <row r="397" spans="1:4" ht="18.75" customHeight="1">
      <c r="A397" s="42"/>
      <c r="B397" s="42"/>
      <c r="D397" s="36" t="str">
        <f t="shared" si="5"/>
        <v/>
      </c>
    </row>
    <row r="398" spans="1:4" ht="18.75" customHeight="1">
      <c r="A398" s="42"/>
      <c r="B398" s="42"/>
      <c r="D398" s="36" t="str">
        <f t="shared" si="5"/>
        <v/>
      </c>
    </row>
    <row r="399" spans="1:4" ht="18.75" customHeight="1">
      <c r="A399" s="42"/>
      <c r="B399" s="42"/>
      <c r="D399" s="36" t="str">
        <f t="shared" si="5"/>
        <v/>
      </c>
    </row>
    <row r="400" spans="1:4" ht="18.75" customHeight="1">
      <c r="A400" s="42"/>
      <c r="B400" s="42"/>
      <c r="D400" s="36" t="str">
        <f t="shared" si="5"/>
        <v/>
      </c>
    </row>
    <row r="401" spans="1:4" ht="18.75" customHeight="1">
      <c r="A401" s="42"/>
      <c r="B401" s="42"/>
      <c r="D401" s="36" t="str">
        <f t="shared" si="5"/>
        <v/>
      </c>
    </row>
    <row r="402" spans="1:4" ht="18.75" customHeight="1">
      <c r="A402" s="42"/>
      <c r="B402" s="42"/>
      <c r="D402" s="36" t="str">
        <f t="shared" si="5"/>
        <v/>
      </c>
    </row>
    <row r="403" spans="1:4" ht="18.75" customHeight="1">
      <c r="A403" s="42"/>
      <c r="B403" s="42"/>
      <c r="D403" s="36" t="str">
        <f t="shared" si="5"/>
        <v/>
      </c>
    </row>
    <row r="404" spans="1:4" ht="18.75" customHeight="1">
      <c r="A404" s="42"/>
      <c r="B404" s="42"/>
      <c r="D404" s="36" t="str">
        <f t="shared" si="5"/>
        <v/>
      </c>
    </row>
    <row r="405" spans="1:4" ht="18.75" customHeight="1">
      <c r="A405" s="42"/>
      <c r="B405" s="42"/>
      <c r="D405" s="36" t="str">
        <f t="shared" si="5"/>
        <v/>
      </c>
    </row>
    <row r="406" spans="1:4" ht="18.75" customHeight="1">
      <c r="A406" s="42"/>
      <c r="B406" s="42"/>
      <c r="D406" s="36" t="str">
        <f t="shared" si="5"/>
        <v/>
      </c>
    </row>
    <row r="407" spans="1:4" ht="18.75" customHeight="1">
      <c r="A407" s="42"/>
      <c r="B407" s="42"/>
      <c r="D407" s="36" t="str">
        <f t="shared" si="5"/>
        <v/>
      </c>
    </row>
    <row r="408" spans="1:4" ht="18.75" customHeight="1">
      <c r="A408" s="42"/>
      <c r="B408" s="42"/>
      <c r="D408" s="36" t="str">
        <f t="shared" si="5"/>
        <v/>
      </c>
    </row>
    <row r="409" spans="1:4" ht="18.75" customHeight="1">
      <c r="A409" s="42"/>
      <c r="B409" s="42"/>
      <c r="D409" s="36" t="str">
        <f t="shared" si="5"/>
        <v/>
      </c>
    </row>
    <row r="410" spans="1:4" ht="18.75" customHeight="1">
      <c r="A410" s="42"/>
      <c r="B410" s="42"/>
      <c r="D410" s="36" t="str">
        <f t="shared" si="5"/>
        <v/>
      </c>
    </row>
    <row r="411" spans="1:4" ht="18.75" customHeight="1">
      <c r="A411" s="42"/>
      <c r="B411" s="42"/>
      <c r="D411" s="36" t="str">
        <f t="shared" si="5"/>
        <v/>
      </c>
    </row>
    <row r="412" spans="1:4" ht="18.75" customHeight="1">
      <c r="A412" s="42"/>
      <c r="B412" s="42"/>
      <c r="D412" s="36" t="str">
        <f t="shared" si="5"/>
        <v/>
      </c>
    </row>
    <row r="413" spans="1:4" ht="18.75" customHeight="1">
      <c r="A413" s="42"/>
      <c r="B413" s="42"/>
      <c r="D413" s="36" t="str">
        <f t="shared" si="5"/>
        <v/>
      </c>
    </row>
    <row r="414" spans="1:4" ht="18.75" customHeight="1">
      <c r="A414" s="42"/>
      <c r="B414" s="42"/>
      <c r="D414" s="36" t="str">
        <f t="shared" si="5"/>
        <v/>
      </c>
    </row>
    <row r="415" spans="1:4" ht="18.75" customHeight="1">
      <c r="A415" s="42"/>
      <c r="B415" s="42"/>
      <c r="D415" s="36" t="str">
        <f t="shared" si="5"/>
        <v/>
      </c>
    </row>
    <row r="416" spans="1:4" ht="18.75" customHeight="1">
      <c r="A416" s="42"/>
      <c r="B416" s="42"/>
      <c r="D416" s="36" t="str">
        <f t="shared" si="5"/>
        <v/>
      </c>
    </row>
    <row r="417" spans="1:4" ht="18.75" customHeight="1">
      <c r="A417" s="42"/>
      <c r="B417" s="42"/>
      <c r="D417" s="36" t="str">
        <f t="shared" si="5"/>
        <v/>
      </c>
    </row>
    <row r="418" spans="1:4" ht="18.75" customHeight="1">
      <c r="A418" s="42"/>
      <c r="B418" s="42"/>
      <c r="D418" s="36" t="str">
        <f t="shared" si="5"/>
        <v/>
      </c>
    </row>
    <row r="419" spans="1:4" ht="18.75" customHeight="1">
      <c r="A419" s="42"/>
      <c r="B419" s="42"/>
      <c r="D419" s="36" t="str">
        <f t="shared" si="5"/>
        <v/>
      </c>
    </row>
    <row r="420" spans="1:4" ht="18.75" customHeight="1">
      <c r="A420" s="42"/>
      <c r="B420" s="42"/>
      <c r="D420" s="36" t="str">
        <f t="shared" si="5"/>
        <v/>
      </c>
    </row>
    <row r="421" spans="1:4" ht="18.75" customHeight="1">
      <c r="A421" s="42"/>
      <c r="B421" s="42"/>
      <c r="D421" s="36" t="str">
        <f t="shared" si="5"/>
        <v/>
      </c>
    </row>
    <row r="422" spans="1:4" ht="18.75" customHeight="1">
      <c r="A422" s="42"/>
      <c r="B422" s="42"/>
      <c r="D422" s="36" t="str">
        <f t="shared" si="5"/>
        <v/>
      </c>
    </row>
    <row r="423" spans="1:4" ht="18.75" customHeight="1">
      <c r="A423" s="42"/>
      <c r="B423" s="42"/>
      <c r="D423" s="36" t="str">
        <f t="shared" si="5"/>
        <v/>
      </c>
    </row>
    <row r="424" spans="1:4" ht="18.75" customHeight="1">
      <c r="A424" s="42"/>
      <c r="B424" s="42"/>
      <c r="D424" s="36" t="str">
        <f t="shared" si="5"/>
        <v/>
      </c>
    </row>
    <row r="425" spans="1:4" ht="18.75" customHeight="1">
      <c r="A425" s="42"/>
      <c r="B425" s="42"/>
      <c r="D425" s="36" t="str">
        <f t="shared" si="5"/>
        <v/>
      </c>
    </row>
    <row r="426" spans="1:4" ht="18.75" customHeight="1">
      <c r="A426" s="42"/>
      <c r="B426" s="42"/>
      <c r="D426" s="36" t="str">
        <f t="shared" si="5"/>
        <v/>
      </c>
    </row>
    <row r="427" spans="1:4" ht="18.75" customHeight="1">
      <c r="A427" s="42"/>
      <c r="B427" s="42"/>
      <c r="D427" s="36" t="str">
        <f t="shared" si="5"/>
        <v/>
      </c>
    </row>
    <row r="428" spans="1:4" ht="18.75" customHeight="1">
      <c r="A428" s="42"/>
      <c r="B428" s="42"/>
      <c r="D428" s="36" t="str">
        <f t="shared" si="5"/>
        <v/>
      </c>
    </row>
    <row r="429" spans="1:4" ht="18.75" customHeight="1">
      <c r="A429" s="42"/>
      <c r="B429" s="42"/>
      <c r="D429" s="36" t="str">
        <f t="shared" si="5"/>
        <v/>
      </c>
    </row>
    <row r="430" spans="1:4" ht="18.75" customHeight="1">
      <c r="A430" s="42"/>
      <c r="B430" s="42"/>
      <c r="D430" s="36" t="str">
        <f t="shared" si="5"/>
        <v/>
      </c>
    </row>
    <row r="431" spans="1:4" ht="18.75" customHeight="1">
      <c r="A431" s="42"/>
      <c r="B431" s="42"/>
      <c r="D431" s="36" t="str">
        <f t="shared" si="5"/>
        <v/>
      </c>
    </row>
    <row r="432" spans="1:4" ht="18.75" customHeight="1">
      <c r="A432" s="42"/>
      <c r="B432" s="42"/>
      <c r="D432" s="36" t="str">
        <f t="shared" si="5"/>
        <v/>
      </c>
    </row>
    <row r="433" spans="1:4" ht="18.75" customHeight="1">
      <c r="A433" s="42"/>
      <c r="B433" s="42"/>
      <c r="D433" s="36" t="str">
        <f t="shared" si="5"/>
        <v/>
      </c>
    </row>
    <row r="434" spans="1:4" ht="18.75" customHeight="1">
      <c r="A434" s="42"/>
      <c r="B434" s="42"/>
      <c r="D434" s="36" t="str">
        <f t="shared" si="5"/>
        <v/>
      </c>
    </row>
    <row r="435" spans="1:4" ht="18.75" customHeight="1">
      <c r="A435" s="42"/>
      <c r="B435" s="42"/>
      <c r="D435" s="36" t="str">
        <f t="shared" si="5"/>
        <v/>
      </c>
    </row>
    <row r="436" spans="1:4" ht="18.75" customHeight="1">
      <c r="A436" s="42"/>
      <c r="B436" s="42"/>
      <c r="D436" s="36" t="str">
        <f t="shared" si="5"/>
        <v/>
      </c>
    </row>
    <row r="437" spans="1:4" ht="18.75" customHeight="1">
      <c r="A437" s="42"/>
      <c r="B437" s="42"/>
      <c r="D437" s="36" t="str">
        <f t="shared" si="5"/>
        <v/>
      </c>
    </row>
    <row r="438" spans="1:4" ht="18.75" customHeight="1">
      <c r="A438" s="42"/>
      <c r="B438" s="42"/>
      <c r="D438" s="36" t="str">
        <f t="shared" ref="D438:D501" si="6">CONCATENATE(F378,E378)</f>
        <v/>
      </c>
    </row>
    <row r="439" spans="1:4" ht="18.75" customHeight="1">
      <c r="A439" s="42"/>
      <c r="B439" s="42"/>
      <c r="D439" s="36" t="str">
        <f t="shared" si="6"/>
        <v/>
      </c>
    </row>
    <row r="440" spans="1:4" ht="18.75" customHeight="1">
      <c r="A440" s="42"/>
      <c r="B440" s="42"/>
      <c r="D440" s="36" t="str">
        <f t="shared" si="6"/>
        <v/>
      </c>
    </row>
    <row r="441" spans="1:4" ht="18.75" customHeight="1">
      <c r="A441" s="42"/>
      <c r="B441" s="42"/>
      <c r="D441" s="36" t="str">
        <f t="shared" si="6"/>
        <v/>
      </c>
    </row>
    <row r="442" spans="1:4" ht="18.75" customHeight="1">
      <c r="A442" s="42"/>
      <c r="B442" s="42"/>
      <c r="D442" s="36" t="str">
        <f t="shared" si="6"/>
        <v/>
      </c>
    </row>
    <row r="443" spans="1:4" ht="18.75" customHeight="1">
      <c r="A443" s="42"/>
      <c r="B443" s="42"/>
      <c r="D443" s="36" t="str">
        <f t="shared" si="6"/>
        <v/>
      </c>
    </row>
    <row r="444" spans="1:4" ht="18.75" customHeight="1">
      <c r="A444" s="42"/>
      <c r="B444" s="42"/>
      <c r="D444" s="36" t="str">
        <f t="shared" si="6"/>
        <v/>
      </c>
    </row>
    <row r="445" spans="1:4" ht="18.75" customHeight="1">
      <c r="A445" s="42"/>
      <c r="B445" s="42"/>
      <c r="D445" s="36" t="str">
        <f t="shared" si="6"/>
        <v/>
      </c>
    </row>
    <row r="446" spans="1:4" ht="18.75" customHeight="1">
      <c r="A446" s="42"/>
      <c r="B446" s="42"/>
      <c r="D446" s="36" t="str">
        <f t="shared" si="6"/>
        <v/>
      </c>
    </row>
    <row r="447" spans="1:4" ht="18.75" customHeight="1">
      <c r="A447" s="42"/>
      <c r="B447" s="42"/>
      <c r="D447" s="36" t="str">
        <f t="shared" si="6"/>
        <v/>
      </c>
    </row>
    <row r="448" spans="1:4" ht="18.75" customHeight="1">
      <c r="A448" s="42"/>
      <c r="B448" s="42"/>
      <c r="D448" s="36" t="str">
        <f t="shared" si="6"/>
        <v/>
      </c>
    </row>
    <row r="449" spans="1:4" ht="18.75" customHeight="1">
      <c r="A449" s="42"/>
      <c r="B449" s="42"/>
      <c r="D449" s="36" t="str">
        <f t="shared" si="6"/>
        <v/>
      </c>
    </row>
    <row r="450" spans="1:4" ht="18.75" customHeight="1">
      <c r="A450" s="42"/>
      <c r="B450" s="42"/>
      <c r="D450" s="36" t="str">
        <f t="shared" si="6"/>
        <v/>
      </c>
    </row>
    <row r="451" spans="1:4" ht="18.75" customHeight="1">
      <c r="A451" s="42"/>
      <c r="B451" s="42"/>
      <c r="D451" s="36" t="str">
        <f t="shared" si="6"/>
        <v/>
      </c>
    </row>
    <row r="452" spans="1:4" ht="18.75" customHeight="1">
      <c r="A452" s="42"/>
      <c r="B452" s="42"/>
      <c r="D452" s="36" t="str">
        <f t="shared" si="6"/>
        <v/>
      </c>
    </row>
    <row r="453" spans="1:4" ht="18.75" customHeight="1">
      <c r="A453" s="42"/>
      <c r="B453" s="42"/>
      <c r="D453" s="36" t="str">
        <f t="shared" si="6"/>
        <v/>
      </c>
    </row>
    <row r="454" spans="1:4" ht="18.75" customHeight="1">
      <c r="A454" s="42"/>
      <c r="B454" s="42"/>
      <c r="D454" s="36" t="str">
        <f t="shared" si="6"/>
        <v/>
      </c>
    </row>
    <row r="455" spans="1:4" ht="18.75" customHeight="1">
      <c r="A455" s="42"/>
      <c r="B455" s="42"/>
      <c r="D455" s="36" t="str">
        <f t="shared" si="6"/>
        <v/>
      </c>
    </row>
    <row r="456" spans="1:4" ht="18.75" customHeight="1">
      <c r="A456" s="42"/>
      <c r="B456" s="42"/>
      <c r="D456" s="36" t="str">
        <f t="shared" si="6"/>
        <v/>
      </c>
    </row>
    <row r="457" spans="1:4" ht="18.75" customHeight="1">
      <c r="A457" s="42"/>
      <c r="B457" s="42"/>
      <c r="D457" s="36" t="str">
        <f t="shared" si="6"/>
        <v/>
      </c>
    </row>
    <row r="458" spans="1:4" ht="18.75" customHeight="1">
      <c r="A458" s="42"/>
      <c r="B458" s="42"/>
      <c r="D458" s="36" t="str">
        <f t="shared" si="6"/>
        <v/>
      </c>
    </row>
    <row r="459" spans="1:4" ht="18.75" customHeight="1">
      <c r="A459" s="42"/>
      <c r="B459" s="42"/>
      <c r="D459" s="36" t="str">
        <f t="shared" si="6"/>
        <v/>
      </c>
    </row>
    <row r="460" spans="1:4" ht="18.75" customHeight="1">
      <c r="A460" s="42"/>
      <c r="B460" s="42"/>
      <c r="D460" s="36" t="str">
        <f t="shared" si="6"/>
        <v/>
      </c>
    </row>
    <row r="461" spans="1:4" ht="18.75" customHeight="1">
      <c r="A461" s="42"/>
      <c r="B461" s="42"/>
      <c r="D461" s="36" t="str">
        <f t="shared" si="6"/>
        <v/>
      </c>
    </row>
    <row r="462" spans="1:4" ht="18.75" customHeight="1">
      <c r="A462" s="42"/>
      <c r="B462" s="42"/>
      <c r="D462" s="36" t="str">
        <f t="shared" si="6"/>
        <v/>
      </c>
    </row>
    <row r="463" spans="1:4" ht="18.75" customHeight="1">
      <c r="A463" s="42"/>
      <c r="B463" s="42"/>
      <c r="D463" s="36" t="str">
        <f t="shared" si="6"/>
        <v/>
      </c>
    </row>
    <row r="464" spans="1:4" ht="18.75" customHeight="1">
      <c r="A464" s="42"/>
      <c r="B464" s="42"/>
      <c r="D464" s="36" t="str">
        <f t="shared" si="6"/>
        <v/>
      </c>
    </row>
    <row r="465" spans="1:4" ht="18.75" customHeight="1">
      <c r="A465" s="42"/>
      <c r="B465" s="42"/>
      <c r="D465" s="36" t="str">
        <f t="shared" si="6"/>
        <v/>
      </c>
    </row>
    <row r="466" spans="1:4" ht="18.75" customHeight="1">
      <c r="A466" s="42"/>
      <c r="B466" s="42"/>
      <c r="D466" s="36" t="str">
        <f t="shared" si="6"/>
        <v/>
      </c>
    </row>
    <row r="467" spans="1:4" ht="18.75" customHeight="1">
      <c r="A467" s="42"/>
      <c r="B467" s="42"/>
      <c r="D467" s="36" t="str">
        <f t="shared" si="6"/>
        <v/>
      </c>
    </row>
    <row r="468" spans="1:4" ht="18.75" customHeight="1">
      <c r="A468" s="42"/>
      <c r="B468" s="42"/>
      <c r="D468" s="36" t="str">
        <f t="shared" si="6"/>
        <v/>
      </c>
    </row>
    <row r="469" spans="1:4" ht="18.75" customHeight="1">
      <c r="A469" s="42"/>
      <c r="B469" s="42"/>
      <c r="D469" s="36" t="str">
        <f t="shared" si="6"/>
        <v/>
      </c>
    </row>
    <row r="470" spans="1:4" ht="18.75" customHeight="1">
      <c r="A470" s="42"/>
      <c r="B470" s="42"/>
      <c r="D470" s="36" t="str">
        <f t="shared" si="6"/>
        <v/>
      </c>
    </row>
    <row r="471" spans="1:4" ht="18.75" customHeight="1">
      <c r="A471" s="42"/>
      <c r="B471" s="42"/>
      <c r="D471" s="36" t="str">
        <f t="shared" si="6"/>
        <v/>
      </c>
    </row>
    <row r="472" spans="1:4" ht="18.75" customHeight="1">
      <c r="A472" s="42"/>
      <c r="B472" s="42"/>
      <c r="D472" s="36" t="str">
        <f t="shared" si="6"/>
        <v/>
      </c>
    </row>
    <row r="473" spans="1:4" ht="18.75" customHeight="1">
      <c r="A473" s="42"/>
      <c r="B473" s="42"/>
      <c r="D473" s="36" t="str">
        <f t="shared" si="6"/>
        <v/>
      </c>
    </row>
    <row r="474" spans="1:4" ht="18.75" customHeight="1">
      <c r="A474" s="42"/>
      <c r="B474" s="42"/>
      <c r="D474" s="36" t="str">
        <f t="shared" si="6"/>
        <v/>
      </c>
    </row>
    <row r="475" spans="1:4" ht="18.75" customHeight="1">
      <c r="A475" s="42"/>
      <c r="B475" s="42"/>
      <c r="D475" s="36" t="str">
        <f t="shared" si="6"/>
        <v/>
      </c>
    </row>
    <row r="476" spans="1:4" ht="18.75" customHeight="1">
      <c r="A476" s="42"/>
      <c r="B476" s="42"/>
      <c r="D476" s="36" t="str">
        <f t="shared" si="6"/>
        <v/>
      </c>
    </row>
    <row r="477" spans="1:4" ht="18.75" customHeight="1">
      <c r="A477" s="42"/>
      <c r="B477" s="42"/>
      <c r="D477" s="36" t="str">
        <f t="shared" si="6"/>
        <v/>
      </c>
    </row>
    <row r="478" spans="1:4" ht="18.75" customHeight="1">
      <c r="A478" s="42"/>
      <c r="B478" s="42"/>
      <c r="D478" s="36" t="str">
        <f t="shared" si="6"/>
        <v/>
      </c>
    </row>
    <row r="479" spans="1:4" ht="18.75" customHeight="1">
      <c r="A479" s="42"/>
      <c r="B479" s="42"/>
      <c r="D479" s="36" t="str">
        <f t="shared" si="6"/>
        <v/>
      </c>
    </row>
    <row r="480" spans="1:4" ht="18.75" customHeight="1">
      <c r="A480" s="42"/>
      <c r="B480" s="42"/>
      <c r="D480" s="36" t="str">
        <f t="shared" si="6"/>
        <v/>
      </c>
    </row>
    <row r="481" spans="1:4" ht="18.75" customHeight="1">
      <c r="A481" s="42"/>
      <c r="B481" s="42"/>
      <c r="D481" s="36" t="str">
        <f t="shared" si="6"/>
        <v/>
      </c>
    </row>
    <row r="482" spans="1:4" ht="18.75" customHeight="1">
      <c r="A482" s="42"/>
      <c r="B482" s="42"/>
      <c r="D482" s="36" t="str">
        <f t="shared" si="6"/>
        <v/>
      </c>
    </row>
    <row r="483" spans="1:4" ht="18.75" customHeight="1">
      <c r="A483" s="42"/>
      <c r="B483" s="42"/>
      <c r="D483" s="36" t="str">
        <f t="shared" si="6"/>
        <v/>
      </c>
    </row>
    <row r="484" spans="1:4" ht="18.75" customHeight="1">
      <c r="A484" s="42"/>
      <c r="B484" s="42"/>
      <c r="D484" s="36" t="str">
        <f t="shared" si="6"/>
        <v/>
      </c>
    </row>
    <row r="485" spans="1:4" ht="18.75" customHeight="1">
      <c r="A485" s="42"/>
      <c r="B485" s="42"/>
      <c r="D485" s="36" t="str">
        <f t="shared" si="6"/>
        <v/>
      </c>
    </row>
    <row r="486" spans="1:4" ht="18.75" customHeight="1">
      <c r="A486" s="42"/>
      <c r="B486" s="42"/>
      <c r="D486" s="36" t="str">
        <f t="shared" si="6"/>
        <v/>
      </c>
    </row>
    <row r="487" spans="1:4" ht="18.75" customHeight="1">
      <c r="A487" s="42"/>
      <c r="B487" s="42"/>
      <c r="D487" s="36" t="str">
        <f t="shared" si="6"/>
        <v/>
      </c>
    </row>
    <row r="488" spans="1:4" ht="18.75" customHeight="1">
      <c r="A488" s="42"/>
      <c r="B488" s="42"/>
      <c r="D488" s="36" t="str">
        <f t="shared" si="6"/>
        <v/>
      </c>
    </row>
    <row r="489" spans="1:4" ht="18.75" customHeight="1">
      <c r="A489" s="42"/>
      <c r="B489" s="42"/>
      <c r="D489" s="36" t="str">
        <f t="shared" si="6"/>
        <v/>
      </c>
    </row>
    <row r="490" spans="1:4" ht="18.75" customHeight="1">
      <c r="A490" s="42"/>
      <c r="B490" s="42"/>
      <c r="D490" s="36" t="str">
        <f t="shared" si="6"/>
        <v/>
      </c>
    </row>
    <row r="491" spans="1:4" ht="18.75" customHeight="1">
      <c r="A491" s="42"/>
      <c r="B491" s="42"/>
      <c r="D491" s="36" t="str">
        <f t="shared" si="6"/>
        <v/>
      </c>
    </row>
    <row r="492" spans="1:4" ht="18.75" customHeight="1">
      <c r="A492" s="42"/>
      <c r="B492" s="42"/>
      <c r="D492" s="36" t="str">
        <f t="shared" si="6"/>
        <v/>
      </c>
    </row>
    <row r="493" spans="1:4" ht="18.75" customHeight="1">
      <c r="A493" s="42"/>
      <c r="B493" s="42"/>
      <c r="D493" s="36" t="str">
        <f t="shared" si="6"/>
        <v/>
      </c>
    </row>
    <row r="494" spans="1:4" ht="18.75" customHeight="1">
      <c r="A494" s="42"/>
      <c r="B494" s="42"/>
      <c r="D494" s="36" t="str">
        <f t="shared" si="6"/>
        <v/>
      </c>
    </row>
    <row r="495" spans="1:4" ht="18.75" customHeight="1">
      <c r="A495" s="42"/>
      <c r="B495" s="42"/>
      <c r="D495" s="36" t="str">
        <f t="shared" si="6"/>
        <v/>
      </c>
    </row>
    <row r="496" spans="1:4" ht="18.75" customHeight="1">
      <c r="A496" s="42"/>
      <c r="B496" s="42"/>
      <c r="D496" s="36" t="str">
        <f t="shared" si="6"/>
        <v/>
      </c>
    </row>
    <row r="497" spans="1:4" ht="18.75" customHeight="1">
      <c r="A497" s="42"/>
      <c r="B497" s="42"/>
      <c r="D497" s="36" t="str">
        <f t="shared" si="6"/>
        <v/>
      </c>
    </row>
    <row r="498" spans="1:4" ht="18.75" customHeight="1">
      <c r="A498" s="42"/>
      <c r="B498" s="42"/>
      <c r="D498" s="36" t="str">
        <f t="shared" si="6"/>
        <v/>
      </c>
    </row>
    <row r="499" spans="1:4" ht="18.75" customHeight="1">
      <c r="A499" s="42"/>
      <c r="B499" s="42"/>
      <c r="D499" s="36" t="str">
        <f t="shared" si="6"/>
        <v/>
      </c>
    </row>
    <row r="500" spans="1:4" ht="18.75" customHeight="1">
      <c r="A500" s="42"/>
      <c r="B500" s="42"/>
      <c r="D500" s="36" t="str">
        <f t="shared" si="6"/>
        <v/>
      </c>
    </row>
    <row r="501" spans="1:4" ht="18.75" customHeight="1">
      <c r="A501" s="42"/>
      <c r="B501" s="42"/>
      <c r="D501" s="36" t="str">
        <f t="shared" si="6"/>
        <v/>
      </c>
    </row>
    <row r="502" spans="1:4" ht="18.75" customHeight="1">
      <c r="A502" s="42"/>
      <c r="B502" s="42"/>
      <c r="D502" s="36" t="str">
        <f t="shared" ref="D502:D565" si="7">CONCATENATE(F442,E442)</f>
        <v/>
      </c>
    </row>
    <row r="503" spans="1:4" ht="18.75" customHeight="1">
      <c r="A503" s="42"/>
      <c r="B503" s="42"/>
      <c r="D503" s="36" t="str">
        <f t="shared" si="7"/>
        <v/>
      </c>
    </row>
    <row r="504" spans="1:4" ht="18.75" customHeight="1">
      <c r="A504" s="42"/>
      <c r="B504" s="42"/>
      <c r="D504" s="36" t="str">
        <f t="shared" si="7"/>
        <v/>
      </c>
    </row>
    <row r="505" spans="1:4" ht="18.75" customHeight="1">
      <c r="A505" s="42"/>
      <c r="B505" s="42"/>
      <c r="D505" s="36" t="str">
        <f t="shared" si="7"/>
        <v/>
      </c>
    </row>
    <row r="506" spans="1:4" ht="18.75" customHeight="1">
      <c r="A506" s="42"/>
      <c r="B506" s="42"/>
      <c r="D506" s="36" t="str">
        <f t="shared" si="7"/>
        <v/>
      </c>
    </row>
    <row r="507" spans="1:4" ht="18.75" customHeight="1">
      <c r="A507" s="42"/>
      <c r="B507" s="42"/>
      <c r="D507" s="36" t="str">
        <f t="shared" si="7"/>
        <v/>
      </c>
    </row>
    <row r="508" spans="1:4" ht="18.75" customHeight="1">
      <c r="A508" s="42"/>
      <c r="B508" s="42"/>
      <c r="D508" s="36" t="str">
        <f t="shared" si="7"/>
        <v/>
      </c>
    </row>
    <row r="509" spans="1:4" ht="18.75" customHeight="1">
      <c r="A509" s="42"/>
      <c r="B509" s="42"/>
      <c r="D509" s="36" t="str">
        <f t="shared" si="7"/>
        <v/>
      </c>
    </row>
    <row r="510" spans="1:4" ht="18.75" customHeight="1">
      <c r="A510" s="42"/>
      <c r="B510" s="42"/>
      <c r="D510" s="36" t="str">
        <f t="shared" si="7"/>
        <v/>
      </c>
    </row>
    <row r="511" spans="1:4" ht="18.75" customHeight="1">
      <c r="A511" s="42"/>
      <c r="B511" s="42"/>
      <c r="D511" s="36" t="str">
        <f t="shared" si="7"/>
        <v/>
      </c>
    </row>
    <row r="512" spans="1:4" ht="18.75" customHeight="1">
      <c r="A512" s="42"/>
      <c r="B512" s="42"/>
      <c r="D512" s="36" t="str">
        <f t="shared" si="7"/>
        <v/>
      </c>
    </row>
    <row r="513" spans="1:4" ht="18.75" customHeight="1">
      <c r="A513" s="42"/>
      <c r="B513" s="42"/>
      <c r="D513" s="36" t="str">
        <f t="shared" si="7"/>
        <v/>
      </c>
    </row>
    <row r="514" spans="1:4" ht="18.75" customHeight="1">
      <c r="A514" s="42"/>
      <c r="B514" s="42"/>
      <c r="D514" s="36" t="str">
        <f t="shared" si="7"/>
        <v/>
      </c>
    </row>
    <row r="515" spans="1:4" ht="18.75" customHeight="1">
      <c r="A515" s="42"/>
      <c r="B515" s="42"/>
      <c r="D515" s="36" t="str">
        <f t="shared" si="7"/>
        <v/>
      </c>
    </row>
    <row r="516" spans="1:4" ht="18.75" customHeight="1">
      <c r="A516" s="42"/>
      <c r="B516" s="42"/>
      <c r="D516" s="36" t="str">
        <f t="shared" si="7"/>
        <v/>
      </c>
    </row>
    <row r="517" spans="1:4" ht="18.75" customHeight="1">
      <c r="A517" s="42"/>
      <c r="B517" s="42"/>
      <c r="D517" s="36" t="str">
        <f t="shared" si="7"/>
        <v/>
      </c>
    </row>
    <row r="518" spans="1:4" ht="18.75" customHeight="1">
      <c r="A518" s="42"/>
      <c r="B518" s="42"/>
      <c r="D518" s="36" t="str">
        <f t="shared" si="7"/>
        <v/>
      </c>
    </row>
    <row r="519" spans="1:4" ht="18.75" customHeight="1">
      <c r="A519" s="42"/>
      <c r="B519" s="42"/>
      <c r="D519" s="36" t="str">
        <f t="shared" si="7"/>
        <v/>
      </c>
    </row>
    <row r="520" spans="1:4" ht="18.75" customHeight="1">
      <c r="A520" s="42"/>
      <c r="B520" s="42"/>
      <c r="D520" s="36" t="str">
        <f t="shared" si="7"/>
        <v/>
      </c>
    </row>
    <row r="521" spans="1:4" ht="18.75" customHeight="1">
      <c r="A521" s="42"/>
      <c r="B521" s="42"/>
      <c r="D521" s="36" t="str">
        <f t="shared" si="7"/>
        <v/>
      </c>
    </row>
    <row r="522" spans="1:4" ht="18.75" customHeight="1">
      <c r="A522" s="42"/>
      <c r="B522" s="42"/>
      <c r="D522" s="36" t="str">
        <f t="shared" si="7"/>
        <v/>
      </c>
    </row>
    <row r="523" spans="1:4" ht="18.75" customHeight="1">
      <c r="A523" s="42"/>
      <c r="B523" s="42"/>
      <c r="D523" s="36" t="str">
        <f t="shared" si="7"/>
        <v/>
      </c>
    </row>
    <row r="524" spans="1:4" ht="18.75" customHeight="1">
      <c r="A524" s="42"/>
      <c r="B524" s="42"/>
      <c r="D524" s="36" t="str">
        <f t="shared" si="7"/>
        <v/>
      </c>
    </row>
    <row r="525" spans="1:4" ht="18.75" customHeight="1">
      <c r="A525" s="42"/>
      <c r="B525" s="42"/>
      <c r="D525" s="36" t="str">
        <f t="shared" si="7"/>
        <v/>
      </c>
    </row>
    <row r="526" spans="1:4" ht="18.75" customHeight="1">
      <c r="A526" s="42"/>
      <c r="B526" s="42"/>
      <c r="D526" s="36" t="str">
        <f t="shared" si="7"/>
        <v/>
      </c>
    </row>
    <row r="527" spans="1:4" ht="18.75" customHeight="1">
      <c r="A527" s="42"/>
      <c r="B527" s="42"/>
      <c r="D527" s="36" t="str">
        <f t="shared" si="7"/>
        <v/>
      </c>
    </row>
    <row r="528" spans="1:4" ht="18.75" customHeight="1">
      <c r="A528" s="42"/>
      <c r="B528" s="42"/>
      <c r="D528" s="36" t="str">
        <f t="shared" si="7"/>
        <v/>
      </c>
    </row>
    <row r="529" spans="1:4" ht="18.75" customHeight="1">
      <c r="A529" s="42"/>
      <c r="B529" s="42"/>
      <c r="D529" s="36" t="str">
        <f t="shared" si="7"/>
        <v/>
      </c>
    </row>
    <row r="530" spans="1:4" ht="18.75" customHeight="1">
      <c r="A530" s="42"/>
      <c r="B530" s="42"/>
      <c r="D530" s="36" t="str">
        <f t="shared" si="7"/>
        <v/>
      </c>
    </row>
    <row r="531" spans="1:4" ht="18.75" customHeight="1">
      <c r="A531" s="42"/>
      <c r="B531" s="42"/>
      <c r="D531" s="36" t="str">
        <f t="shared" si="7"/>
        <v/>
      </c>
    </row>
    <row r="532" spans="1:4" ht="18.75" customHeight="1">
      <c r="A532" s="42"/>
      <c r="B532" s="42"/>
      <c r="D532" s="36" t="str">
        <f t="shared" si="7"/>
        <v/>
      </c>
    </row>
    <row r="533" spans="1:4" ht="18.75" customHeight="1">
      <c r="A533" s="42"/>
      <c r="B533" s="42"/>
      <c r="D533" s="36" t="str">
        <f t="shared" si="7"/>
        <v/>
      </c>
    </row>
    <row r="534" spans="1:4" ht="18.75" customHeight="1">
      <c r="A534" s="42"/>
      <c r="B534" s="42"/>
      <c r="D534" s="36" t="str">
        <f t="shared" si="7"/>
        <v/>
      </c>
    </row>
    <row r="535" spans="1:4" ht="18.75" customHeight="1">
      <c r="A535" s="42"/>
      <c r="B535" s="42"/>
      <c r="D535" s="36" t="str">
        <f t="shared" si="7"/>
        <v/>
      </c>
    </row>
    <row r="536" spans="1:4" ht="18.75" customHeight="1">
      <c r="A536" s="42"/>
      <c r="B536" s="42"/>
      <c r="D536" s="36" t="str">
        <f t="shared" si="7"/>
        <v/>
      </c>
    </row>
    <row r="537" spans="1:4" ht="18.75" customHeight="1">
      <c r="A537" s="42"/>
      <c r="B537" s="42"/>
      <c r="D537" s="36" t="str">
        <f t="shared" si="7"/>
        <v/>
      </c>
    </row>
    <row r="538" spans="1:4" ht="18.75" customHeight="1">
      <c r="A538" s="42"/>
      <c r="B538" s="42"/>
      <c r="D538" s="36" t="str">
        <f t="shared" si="7"/>
        <v/>
      </c>
    </row>
    <row r="539" spans="1:4" ht="18.75" customHeight="1">
      <c r="A539" s="42"/>
      <c r="B539" s="42"/>
      <c r="D539" s="36" t="str">
        <f t="shared" si="7"/>
        <v/>
      </c>
    </row>
    <row r="540" spans="1:4" ht="18.75" customHeight="1">
      <c r="A540" s="42"/>
      <c r="B540" s="42"/>
      <c r="D540" s="36" t="str">
        <f t="shared" si="7"/>
        <v/>
      </c>
    </row>
    <row r="541" spans="1:4" ht="18.75" customHeight="1">
      <c r="A541" s="42"/>
      <c r="B541" s="42"/>
      <c r="D541" s="36" t="str">
        <f t="shared" si="7"/>
        <v/>
      </c>
    </row>
    <row r="542" spans="1:4" ht="18.75" customHeight="1">
      <c r="A542" s="42"/>
      <c r="B542" s="42"/>
      <c r="D542" s="36" t="str">
        <f t="shared" si="7"/>
        <v/>
      </c>
    </row>
    <row r="543" spans="1:4" ht="18.75" customHeight="1">
      <c r="A543" s="42"/>
      <c r="B543" s="42"/>
      <c r="D543" s="36" t="str">
        <f t="shared" si="7"/>
        <v/>
      </c>
    </row>
    <row r="544" spans="1:4" ht="18.75" customHeight="1">
      <c r="A544" s="42"/>
      <c r="B544" s="42"/>
      <c r="D544" s="36" t="str">
        <f t="shared" si="7"/>
        <v/>
      </c>
    </row>
    <row r="545" spans="1:4" ht="18.75" customHeight="1">
      <c r="A545" s="42"/>
      <c r="B545" s="42"/>
      <c r="D545" s="36" t="str">
        <f t="shared" si="7"/>
        <v/>
      </c>
    </row>
    <row r="546" spans="1:4" ht="18.75" customHeight="1">
      <c r="A546" s="42"/>
      <c r="B546" s="42"/>
      <c r="D546" s="36" t="str">
        <f t="shared" si="7"/>
        <v/>
      </c>
    </row>
    <row r="547" spans="1:4" ht="18.75" customHeight="1">
      <c r="A547" s="42"/>
      <c r="B547" s="42"/>
      <c r="D547" s="36" t="str">
        <f t="shared" si="7"/>
        <v/>
      </c>
    </row>
    <row r="548" spans="1:4" ht="18.75" customHeight="1">
      <c r="A548" s="42"/>
      <c r="B548" s="42"/>
      <c r="D548" s="36" t="str">
        <f t="shared" si="7"/>
        <v/>
      </c>
    </row>
    <row r="549" spans="1:4" ht="18.75" customHeight="1">
      <c r="A549" s="42"/>
      <c r="B549" s="42"/>
      <c r="D549" s="36" t="str">
        <f t="shared" si="7"/>
        <v/>
      </c>
    </row>
    <row r="550" spans="1:4" ht="18.75" customHeight="1">
      <c r="A550" s="42"/>
      <c r="B550" s="42"/>
      <c r="D550" s="36" t="str">
        <f t="shared" si="7"/>
        <v/>
      </c>
    </row>
    <row r="551" spans="1:4" ht="18.75" customHeight="1">
      <c r="A551" s="42"/>
      <c r="B551" s="42"/>
      <c r="D551" s="36" t="str">
        <f t="shared" si="7"/>
        <v/>
      </c>
    </row>
    <row r="552" spans="1:4" ht="18.75" customHeight="1">
      <c r="A552" s="42"/>
      <c r="B552" s="42"/>
      <c r="D552" s="36" t="str">
        <f t="shared" si="7"/>
        <v/>
      </c>
    </row>
    <row r="553" spans="1:4" ht="18.75" customHeight="1">
      <c r="A553" s="42"/>
      <c r="B553" s="42"/>
      <c r="D553" s="36" t="str">
        <f t="shared" si="7"/>
        <v/>
      </c>
    </row>
    <row r="554" spans="1:4" ht="18.75" customHeight="1">
      <c r="A554" s="42"/>
      <c r="B554" s="42"/>
      <c r="D554" s="36" t="str">
        <f t="shared" si="7"/>
        <v/>
      </c>
    </row>
    <row r="555" spans="1:4" ht="18.75" customHeight="1">
      <c r="A555" s="42"/>
      <c r="B555" s="42"/>
      <c r="D555" s="36" t="str">
        <f t="shared" si="7"/>
        <v/>
      </c>
    </row>
    <row r="556" spans="1:4" ht="18.75" customHeight="1">
      <c r="A556" s="42"/>
      <c r="B556" s="42"/>
      <c r="D556" s="36" t="str">
        <f t="shared" si="7"/>
        <v/>
      </c>
    </row>
    <row r="557" spans="1:4" ht="18.75" customHeight="1">
      <c r="A557" s="42"/>
      <c r="B557" s="42"/>
      <c r="D557" s="36" t="str">
        <f t="shared" si="7"/>
        <v/>
      </c>
    </row>
    <row r="558" spans="1:4" ht="18.75" customHeight="1">
      <c r="A558" s="42"/>
      <c r="B558" s="42"/>
      <c r="D558" s="36" t="str">
        <f t="shared" si="7"/>
        <v/>
      </c>
    </row>
    <row r="559" spans="1:4" ht="18.75" customHeight="1">
      <c r="A559" s="42"/>
      <c r="B559" s="42"/>
      <c r="D559" s="36" t="str">
        <f t="shared" si="7"/>
        <v/>
      </c>
    </row>
    <row r="560" spans="1:4" ht="18.75" customHeight="1">
      <c r="A560" s="42"/>
      <c r="B560" s="42"/>
      <c r="D560" s="36" t="str">
        <f t="shared" si="7"/>
        <v/>
      </c>
    </row>
    <row r="561" spans="1:4" ht="18.75" customHeight="1">
      <c r="A561" s="42"/>
      <c r="B561" s="42"/>
      <c r="D561" s="36" t="str">
        <f t="shared" si="7"/>
        <v/>
      </c>
    </row>
    <row r="562" spans="1:4" ht="18.75" customHeight="1">
      <c r="A562" s="42"/>
      <c r="B562" s="42"/>
      <c r="D562" s="36" t="str">
        <f t="shared" si="7"/>
        <v/>
      </c>
    </row>
    <row r="563" spans="1:4" ht="18.75" customHeight="1">
      <c r="A563" s="42"/>
      <c r="B563" s="42"/>
      <c r="D563" s="36" t="str">
        <f t="shared" si="7"/>
        <v/>
      </c>
    </row>
    <row r="564" spans="1:4" ht="18.75" customHeight="1">
      <c r="A564" s="42"/>
      <c r="B564" s="42"/>
      <c r="D564" s="36" t="str">
        <f t="shared" si="7"/>
        <v/>
      </c>
    </row>
    <row r="565" spans="1:4" ht="18.75" customHeight="1">
      <c r="A565" s="42"/>
      <c r="B565" s="42"/>
      <c r="D565" s="36" t="str">
        <f t="shared" si="7"/>
        <v/>
      </c>
    </row>
    <row r="566" spans="1:4" ht="18.75" customHeight="1">
      <c r="A566" s="42"/>
      <c r="B566" s="42"/>
      <c r="D566" s="36" t="str">
        <f t="shared" ref="D566:D629" si="8">CONCATENATE(F506,E506)</f>
        <v/>
      </c>
    </row>
    <row r="567" spans="1:4" ht="18.75" customHeight="1">
      <c r="A567" s="42"/>
      <c r="B567" s="42"/>
      <c r="D567" s="36" t="str">
        <f t="shared" si="8"/>
        <v/>
      </c>
    </row>
    <row r="568" spans="1:4" ht="18.75" customHeight="1">
      <c r="A568" s="42"/>
      <c r="B568" s="42"/>
      <c r="D568" s="36" t="str">
        <f t="shared" si="8"/>
        <v/>
      </c>
    </row>
    <row r="569" spans="1:4" ht="18.75" customHeight="1">
      <c r="A569" s="42"/>
      <c r="B569" s="42"/>
      <c r="D569" s="36" t="str">
        <f t="shared" si="8"/>
        <v/>
      </c>
    </row>
    <row r="570" spans="1:4" ht="18.75" customHeight="1">
      <c r="A570" s="42"/>
      <c r="B570" s="42"/>
      <c r="D570" s="36" t="str">
        <f t="shared" si="8"/>
        <v/>
      </c>
    </row>
    <row r="571" spans="1:4" ht="18.75" customHeight="1">
      <c r="A571" s="42"/>
      <c r="B571" s="42"/>
      <c r="D571" s="36" t="str">
        <f t="shared" si="8"/>
        <v/>
      </c>
    </row>
    <row r="572" spans="1:4" ht="18.75" customHeight="1">
      <c r="A572" s="42"/>
      <c r="B572" s="42"/>
      <c r="D572" s="36" t="str">
        <f t="shared" si="8"/>
        <v/>
      </c>
    </row>
    <row r="573" spans="1:4" ht="18.75" customHeight="1">
      <c r="A573" s="42"/>
      <c r="B573" s="42"/>
      <c r="D573" s="36" t="str">
        <f t="shared" si="8"/>
        <v/>
      </c>
    </row>
    <row r="574" spans="1:4" ht="18.75" customHeight="1">
      <c r="A574" s="42"/>
      <c r="B574" s="42"/>
      <c r="D574" s="36" t="str">
        <f t="shared" si="8"/>
        <v/>
      </c>
    </row>
    <row r="575" spans="1:4" ht="18.75" customHeight="1">
      <c r="A575" s="42"/>
      <c r="B575" s="42"/>
      <c r="D575" s="36" t="str">
        <f t="shared" si="8"/>
        <v/>
      </c>
    </row>
    <row r="576" spans="1:4" ht="18.75" customHeight="1">
      <c r="A576" s="42"/>
      <c r="B576" s="42"/>
      <c r="D576" s="36" t="str">
        <f t="shared" si="8"/>
        <v/>
      </c>
    </row>
    <row r="577" spans="1:4" ht="18.75" customHeight="1">
      <c r="A577" s="42"/>
      <c r="B577" s="42"/>
      <c r="D577" s="36" t="str">
        <f t="shared" si="8"/>
        <v/>
      </c>
    </row>
    <row r="578" spans="1:4" ht="18.75" customHeight="1">
      <c r="A578" s="42"/>
      <c r="B578" s="42"/>
      <c r="D578" s="36" t="str">
        <f t="shared" si="8"/>
        <v/>
      </c>
    </row>
    <row r="579" spans="1:4" ht="18.75" customHeight="1">
      <c r="A579" s="42"/>
      <c r="B579" s="42"/>
      <c r="D579" s="36" t="str">
        <f t="shared" si="8"/>
        <v/>
      </c>
    </row>
    <row r="580" spans="1:4" ht="18.75" customHeight="1">
      <c r="A580" s="42"/>
      <c r="B580" s="42"/>
      <c r="D580" s="36" t="str">
        <f t="shared" si="8"/>
        <v/>
      </c>
    </row>
    <row r="581" spans="1:4" ht="18.75" customHeight="1">
      <c r="A581" s="42"/>
      <c r="B581" s="42"/>
      <c r="D581" s="36" t="str">
        <f t="shared" si="8"/>
        <v/>
      </c>
    </row>
    <row r="582" spans="1:4" ht="18.75" customHeight="1">
      <c r="A582" s="42"/>
      <c r="B582" s="42"/>
      <c r="D582" s="36" t="str">
        <f t="shared" si="8"/>
        <v/>
      </c>
    </row>
    <row r="583" spans="1:4" ht="18.75" customHeight="1">
      <c r="A583" s="42"/>
      <c r="B583" s="42"/>
      <c r="D583" s="36" t="str">
        <f t="shared" si="8"/>
        <v/>
      </c>
    </row>
    <row r="584" spans="1:4" ht="18.75" customHeight="1">
      <c r="A584" s="42"/>
      <c r="B584" s="42"/>
      <c r="D584" s="36" t="str">
        <f t="shared" si="8"/>
        <v/>
      </c>
    </row>
    <row r="585" spans="1:4" ht="18.75" customHeight="1">
      <c r="A585" s="42"/>
      <c r="B585" s="42"/>
      <c r="D585" s="36" t="str">
        <f t="shared" si="8"/>
        <v/>
      </c>
    </row>
    <row r="586" spans="1:4" ht="18.75" customHeight="1">
      <c r="A586" s="42"/>
      <c r="B586" s="42"/>
      <c r="D586" s="36" t="str">
        <f t="shared" si="8"/>
        <v/>
      </c>
    </row>
    <row r="587" spans="1:4" ht="18.75" customHeight="1">
      <c r="A587" s="42"/>
      <c r="B587" s="42"/>
      <c r="D587" s="36" t="str">
        <f t="shared" si="8"/>
        <v/>
      </c>
    </row>
    <row r="588" spans="1:4" ht="18.75" customHeight="1">
      <c r="A588" s="42"/>
      <c r="B588" s="42"/>
      <c r="D588" s="36" t="str">
        <f t="shared" si="8"/>
        <v/>
      </c>
    </row>
    <row r="589" spans="1:4" ht="18.75" customHeight="1">
      <c r="A589" s="42"/>
      <c r="B589" s="42"/>
      <c r="D589" s="36" t="str">
        <f t="shared" si="8"/>
        <v/>
      </c>
    </row>
    <row r="590" spans="1:4" ht="18.75" customHeight="1">
      <c r="A590" s="42"/>
      <c r="B590" s="42"/>
      <c r="D590" s="36" t="str">
        <f t="shared" si="8"/>
        <v/>
      </c>
    </row>
    <row r="591" spans="1:4" ht="18.75" customHeight="1">
      <c r="A591" s="42"/>
      <c r="B591" s="42"/>
      <c r="D591" s="36" t="str">
        <f t="shared" si="8"/>
        <v/>
      </c>
    </row>
    <row r="592" spans="1:4" ht="18.75" customHeight="1">
      <c r="A592" s="42"/>
      <c r="B592" s="42"/>
      <c r="D592" s="36" t="str">
        <f t="shared" si="8"/>
        <v/>
      </c>
    </row>
    <row r="593" spans="1:4" ht="18.75" customHeight="1">
      <c r="A593" s="42"/>
      <c r="B593" s="42"/>
      <c r="D593" s="36" t="str">
        <f t="shared" si="8"/>
        <v/>
      </c>
    </row>
    <row r="594" spans="1:4" ht="18.75" customHeight="1">
      <c r="A594" s="42"/>
      <c r="B594" s="42"/>
      <c r="D594" s="36" t="str">
        <f t="shared" si="8"/>
        <v/>
      </c>
    </row>
    <row r="595" spans="1:4" ht="18.75" customHeight="1">
      <c r="A595" s="42"/>
      <c r="B595" s="42"/>
      <c r="D595" s="36" t="str">
        <f t="shared" si="8"/>
        <v/>
      </c>
    </row>
    <row r="596" spans="1:4" ht="18.75" customHeight="1">
      <c r="A596" s="42"/>
      <c r="B596" s="42"/>
      <c r="D596" s="36" t="str">
        <f t="shared" si="8"/>
        <v/>
      </c>
    </row>
    <row r="597" spans="1:4" ht="18.75" customHeight="1">
      <c r="A597" s="42"/>
      <c r="B597" s="42"/>
      <c r="D597" s="36" t="str">
        <f t="shared" si="8"/>
        <v/>
      </c>
    </row>
    <row r="598" spans="1:4" ht="18.75" customHeight="1">
      <c r="A598" s="42"/>
      <c r="B598" s="42"/>
      <c r="D598" s="36" t="str">
        <f t="shared" si="8"/>
        <v/>
      </c>
    </row>
    <row r="599" spans="1:4" ht="18.75" customHeight="1">
      <c r="A599" s="42"/>
      <c r="B599" s="42"/>
      <c r="D599" s="36" t="str">
        <f t="shared" si="8"/>
        <v/>
      </c>
    </row>
    <row r="600" spans="1:4" ht="18.75" customHeight="1">
      <c r="A600" s="42"/>
      <c r="B600" s="42"/>
      <c r="D600" s="36" t="str">
        <f t="shared" si="8"/>
        <v/>
      </c>
    </row>
    <row r="601" spans="1:4" ht="18.75" customHeight="1">
      <c r="A601" s="42"/>
      <c r="B601" s="42"/>
      <c r="D601" s="36" t="str">
        <f t="shared" si="8"/>
        <v/>
      </c>
    </row>
    <row r="602" spans="1:4" ht="18.75" customHeight="1">
      <c r="A602" s="42"/>
      <c r="B602" s="42"/>
      <c r="D602" s="36" t="str">
        <f t="shared" si="8"/>
        <v/>
      </c>
    </row>
    <row r="603" spans="1:4" ht="18.75" customHeight="1">
      <c r="A603" s="42"/>
      <c r="B603" s="42"/>
      <c r="D603" s="36" t="str">
        <f t="shared" si="8"/>
        <v/>
      </c>
    </row>
    <row r="604" spans="1:4" ht="18.75" customHeight="1">
      <c r="A604" s="42"/>
      <c r="B604" s="42"/>
      <c r="D604" s="36" t="str">
        <f t="shared" si="8"/>
        <v/>
      </c>
    </row>
    <row r="605" spans="1:4" ht="18.75" customHeight="1">
      <c r="A605" s="42"/>
      <c r="B605" s="42"/>
      <c r="D605" s="36" t="str">
        <f t="shared" si="8"/>
        <v/>
      </c>
    </row>
    <row r="606" spans="1:4" ht="18.75" customHeight="1">
      <c r="A606" s="42"/>
      <c r="B606" s="42"/>
      <c r="D606" s="36" t="str">
        <f t="shared" si="8"/>
        <v/>
      </c>
    </row>
    <row r="607" spans="1:4" ht="18.75" customHeight="1">
      <c r="A607" s="42"/>
      <c r="B607" s="42"/>
      <c r="D607" s="36" t="str">
        <f t="shared" si="8"/>
        <v/>
      </c>
    </row>
    <row r="608" spans="1:4" ht="18.75" customHeight="1">
      <c r="A608" s="42"/>
      <c r="B608" s="42"/>
      <c r="D608" s="36" t="str">
        <f t="shared" si="8"/>
        <v/>
      </c>
    </row>
    <row r="609" spans="1:4" ht="18.75" customHeight="1">
      <c r="A609" s="42"/>
      <c r="B609" s="42"/>
      <c r="D609" s="36" t="str">
        <f t="shared" si="8"/>
        <v/>
      </c>
    </row>
    <row r="610" spans="1:4" ht="18.75" customHeight="1">
      <c r="A610" s="42"/>
      <c r="B610" s="42"/>
      <c r="D610" s="36" t="str">
        <f t="shared" si="8"/>
        <v/>
      </c>
    </row>
    <row r="611" spans="1:4" ht="18.75" customHeight="1">
      <c r="A611" s="42"/>
      <c r="B611" s="42"/>
      <c r="D611" s="36" t="str">
        <f t="shared" si="8"/>
        <v/>
      </c>
    </row>
    <row r="612" spans="1:4" ht="18.75" customHeight="1">
      <c r="A612" s="42"/>
      <c r="B612" s="42"/>
      <c r="D612" s="36" t="str">
        <f t="shared" si="8"/>
        <v/>
      </c>
    </row>
    <row r="613" spans="1:4" ht="18.75" customHeight="1">
      <c r="A613" s="42"/>
      <c r="B613" s="42"/>
      <c r="D613" s="36" t="str">
        <f t="shared" si="8"/>
        <v/>
      </c>
    </row>
    <row r="614" spans="1:4" ht="18.75" customHeight="1">
      <c r="A614" s="42"/>
      <c r="B614" s="42"/>
      <c r="D614" s="36" t="str">
        <f t="shared" si="8"/>
        <v/>
      </c>
    </row>
    <row r="615" spans="1:4" ht="18.75" customHeight="1">
      <c r="A615" s="42"/>
      <c r="B615" s="42"/>
      <c r="D615" s="36" t="str">
        <f t="shared" si="8"/>
        <v/>
      </c>
    </row>
    <row r="616" spans="1:4" ht="18.75" customHeight="1">
      <c r="A616" s="42"/>
      <c r="B616" s="42"/>
      <c r="D616" s="36" t="str">
        <f t="shared" si="8"/>
        <v/>
      </c>
    </row>
    <row r="617" spans="1:4" ht="18.75" customHeight="1">
      <c r="A617" s="42"/>
      <c r="B617" s="42"/>
      <c r="D617" s="36" t="str">
        <f t="shared" si="8"/>
        <v/>
      </c>
    </row>
    <row r="618" spans="1:4" ht="18.75" customHeight="1">
      <c r="A618" s="42"/>
      <c r="B618" s="42"/>
      <c r="D618" s="36" t="str">
        <f t="shared" si="8"/>
        <v/>
      </c>
    </row>
    <row r="619" spans="1:4" ht="18.75" customHeight="1">
      <c r="A619" s="42"/>
      <c r="B619" s="42"/>
      <c r="D619" s="36" t="str">
        <f t="shared" si="8"/>
        <v/>
      </c>
    </row>
    <row r="620" spans="1:4" ht="18.75" customHeight="1">
      <c r="A620" s="42"/>
      <c r="B620" s="42"/>
      <c r="D620" s="36" t="str">
        <f t="shared" si="8"/>
        <v/>
      </c>
    </row>
    <row r="621" spans="1:4" ht="18.75" customHeight="1">
      <c r="A621" s="42"/>
      <c r="B621" s="42"/>
      <c r="D621" s="36" t="str">
        <f t="shared" si="8"/>
        <v/>
      </c>
    </row>
    <row r="622" spans="1:4" ht="18.75" customHeight="1">
      <c r="A622" s="42"/>
      <c r="B622" s="42"/>
      <c r="D622" s="36" t="str">
        <f t="shared" si="8"/>
        <v/>
      </c>
    </row>
    <row r="623" spans="1:4" ht="18.75" customHeight="1">
      <c r="A623" s="42"/>
      <c r="B623" s="42"/>
      <c r="D623" s="36" t="str">
        <f t="shared" si="8"/>
        <v/>
      </c>
    </row>
    <row r="624" spans="1:4" ht="18.75" customHeight="1">
      <c r="A624" s="42"/>
      <c r="B624" s="42"/>
      <c r="D624" s="36" t="str">
        <f t="shared" si="8"/>
        <v/>
      </c>
    </row>
    <row r="625" spans="1:4" ht="18.75" customHeight="1">
      <c r="A625" s="42"/>
      <c r="B625" s="42"/>
      <c r="D625" s="36" t="str">
        <f t="shared" si="8"/>
        <v/>
      </c>
    </row>
    <row r="626" spans="1:4" ht="18.75" customHeight="1">
      <c r="A626" s="42"/>
      <c r="B626" s="42"/>
      <c r="D626" s="36" t="str">
        <f t="shared" si="8"/>
        <v/>
      </c>
    </row>
    <row r="627" spans="1:4" ht="18.75" customHeight="1">
      <c r="A627" s="42"/>
      <c r="B627" s="42"/>
      <c r="D627" s="36" t="str">
        <f t="shared" si="8"/>
        <v/>
      </c>
    </row>
    <row r="628" spans="1:4" ht="18.75" customHeight="1">
      <c r="A628" s="42"/>
      <c r="B628" s="42"/>
      <c r="D628" s="36" t="str">
        <f t="shared" si="8"/>
        <v/>
      </c>
    </row>
    <row r="629" spans="1:4" ht="18.75" customHeight="1">
      <c r="A629" s="42"/>
      <c r="B629" s="42"/>
      <c r="D629" s="36" t="str">
        <f t="shared" si="8"/>
        <v/>
      </c>
    </row>
    <row r="630" spans="1:4" ht="18.75" customHeight="1">
      <c r="A630" s="42"/>
      <c r="B630" s="42"/>
      <c r="D630" s="36" t="str">
        <f t="shared" ref="D630:D693" si="9">CONCATENATE(F570,E570)</f>
        <v/>
      </c>
    </row>
    <row r="631" spans="1:4" ht="18.75" customHeight="1">
      <c r="A631" s="42"/>
      <c r="B631" s="42"/>
      <c r="D631" s="36" t="str">
        <f t="shared" si="9"/>
        <v/>
      </c>
    </row>
    <row r="632" spans="1:4" ht="18.75" customHeight="1">
      <c r="A632" s="42"/>
      <c r="B632" s="42"/>
      <c r="D632" s="36" t="str">
        <f t="shared" si="9"/>
        <v/>
      </c>
    </row>
    <row r="633" spans="1:4" ht="18.75" customHeight="1">
      <c r="A633" s="42"/>
      <c r="B633" s="42"/>
      <c r="D633" s="36" t="str">
        <f t="shared" si="9"/>
        <v/>
      </c>
    </row>
    <row r="634" spans="1:4" ht="18.75" customHeight="1">
      <c r="A634" s="42"/>
      <c r="B634" s="42"/>
      <c r="D634" s="36" t="str">
        <f t="shared" si="9"/>
        <v/>
      </c>
    </row>
    <row r="635" spans="1:4" ht="18.75" customHeight="1">
      <c r="A635" s="42"/>
      <c r="B635" s="42"/>
      <c r="D635" s="36" t="str">
        <f t="shared" si="9"/>
        <v/>
      </c>
    </row>
    <row r="636" spans="1:4" ht="18.75" customHeight="1">
      <c r="A636" s="42"/>
      <c r="B636" s="42"/>
      <c r="D636" s="36" t="str">
        <f t="shared" si="9"/>
        <v/>
      </c>
    </row>
    <row r="637" spans="1:4" ht="18.75" customHeight="1">
      <c r="A637" s="42"/>
      <c r="B637" s="42"/>
      <c r="D637" s="36" t="str">
        <f t="shared" si="9"/>
        <v/>
      </c>
    </row>
    <row r="638" spans="1:4" ht="18.75" customHeight="1">
      <c r="A638" s="42"/>
      <c r="B638" s="42"/>
      <c r="D638" s="36" t="str">
        <f t="shared" si="9"/>
        <v/>
      </c>
    </row>
    <row r="639" spans="1:4" ht="18.75" customHeight="1">
      <c r="A639" s="42"/>
      <c r="B639" s="42"/>
      <c r="D639" s="36" t="str">
        <f t="shared" si="9"/>
        <v/>
      </c>
    </row>
    <row r="640" spans="1:4" ht="18.75" customHeight="1">
      <c r="A640" s="42"/>
      <c r="B640" s="42"/>
      <c r="D640" s="36" t="str">
        <f t="shared" si="9"/>
        <v/>
      </c>
    </row>
    <row r="641" spans="1:4" ht="18.75" customHeight="1">
      <c r="A641" s="42"/>
      <c r="B641" s="42"/>
      <c r="D641" s="36" t="str">
        <f t="shared" si="9"/>
        <v/>
      </c>
    </row>
    <row r="642" spans="1:4" ht="18.75" customHeight="1">
      <c r="A642" s="42"/>
      <c r="B642" s="42"/>
      <c r="D642" s="36" t="str">
        <f t="shared" si="9"/>
        <v/>
      </c>
    </row>
    <row r="643" spans="1:4" ht="18.75" customHeight="1">
      <c r="A643" s="42"/>
      <c r="B643" s="42"/>
      <c r="D643" s="36" t="str">
        <f t="shared" si="9"/>
        <v/>
      </c>
    </row>
    <row r="644" spans="1:4" ht="18.75" customHeight="1">
      <c r="A644" s="42"/>
      <c r="B644" s="42"/>
      <c r="D644" s="36" t="str">
        <f t="shared" si="9"/>
        <v/>
      </c>
    </row>
    <row r="645" spans="1:4" ht="18.75" customHeight="1">
      <c r="A645" s="42"/>
      <c r="B645" s="42"/>
      <c r="D645" s="36" t="str">
        <f t="shared" si="9"/>
        <v/>
      </c>
    </row>
    <row r="646" spans="1:4" ht="18.75" customHeight="1">
      <c r="A646" s="42"/>
      <c r="B646" s="42"/>
      <c r="D646" s="36" t="str">
        <f t="shared" si="9"/>
        <v/>
      </c>
    </row>
    <row r="647" spans="1:4" ht="18.75" customHeight="1">
      <c r="A647" s="42"/>
      <c r="B647" s="42"/>
      <c r="D647" s="36" t="str">
        <f t="shared" si="9"/>
        <v/>
      </c>
    </row>
    <row r="648" spans="1:4" ht="18.75" customHeight="1">
      <c r="A648" s="42"/>
      <c r="B648" s="42"/>
      <c r="D648" s="36" t="str">
        <f t="shared" si="9"/>
        <v/>
      </c>
    </row>
    <row r="649" spans="1:4" ht="18.75" customHeight="1">
      <c r="A649" s="42"/>
      <c r="B649" s="42"/>
      <c r="D649" s="36" t="str">
        <f t="shared" si="9"/>
        <v/>
      </c>
    </row>
    <row r="650" spans="1:4" ht="18.75" customHeight="1">
      <c r="A650" s="42"/>
      <c r="B650" s="42"/>
      <c r="D650" s="36" t="str">
        <f t="shared" si="9"/>
        <v/>
      </c>
    </row>
    <row r="651" spans="1:4" ht="18.75" customHeight="1">
      <c r="A651" s="42"/>
      <c r="B651" s="42"/>
      <c r="D651" s="36" t="str">
        <f t="shared" si="9"/>
        <v/>
      </c>
    </row>
    <row r="652" spans="1:4" ht="18.75" customHeight="1">
      <c r="A652" s="42"/>
      <c r="B652" s="42"/>
      <c r="D652" s="36" t="str">
        <f t="shared" si="9"/>
        <v/>
      </c>
    </row>
    <row r="653" spans="1:4" ht="18.75" customHeight="1">
      <c r="A653" s="42"/>
      <c r="B653" s="42"/>
      <c r="D653" s="36" t="str">
        <f t="shared" si="9"/>
        <v/>
      </c>
    </row>
    <row r="654" spans="1:4" ht="18.75" customHeight="1">
      <c r="A654" s="42"/>
      <c r="B654" s="42"/>
      <c r="D654" s="36" t="str">
        <f t="shared" si="9"/>
        <v/>
      </c>
    </row>
    <row r="655" spans="1:4" ht="18.75" customHeight="1">
      <c r="A655" s="42"/>
      <c r="B655" s="42"/>
      <c r="D655" s="36" t="str">
        <f t="shared" si="9"/>
        <v/>
      </c>
    </row>
    <row r="656" spans="1:4" ht="18.75" customHeight="1">
      <c r="A656" s="42"/>
      <c r="B656" s="42"/>
      <c r="D656" s="36" t="str">
        <f t="shared" si="9"/>
        <v/>
      </c>
    </row>
    <row r="657" spans="1:4" ht="18.75" customHeight="1">
      <c r="A657" s="42"/>
      <c r="B657" s="42"/>
      <c r="D657" s="36" t="str">
        <f t="shared" si="9"/>
        <v/>
      </c>
    </row>
    <row r="658" spans="1:4" ht="18.75" customHeight="1">
      <c r="A658" s="42"/>
      <c r="B658" s="42"/>
      <c r="D658" s="36" t="str">
        <f t="shared" si="9"/>
        <v/>
      </c>
    </row>
    <row r="659" spans="1:4" ht="18.75" customHeight="1">
      <c r="A659" s="42"/>
      <c r="B659" s="42"/>
      <c r="D659" s="36" t="str">
        <f t="shared" si="9"/>
        <v/>
      </c>
    </row>
    <row r="660" spans="1:4" ht="18.75" customHeight="1">
      <c r="A660" s="42"/>
      <c r="B660" s="42"/>
      <c r="D660" s="36" t="str">
        <f t="shared" si="9"/>
        <v/>
      </c>
    </row>
    <row r="661" spans="1:4" ht="18.75" customHeight="1">
      <c r="A661" s="42"/>
      <c r="B661" s="42"/>
      <c r="D661" s="36" t="str">
        <f t="shared" si="9"/>
        <v/>
      </c>
    </row>
    <row r="662" spans="1:4" ht="18.75" customHeight="1">
      <c r="A662" s="42"/>
      <c r="B662" s="42"/>
      <c r="D662" s="36" t="str">
        <f t="shared" si="9"/>
        <v/>
      </c>
    </row>
    <row r="663" spans="1:4" ht="18.75" customHeight="1">
      <c r="A663" s="42"/>
      <c r="B663" s="42"/>
      <c r="D663" s="36" t="str">
        <f t="shared" si="9"/>
        <v/>
      </c>
    </row>
    <row r="664" spans="1:4" ht="18.75" customHeight="1">
      <c r="A664" s="42"/>
      <c r="B664" s="42"/>
      <c r="D664" s="36" t="str">
        <f t="shared" si="9"/>
        <v/>
      </c>
    </row>
    <row r="665" spans="1:4" ht="18.75" customHeight="1">
      <c r="A665" s="42"/>
      <c r="B665" s="42"/>
      <c r="D665" s="36" t="str">
        <f t="shared" si="9"/>
        <v/>
      </c>
    </row>
    <row r="666" spans="1:4" ht="18.75" customHeight="1">
      <c r="A666" s="42"/>
      <c r="B666" s="42"/>
      <c r="D666" s="36" t="str">
        <f t="shared" si="9"/>
        <v/>
      </c>
    </row>
    <row r="667" spans="1:4" ht="18.75" customHeight="1">
      <c r="A667" s="42"/>
      <c r="B667" s="42"/>
      <c r="D667" s="36" t="str">
        <f t="shared" si="9"/>
        <v/>
      </c>
    </row>
    <row r="668" spans="1:4" ht="18.75" customHeight="1">
      <c r="A668" s="42"/>
      <c r="B668" s="42"/>
      <c r="D668" s="36" t="str">
        <f t="shared" si="9"/>
        <v/>
      </c>
    </row>
    <row r="669" spans="1:4" ht="18.75" customHeight="1">
      <c r="A669" s="42"/>
      <c r="B669" s="42"/>
      <c r="D669" s="36" t="str">
        <f t="shared" si="9"/>
        <v/>
      </c>
    </row>
    <row r="670" spans="1:4" ht="18.75" customHeight="1">
      <c r="A670" s="42"/>
      <c r="B670" s="42"/>
      <c r="D670" s="36" t="str">
        <f t="shared" si="9"/>
        <v/>
      </c>
    </row>
    <row r="671" spans="1:4" ht="18.75" customHeight="1">
      <c r="A671" s="42"/>
      <c r="B671" s="42"/>
      <c r="D671" s="36" t="str">
        <f t="shared" si="9"/>
        <v/>
      </c>
    </row>
    <row r="672" spans="1:4" ht="18.75" customHeight="1">
      <c r="A672" s="42"/>
      <c r="B672" s="42"/>
      <c r="D672" s="36" t="str">
        <f t="shared" si="9"/>
        <v/>
      </c>
    </row>
    <row r="673" spans="1:4" ht="18.75" customHeight="1">
      <c r="A673" s="42"/>
      <c r="B673" s="42"/>
      <c r="D673" s="36" t="str">
        <f t="shared" si="9"/>
        <v/>
      </c>
    </row>
    <row r="674" spans="1:4" ht="18.75" customHeight="1">
      <c r="A674" s="42"/>
      <c r="B674" s="42"/>
      <c r="D674" s="36" t="str">
        <f t="shared" si="9"/>
        <v/>
      </c>
    </row>
    <row r="675" spans="1:4" ht="18.75" customHeight="1">
      <c r="A675" s="42"/>
      <c r="B675" s="42"/>
      <c r="D675" s="36" t="str">
        <f t="shared" si="9"/>
        <v/>
      </c>
    </row>
    <row r="676" spans="1:4" ht="18.75" customHeight="1">
      <c r="A676" s="42"/>
      <c r="B676" s="42"/>
      <c r="D676" s="36" t="str">
        <f t="shared" si="9"/>
        <v/>
      </c>
    </row>
    <row r="677" spans="1:4" ht="18.75" customHeight="1">
      <c r="A677" s="42"/>
      <c r="B677" s="42"/>
      <c r="D677" s="36" t="str">
        <f t="shared" si="9"/>
        <v/>
      </c>
    </row>
    <row r="678" spans="1:4" ht="18.75" customHeight="1">
      <c r="A678" s="42"/>
      <c r="B678" s="42"/>
      <c r="D678" s="36" t="str">
        <f t="shared" si="9"/>
        <v/>
      </c>
    </row>
    <row r="679" spans="1:4" ht="18.75" customHeight="1">
      <c r="A679" s="42"/>
      <c r="B679" s="42"/>
      <c r="D679" s="36" t="str">
        <f t="shared" si="9"/>
        <v/>
      </c>
    </row>
    <row r="680" spans="1:4" ht="18.75" customHeight="1">
      <c r="A680" s="42"/>
      <c r="B680" s="42"/>
      <c r="D680" s="36" t="str">
        <f t="shared" si="9"/>
        <v/>
      </c>
    </row>
    <row r="681" spans="1:4" ht="18.75" customHeight="1">
      <c r="A681" s="42"/>
      <c r="B681" s="42"/>
      <c r="D681" s="36" t="str">
        <f t="shared" si="9"/>
        <v/>
      </c>
    </row>
    <row r="682" spans="1:4" ht="18.75" customHeight="1">
      <c r="A682" s="42"/>
      <c r="B682" s="42"/>
      <c r="D682" s="36" t="str">
        <f t="shared" si="9"/>
        <v/>
      </c>
    </row>
    <row r="683" spans="1:4" ht="18.75" customHeight="1">
      <c r="A683" s="42"/>
      <c r="B683" s="42"/>
      <c r="D683" s="36" t="str">
        <f t="shared" si="9"/>
        <v/>
      </c>
    </row>
    <row r="684" spans="1:4" ht="18.75" customHeight="1">
      <c r="A684" s="42"/>
      <c r="B684" s="42"/>
      <c r="D684" s="36" t="str">
        <f t="shared" si="9"/>
        <v/>
      </c>
    </row>
    <row r="685" spans="1:4" ht="18.75" customHeight="1">
      <c r="A685" s="42"/>
      <c r="B685" s="42"/>
      <c r="D685" s="36" t="str">
        <f t="shared" si="9"/>
        <v/>
      </c>
    </row>
    <row r="686" spans="1:4" ht="18.75" customHeight="1">
      <c r="A686" s="42"/>
      <c r="B686" s="42"/>
      <c r="D686" s="36" t="str">
        <f t="shared" si="9"/>
        <v/>
      </c>
    </row>
    <row r="687" spans="1:4" ht="18.75" customHeight="1">
      <c r="A687" s="42"/>
      <c r="B687" s="42"/>
      <c r="D687" s="36" t="str">
        <f t="shared" si="9"/>
        <v/>
      </c>
    </row>
    <row r="688" spans="1:4" ht="18.75" customHeight="1">
      <c r="A688" s="42"/>
      <c r="B688" s="42"/>
      <c r="D688" s="36" t="str">
        <f t="shared" si="9"/>
        <v/>
      </c>
    </row>
    <row r="689" spans="1:4" ht="18.75" customHeight="1">
      <c r="A689" s="42"/>
      <c r="B689" s="42"/>
      <c r="D689" s="36" t="str">
        <f t="shared" si="9"/>
        <v/>
      </c>
    </row>
    <row r="690" spans="1:4" ht="18.75" customHeight="1">
      <c r="A690" s="42"/>
      <c r="B690" s="42"/>
      <c r="D690" s="36" t="str">
        <f t="shared" si="9"/>
        <v/>
      </c>
    </row>
    <row r="691" spans="1:4" ht="18.75" customHeight="1">
      <c r="A691" s="42"/>
      <c r="B691" s="42"/>
      <c r="D691" s="36" t="str">
        <f t="shared" si="9"/>
        <v/>
      </c>
    </row>
    <row r="692" spans="1:4" ht="18.75" customHeight="1">
      <c r="A692" s="42"/>
      <c r="B692" s="42"/>
      <c r="D692" s="36" t="str">
        <f t="shared" si="9"/>
        <v/>
      </c>
    </row>
    <row r="693" spans="1:4" ht="18.75" customHeight="1">
      <c r="A693" s="42"/>
      <c r="B693" s="42"/>
      <c r="D693" s="36" t="str">
        <f t="shared" si="9"/>
        <v/>
      </c>
    </row>
    <row r="694" spans="1:4" ht="18.75" customHeight="1">
      <c r="A694" s="42"/>
      <c r="B694" s="42"/>
      <c r="D694" s="36" t="str">
        <f t="shared" ref="D694:D757" si="10">CONCATENATE(F634,E634)</f>
        <v/>
      </c>
    </row>
    <row r="695" spans="1:4" ht="18.75" customHeight="1">
      <c r="A695" s="42"/>
      <c r="B695" s="42"/>
      <c r="D695" s="36" t="str">
        <f t="shared" si="10"/>
        <v/>
      </c>
    </row>
    <row r="696" spans="1:4" ht="18.75" customHeight="1">
      <c r="A696" s="42"/>
      <c r="B696" s="42"/>
      <c r="D696" s="36" t="str">
        <f t="shared" si="10"/>
        <v/>
      </c>
    </row>
    <row r="697" spans="1:4" ht="18.75" customHeight="1">
      <c r="A697" s="42"/>
      <c r="B697" s="42"/>
      <c r="D697" s="36" t="str">
        <f t="shared" si="10"/>
        <v/>
      </c>
    </row>
    <row r="698" spans="1:4" ht="18.75" customHeight="1">
      <c r="A698" s="42"/>
      <c r="B698" s="42"/>
      <c r="D698" s="36" t="str">
        <f t="shared" si="10"/>
        <v/>
      </c>
    </row>
    <row r="699" spans="1:4" ht="18.75" customHeight="1">
      <c r="A699" s="42"/>
      <c r="B699" s="42"/>
      <c r="D699" s="36" t="str">
        <f t="shared" si="10"/>
        <v/>
      </c>
    </row>
    <row r="700" spans="1:4" ht="18.75" customHeight="1">
      <c r="A700" s="42"/>
      <c r="B700" s="42"/>
      <c r="D700" s="36" t="str">
        <f t="shared" si="10"/>
        <v/>
      </c>
    </row>
    <row r="701" spans="1:4" ht="18.75" customHeight="1">
      <c r="A701" s="42"/>
      <c r="B701" s="42"/>
      <c r="D701" s="36" t="str">
        <f t="shared" si="10"/>
        <v/>
      </c>
    </row>
    <row r="702" spans="1:4" ht="18.75" customHeight="1">
      <c r="A702" s="42"/>
      <c r="B702" s="42"/>
      <c r="D702" s="36" t="str">
        <f t="shared" si="10"/>
        <v/>
      </c>
    </row>
    <row r="703" spans="1:4" ht="18.75" customHeight="1">
      <c r="A703" s="42"/>
      <c r="B703" s="42"/>
      <c r="D703" s="36" t="str">
        <f t="shared" si="10"/>
        <v/>
      </c>
    </row>
    <row r="704" spans="1:4" ht="18.75" customHeight="1">
      <c r="A704" s="42"/>
      <c r="B704" s="42"/>
      <c r="D704" s="36" t="str">
        <f t="shared" si="10"/>
        <v/>
      </c>
    </row>
    <row r="705" spans="1:4" ht="18.75" customHeight="1">
      <c r="A705" s="42"/>
      <c r="B705" s="42"/>
      <c r="D705" s="36" t="str">
        <f t="shared" si="10"/>
        <v/>
      </c>
    </row>
    <row r="706" spans="1:4" ht="18.75" customHeight="1">
      <c r="A706" s="42"/>
      <c r="B706" s="42"/>
      <c r="D706" s="36" t="str">
        <f t="shared" si="10"/>
        <v/>
      </c>
    </row>
    <row r="707" spans="1:4" ht="18.75" customHeight="1">
      <c r="A707" s="42"/>
      <c r="B707" s="42"/>
      <c r="D707" s="36" t="str">
        <f t="shared" si="10"/>
        <v/>
      </c>
    </row>
    <row r="708" spans="1:4" ht="18.75" customHeight="1">
      <c r="A708" s="42"/>
      <c r="B708" s="42"/>
      <c r="D708" s="36" t="str">
        <f t="shared" si="10"/>
        <v/>
      </c>
    </row>
    <row r="709" spans="1:4" ht="18.75" customHeight="1">
      <c r="A709" s="42"/>
      <c r="B709" s="42"/>
      <c r="D709" s="36" t="str">
        <f t="shared" si="10"/>
        <v/>
      </c>
    </row>
    <row r="710" spans="1:4" ht="18.75" customHeight="1">
      <c r="A710" s="42"/>
      <c r="B710" s="42"/>
      <c r="D710" s="36" t="str">
        <f t="shared" si="10"/>
        <v/>
      </c>
    </row>
    <row r="711" spans="1:4" ht="18.75" customHeight="1">
      <c r="A711" s="42"/>
      <c r="B711" s="42"/>
      <c r="D711" s="36" t="str">
        <f t="shared" si="10"/>
        <v/>
      </c>
    </row>
    <row r="712" spans="1:4" ht="18.75" customHeight="1">
      <c r="A712" s="42"/>
      <c r="B712" s="42"/>
      <c r="D712" s="36" t="str">
        <f t="shared" si="10"/>
        <v/>
      </c>
    </row>
    <row r="713" spans="1:4" ht="18.75" customHeight="1">
      <c r="A713" s="42"/>
      <c r="B713" s="42"/>
      <c r="D713" s="36" t="str">
        <f t="shared" si="10"/>
        <v/>
      </c>
    </row>
    <row r="714" spans="1:4" ht="18.75" customHeight="1">
      <c r="A714" s="42"/>
      <c r="B714" s="42"/>
      <c r="D714" s="36" t="str">
        <f t="shared" si="10"/>
        <v/>
      </c>
    </row>
    <row r="715" spans="1:4" ht="18.75" customHeight="1">
      <c r="A715" s="42"/>
      <c r="B715" s="42"/>
      <c r="D715" s="36" t="str">
        <f t="shared" si="10"/>
        <v/>
      </c>
    </row>
    <row r="716" spans="1:4" ht="18.75" customHeight="1">
      <c r="A716" s="42"/>
      <c r="B716" s="42"/>
      <c r="D716" s="36" t="str">
        <f t="shared" si="10"/>
        <v/>
      </c>
    </row>
    <row r="717" spans="1:4" ht="18.75" customHeight="1">
      <c r="A717" s="42"/>
      <c r="B717" s="42"/>
      <c r="D717" s="36" t="str">
        <f t="shared" si="10"/>
        <v/>
      </c>
    </row>
    <row r="718" spans="1:4" ht="18.75" customHeight="1">
      <c r="A718" s="42"/>
      <c r="B718" s="42"/>
      <c r="D718" s="36" t="str">
        <f t="shared" si="10"/>
        <v/>
      </c>
    </row>
    <row r="719" spans="1:4" ht="18.75" customHeight="1">
      <c r="A719" s="42"/>
      <c r="B719" s="42"/>
      <c r="D719" s="36" t="str">
        <f t="shared" si="10"/>
        <v/>
      </c>
    </row>
    <row r="720" spans="1:4" ht="18.75" customHeight="1">
      <c r="A720" s="42"/>
      <c r="B720" s="42"/>
      <c r="D720" s="36" t="str">
        <f t="shared" si="10"/>
        <v/>
      </c>
    </row>
    <row r="721" spans="1:4" ht="18.75" customHeight="1">
      <c r="A721" s="42"/>
      <c r="B721" s="42"/>
      <c r="D721" s="36" t="str">
        <f t="shared" si="10"/>
        <v/>
      </c>
    </row>
    <row r="722" spans="1:4" ht="18.75" customHeight="1">
      <c r="A722" s="42"/>
      <c r="B722" s="42"/>
      <c r="D722" s="36" t="str">
        <f t="shared" si="10"/>
        <v/>
      </c>
    </row>
    <row r="723" spans="1:4" ht="18.75" customHeight="1">
      <c r="A723" s="42"/>
      <c r="B723" s="42"/>
      <c r="D723" s="36" t="str">
        <f t="shared" si="10"/>
        <v/>
      </c>
    </row>
    <row r="724" spans="1:4" ht="18.75" customHeight="1">
      <c r="A724" s="42"/>
      <c r="B724" s="42"/>
      <c r="D724" s="36" t="str">
        <f t="shared" si="10"/>
        <v/>
      </c>
    </row>
    <row r="725" spans="1:4" ht="18.75" customHeight="1">
      <c r="A725" s="42"/>
      <c r="B725" s="42"/>
      <c r="D725" s="36" t="str">
        <f t="shared" si="10"/>
        <v/>
      </c>
    </row>
    <row r="726" spans="1:4" ht="18.75" customHeight="1">
      <c r="A726" s="42"/>
      <c r="B726" s="42"/>
      <c r="D726" s="36" t="str">
        <f t="shared" si="10"/>
        <v/>
      </c>
    </row>
    <row r="727" spans="1:4" ht="18.75" customHeight="1">
      <c r="A727" s="42"/>
      <c r="B727" s="42"/>
      <c r="D727" s="36" t="str">
        <f t="shared" si="10"/>
        <v/>
      </c>
    </row>
    <row r="728" spans="1:4" ht="18.75" customHeight="1">
      <c r="A728" s="42"/>
      <c r="B728" s="42"/>
      <c r="D728" s="36" t="str">
        <f t="shared" si="10"/>
        <v/>
      </c>
    </row>
    <row r="729" spans="1:4" ht="18.75" customHeight="1">
      <c r="A729" s="42"/>
      <c r="B729" s="42"/>
      <c r="D729" s="36" t="str">
        <f t="shared" si="10"/>
        <v/>
      </c>
    </row>
    <row r="730" spans="1:4" ht="18.75" customHeight="1">
      <c r="A730" s="42"/>
      <c r="B730" s="42"/>
      <c r="D730" s="36" t="str">
        <f t="shared" si="10"/>
        <v/>
      </c>
    </row>
    <row r="731" spans="1:4" ht="18.75" customHeight="1">
      <c r="A731" s="42"/>
      <c r="B731" s="42"/>
      <c r="D731" s="36" t="str">
        <f t="shared" si="10"/>
        <v/>
      </c>
    </row>
    <row r="732" spans="1:4" ht="18.75" customHeight="1">
      <c r="A732" s="42"/>
      <c r="B732" s="42"/>
      <c r="D732" s="36" t="str">
        <f t="shared" si="10"/>
        <v/>
      </c>
    </row>
    <row r="733" spans="1:4" ht="18.75" customHeight="1">
      <c r="A733" s="42"/>
      <c r="B733" s="42"/>
      <c r="D733" s="36" t="str">
        <f t="shared" si="10"/>
        <v/>
      </c>
    </row>
    <row r="734" spans="1:4" ht="18.75" customHeight="1">
      <c r="A734" s="42"/>
      <c r="B734" s="42"/>
      <c r="D734" s="36" t="str">
        <f t="shared" si="10"/>
        <v/>
      </c>
    </row>
    <row r="735" spans="1:4" ht="18.75" customHeight="1">
      <c r="A735" s="42"/>
      <c r="B735" s="42"/>
      <c r="D735" s="36" t="str">
        <f t="shared" si="10"/>
        <v/>
      </c>
    </row>
    <row r="736" spans="1:4" ht="18.75" customHeight="1">
      <c r="A736" s="42"/>
      <c r="B736" s="42"/>
      <c r="D736" s="36" t="str">
        <f t="shared" si="10"/>
        <v/>
      </c>
    </row>
    <row r="737" spans="1:4" ht="18.75" customHeight="1">
      <c r="A737" s="42"/>
      <c r="B737" s="42"/>
      <c r="D737" s="36" t="str">
        <f t="shared" si="10"/>
        <v/>
      </c>
    </row>
    <row r="738" spans="1:4" ht="18.75" customHeight="1">
      <c r="A738" s="42"/>
      <c r="B738" s="42"/>
      <c r="D738" s="36" t="str">
        <f t="shared" si="10"/>
        <v/>
      </c>
    </row>
    <row r="739" spans="1:4" ht="18.75" customHeight="1">
      <c r="A739" s="42"/>
      <c r="B739" s="42"/>
      <c r="D739" s="36" t="str">
        <f t="shared" si="10"/>
        <v/>
      </c>
    </row>
    <row r="740" spans="1:4" ht="18.75" customHeight="1">
      <c r="A740" s="42"/>
      <c r="B740" s="42"/>
      <c r="D740" s="36" t="str">
        <f t="shared" si="10"/>
        <v/>
      </c>
    </row>
    <row r="741" spans="1:4" ht="18.75" customHeight="1">
      <c r="A741" s="42"/>
      <c r="B741" s="42"/>
      <c r="D741" s="36" t="str">
        <f t="shared" si="10"/>
        <v/>
      </c>
    </row>
    <row r="742" spans="1:4" ht="18.75" customHeight="1">
      <c r="A742" s="42"/>
      <c r="B742" s="42"/>
      <c r="D742" s="36" t="str">
        <f t="shared" si="10"/>
        <v/>
      </c>
    </row>
    <row r="743" spans="1:4" ht="18.75" customHeight="1">
      <c r="A743" s="42"/>
      <c r="B743" s="42"/>
      <c r="D743" s="36" t="str">
        <f t="shared" si="10"/>
        <v/>
      </c>
    </row>
    <row r="744" spans="1:4" ht="18.75" customHeight="1">
      <c r="A744" s="42"/>
      <c r="B744" s="42"/>
      <c r="D744" s="36" t="str">
        <f t="shared" si="10"/>
        <v/>
      </c>
    </row>
    <row r="745" spans="1:4" ht="18.75" customHeight="1">
      <c r="A745" s="42"/>
      <c r="B745" s="42"/>
      <c r="D745" s="36" t="str">
        <f t="shared" si="10"/>
        <v/>
      </c>
    </row>
    <row r="746" spans="1:4" ht="18.75" customHeight="1">
      <c r="A746" s="42"/>
      <c r="B746" s="42"/>
      <c r="D746" s="36" t="str">
        <f t="shared" si="10"/>
        <v/>
      </c>
    </row>
    <row r="747" spans="1:4" ht="18.75" customHeight="1">
      <c r="A747" s="42"/>
      <c r="B747" s="42"/>
      <c r="D747" s="36" t="str">
        <f t="shared" si="10"/>
        <v/>
      </c>
    </row>
    <row r="748" spans="1:4" ht="18.75" customHeight="1">
      <c r="A748" s="42"/>
      <c r="B748" s="42"/>
      <c r="D748" s="36" t="str">
        <f t="shared" si="10"/>
        <v/>
      </c>
    </row>
    <row r="749" spans="1:4" ht="18.75" customHeight="1">
      <c r="A749" s="42"/>
      <c r="B749" s="42"/>
      <c r="D749" s="36" t="str">
        <f t="shared" si="10"/>
        <v/>
      </c>
    </row>
    <row r="750" spans="1:4" ht="18.75" customHeight="1">
      <c r="A750" s="42"/>
      <c r="B750" s="42"/>
      <c r="D750" s="36" t="str">
        <f t="shared" si="10"/>
        <v/>
      </c>
    </row>
    <row r="751" spans="1:4" ht="18.75" customHeight="1">
      <c r="A751" s="42"/>
      <c r="B751" s="42"/>
      <c r="D751" s="36" t="str">
        <f t="shared" si="10"/>
        <v/>
      </c>
    </row>
    <row r="752" spans="1:4" ht="18.75" customHeight="1">
      <c r="A752" s="42"/>
      <c r="B752" s="42"/>
      <c r="D752" s="36" t="str">
        <f t="shared" si="10"/>
        <v/>
      </c>
    </row>
    <row r="753" spans="1:4" ht="18.75" customHeight="1">
      <c r="A753" s="42"/>
      <c r="B753" s="42"/>
      <c r="D753" s="36" t="str">
        <f t="shared" si="10"/>
        <v/>
      </c>
    </row>
    <row r="754" spans="1:4" ht="18.75" customHeight="1">
      <c r="A754" s="42"/>
      <c r="B754" s="42"/>
      <c r="D754" s="36" t="str">
        <f t="shared" si="10"/>
        <v/>
      </c>
    </row>
    <row r="755" spans="1:4" ht="18.75" customHeight="1">
      <c r="A755" s="42"/>
      <c r="B755" s="42"/>
      <c r="D755" s="36" t="str">
        <f t="shared" si="10"/>
        <v/>
      </c>
    </row>
    <row r="756" spans="1:4" ht="18.75" customHeight="1">
      <c r="A756" s="42"/>
      <c r="B756" s="42"/>
      <c r="D756" s="36" t="str">
        <f t="shared" si="10"/>
        <v/>
      </c>
    </row>
    <row r="757" spans="1:4" ht="18.75" customHeight="1">
      <c r="A757" s="42"/>
      <c r="B757" s="42"/>
      <c r="D757" s="36" t="str">
        <f t="shared" si="10"/>
        <v/>
      </c>
    </row>
    <row r="758" spans="1:4" ht="18.75" customHeight="1">
      <c r="A758" s="42"/>
      <c r="B758" s="42"/>
      <c r="D758" s="36" t="str">
        <f t="shared" ref="D758:D821" si="11">CONCATENATE(F698,E698)</f>
        <v/>
      </c>
    </row>
    <row r="759" spans="1:4" ht="18.75" customHeight="1">
      <c r="A759" s="42"/>
      <c r="B759" s="42"/>
      <c r="D759" s="36" t="str">
        <f t="shared" si="11"/>
        <v/>
      </c>
    </row>
    <row r="760" spans="1:4" ht="18.75" customHeight="1">
      <c r="A760" s="42"/>
      <c r="B760" s="42"/>
      <c r="D760" s="36" t="str">
        <f t="shared" si="11"/>
        <v/>
      </c>
    </row>
    <row r="761" spans="1:4" ht="18.75" customHeight="1">
      <c r="A761" s="42"/>
      <c r="B761" s="42"/>
      <c r="D761" s="36" t="str">
        <f t="shared" si="11"/>
        <v/>
      </c>
    </row>
    <row r="762" spans="1:4" ht="18.75" customHeight="1">
      <c r="A762" s="42"/>
      <c r="B762" s="42"/>
      <c r="D762" s="36" t="str">
        <f t="shared" si="11"/>
        <v/>
      </c>
    </row>
    <row r="763" spans="1:4" ht="18.75" customHeight="1">
      <c r="A763" s="42"/>
      <c r="B763" s="42"/>
      <c r="D763" s="36" t="str">
        <f t="shared" si="11"/>
        <v/>
      </c>
    </row>
    <row r="764" spans="1:4" ht="18.75" customHeight="1">
      <c r="A764" s="42"/>
      <c r="B764" s="42"/>
      <c r="D764" s="36" t="str">
        <f t="shared" si="11"/>
        <v/>
      </c>
    </row>
    <row r="765" spans="1:4" ht="18.75" customHeight="1">
      <c r="A765" s="42"/>
      <c r="B765" s="42"/>
      <c r="D765" s="36" t="str">
        <f t="shared" si="11"/>
        <v/>
      </c>
    </row>
    <row r="766" spans="1:4" ht="18.75" customHeight="1">
      <c r="A766" s="42"/>
      <c r="B766" s="42"/>
      <c r="D766" s="36" t="str">
        <f t="shared" si="11"/>
        <v/>
      </c>
    </row>
    <row r="767" spans="1:4" ht="18.75" customHeight="1">
      <c r="A767" s="42"/>
      <c r="B767" s="42"/>
      <c r="D767" s="36" t="str">
        <f t="shared" si="11"/>
        <v/>
      </c>
    </row>
    <row r="768" spans="1:4" ht="18.75" customHeight="1">
      <c r="A768" s="42"/>
      <c r="B768" s="42"/>
      <c r="D768" s="36" t="str">
        <f t="shared" si="11"/>
        <v/>
      </c>
    </row>
    <row r="769" spans="1:4" ht="18.75" customHeight="1">
      <c r="A769" s="42"/>
      <c r="B769" s="42"/>
      <c r="D769" s="36" t="str">
        <f t="shared" si="11"/>
        <v/>
      </c>
    </row>
    <row r="770" spans="1:4" ht="18.75" customHeight="1">
      <c r="A770" s="42"/>
      <c r="B770" s="42"/>
      <c r="D770" s="36" t="str">
        <f t="shared" si="11"/>
        <v/>
      </c>
    </row>
    <row r="771" spans="1:4" ht="18.75" customHeight="1">
      <c r="A771" s="42"/>
      <c r="B771" s="42"/>
      <c r="D771" s="36" t="str">
        <f t="shared" si="11"/>
        <v/>
      </c>
    </row>
    <row r="772" spans="1:4" ht="18.75" customHeight="1">
      <c r="A772" s="42"/>
      <c r="B772" s="42"/>
      <c r="D772" s="36" t="str">
        <f t="shared" si="11"/>
        <v/>
      </c>
    </row>
    <row r="773" spans="1:4" ht="18.75" customHeight="1">
      <c r="A773" s="42"/>
      <c r="B773" s="42"/>
      <c r="D773" s="36" t="str">
        <f t="shared" si="11"/>
        <v/>
      </c>
    </row>
    <row r="774" spans="1:4" ht="18.75" customHeight="1">
      <c r="A774" s="42"/>
      <c r="B774" s="42"/>
      <c r="D774" s="36" t="str">
        <f t="shared" si="11"/>
        <v/>
      </c>
    </row>
    <row r="775" spans="1:4" ht="18.75" customHeight="1">
      <c r="A775" s="42"/>
      <c r="B775" s="42"/>
      <c r="D775" s="36" t="str">
        <f t="shared" si="11"/>
        <v/>
      </c>
    </row>
    <row r="776" spans="1:4" ht="18.75" customHeight="1">
      <c r="A776" s="42"/>
      <c r="B776" s="42"/>
      <c r="D776" s="36" t="str">
        <f t="shared" si="11"/>
        <v/>
      </c>
    </row>
    <row r="777" spans="1:4" ht="18.75" customHeight="1">
      <c r="A777" s="42"/>
      <c r="B777" s="42"/>
      <c r="D777" s="36" t="str">
        <f t="shared" si="11"/>
        <v/>
      </c>
    </row>
    <row r="778" spans="1:4" ht="18.75" customHeight="1">
      <c r="A778" s="42"/>
      <c r="B778" s="42"/>
      <c r="D778" s="36" t="str">
        <f t="shared" si="11"/>
        <v/>
      </c>
    </row>
    <row r="779" spans="1:4" ht="18.75" customHeight="1">
      <c r="A779" s="42"/>
      <c r="B779" s="42"/>
      <c r="D779" s="36" t="str">
        <f t="shared" si="11"/>
        <v/>
      </c>
    </row>
    <row r="780" spans="1:4" ht="18.75" customHeight="1">
      <c r="A780" s="42"/>
      <c r="B780" s="42"/>
      <c r="D780" s="36" t="str">
        <f t="shared" si="11"/>
        <v/>
      </c>
    </row>
    <row r="781" spans="1:4" ht="18.75" customHeight="1">
      <c r="A781" s="42"/>
      <c r="B781" s="42"/>
      <c r="D781" s="36" t="str">
        <f t="shared" si="11"/>
        <v/>
      </c>
    </row>
    <row r="782" spans="1:4" ht="18.75" customHeight="1">
      <c r="A782" s="42"/>
      <c r="B782" s="42"/>
      <c r="D782" s="36" t="str">
        <f t="shared" si="11"/>
        <v/>
      </c>
    </row>
    <row r="783" spans="1:4" ht="18.75" customHeight="1">
      <c r="A783" s="42"/>
      <c r="B783" s="42"/>
      <c r="D783" s="36" t="str">
        <f t="shared" si="11"/>
        <v/>
      </c>
    </row>
    <row r="784" spans="1:4" ht="18.75" customHeight="1">
      <c r="A784" s="42"/>
      <c r="B784" s="42"/>
      <c r="D784" s="36" t="str">
        <f t="shared" si="11"/>
        <v/>
      </c>
    </row>
    <row r="785" spans="1:4" ht="18.75" customHeight="1">
      <c r="A785" s="42"/>
      <c r="B785" s="42"/>
      <c r="D785" s="36" t="str">
        <f t="shared" si="11"/>
        <v/>
      </c>
    </row>
    <row r="786" spans="1:4" ht="18.75" customHeight="1">
      <c r="A786" s="42"/>
      <c r="B786" s="42"/>
      <c r="D786" s="36" t="str">
        <f t="shared" si="11"/>
        <v/>
      </c>
    </row>
    <row r="787" spans="1:4" ht="18.75" customHeight="1">
      <c r="A787" s="42"/>
      <c r="B787" s="42"/>
      <c r="D787" s="36" t="str">
        <f t="shared" si="11"/>
        <v/>
      </c>
    </row>
    <row r="788" spans="1:4" ht="18.75" customHeight="1">
      <c r="A788" s="42"/>
      <c r="B788" s="42"/>
      <c r="D788" s="36" t="str">
        <f t="shared" si="11"/>
        <v/>
      </c>
    </row>
    <row r="789" spans="1:4" ht="18.75" customHeight="1">
      <c r="A789" s="42"/>
      <c r="B789" s="42"/>
      <c r="D789" s="36" t="str">
        <f t="shared" si="11"/>
        <v/>
      </c>
    </row>
    <row r="790" spans="1:4" ht="18.75" customHeight="1">
      <c r="A790" s="42"/>
      <c r="B790" s="42"/>
      <c r="D790" s="36" t="str">
        <f t="shared" si="11"/>
        <v/>
      </c>
    </row>
    <row r="791" spans="1:4" ht="18.75" customHeight="1">
      <c r="A791" s="42"/>
      <c r="B791" s="42"/>
      <c r="D791" s="36" t="str">
        <f t="shared" si="11"/>
        <v/>
      </c>
    </row>
    <row r="792" spans="1:4" ht="18.75" customHeight="1">
      <c r="A792" s="42"/>
      <c r="B792" s="42"/>
      <c r="D792" s="36" t="str">
        <f t="shared" si="11"/>
        <v/>
      </c>
    </row>
    <row r="793" spans="1:4" ht="18.75" customHeight="1">
      <c r="A793" s="42"/>
      <c r="B793" s="42"/>
      <c r="D793" s="36" t="str">
        <f t="shared" si="11"/>
        <v/>
      </c>
    </row>
    <row r="794" spans="1:4" ht="18.75" customHeight="1">
      <c r="A794" s="42"/>
      <c r="B794" s="42"/>
      <c r="D794" s="36" t="str">
        <f t="shared" si="11"/>
        <v/>
      </c>
    </row>
    <row r="795" spans="1:4" ht="18.75" customHeight="1">
      <c r="A795" s="42"/>
      <c r="B795" s="42"/>
      <c r="D795" s="36" t="str">
        <f t="shared" si="11"/>
        <v/>
      </c>
    </row>
    <row r="796" spans="1:4" ht="18.75" customHeight="1">
      <c r="A796" s="42"/>
      <c r="B796" s="42"/>
      <c r="D796" s="36" t="str">
        <f t="shared" si="11"/>
        <v/>
      </c>
    </row>
    <row r="797" spans="1:4" ht="18.75" customHeight="1">
      <c r="A797" s="42"/>
      <c r="B797" s="42"/>
      <c r="D797" s="36" t="str">
        <f t="shared" si="11"/>
        <v/>
      </c>
    </row>
    <row r="798" spans="1:4" ht="18.75" customHeight="1">
      <c r="A798" s="42"/>
      <c r="B798" s="42"/>
      <c r="D798" s="36" t="str">
        <f t="shared" si="11"/>
        <v/>
      </c>
    </row>
    <row r="799" spans="1:4" ht="18.75" customHeight="1">
      <c r="A799" s="42"/>
      <c r="B799" s="42"/>
      <c r="D799" s="36" t="str">
        <f t="shared" si="11"/>
        <v/>
      </c>
    </row>
    <row r="800" spans="1:4" ht="18.75" customHeight="1">
      <c r="A800" s="42"/>
      <c r="B800" s="42"/>
      <c r="D800" s="36" t="str">
        <f t="shared" si="11"/>
        <v/>
      </c>
    </row>
    <row r="801" spans="1:4" ht="18.75" customHeight="1">
      <c r="A801" s="42"/>
      <c r="B801" s="42"/>
      <c r="D801" s="36" t="str">
        <f t="shared" si="11"/>
        <v/>
      </c>
    </row>
    <row r="802" spans="1:4" ht="18.75" customHeight="1">
      <c r="A802" s="42"/>
      <c r="B802" s="42"/>
      <c r="D802" s="36" t="str">
        <f t="shared" si="11"/>
        <v/>
      </c>
    </row>
    <row r="803" spans="1:4" ht="18.75" customHeight="1">
      <c r="A803" s="42"/>
      <c r="B803" s="42"/>
      <c r="D803" s="36" t="str">
        <f t="shared" si="11"/>
        <v/>
      </c>
    </row>
    <row r="804" spans="1:4" ht="18.75" customHeight="1">
      <c r="A804" s="42"/>
      <c r="B804" s="42"/>
      <c r="D804" s="36" t="str">
        <f t="shared" si="11"/>
        <v/>
      </c>
    </row>
    <row r="805" spans="1:4" ht="18.75" customHeight="1">
      <c r="A805" s="42"/>
      <c r="B805" s="42"/>
      <c r="D805" s="36" t="str">
        <f t="shared" si="11"/>
        <v/>
      </c>
    </row>
    <row r="806" spans="1:4" ht="18.75" customHeight="1">
      <c r="A806" s="42"/>
      <c r="B806" s="42"/>
      <c r="D806" s="36" t="str">
        <f t="shared" si="11"/>
        <v/>
      </c>
    </row>
    <row r="807" spans="1:4" ht="18.75" customHeight="1">
      <c r="A807" s="42"/>
      <c r="B807" s="42"/>
      <c r="D807" s="36" t="str">
        <f t="shared" si="11"/>
        <v/>
      </c>
    </row>
    <row r="808" spans="1:4" ht="18.75" customHeight="1">
      <c r="A808" s="42"/>
      <c r="B808" s="42"/>
      <c r="D808" s="36" t="str">
        <f t="shared" si="11"/>
        <v/>
      </c>
    </row>
    <row r="809" spans="1:4" ht="18.75" customHeight="1">
      <c r="A809" s="42"/>
      <c r="B809" s="42"/>
      <c r="D809" s="36" t="str">
        <f t="shared" si="11"/>
        <v/>
      </c>
    </row>
    <row r="810" spans="1:4" ht="18.75" customHeight="1">
      <c r="A810" s="42"/>
      <c r="B810" s="42"/>
      <c r="D810" s="36" t="str">
        <f t="shared" si="11"/>
        <v/>
      </c>
    </row>
    <row r="811" spans="1:4" ht="18.75" customHeight="1">
      <c r="A811" s="42"/>
      <c r="B811" s="42"/>
      <c r="D811" s="36" t="str">
        <f t="shared" si="11"/>
        <v/>
      </c>
    </row>
    <row r="812" spans="1:4" ht="18.75" customHeight="1">
      <c r="A812" s="42"/>
      <c r="B812" s="42"/>
      <c r="D812" s="36" t="str">
        <f t="shared" si="11"/>
        <v/>
      </c>
    </row>
    <row r="813" spans="1:4" ht="18.75" customHeight="1">
      <c r="A813" s="42"/>
      <c r="B813" s="42"/>
      <c r="D813" s="36" t="str">
        <f t="shared" si="11"/>
        <v/>
      </c>
    </row>
    <row r="814" spans="1:4" ht="18.75" customHeight="1">
      <c r="A814" s="42"/>
      <c r="B814" s="42"/>
      <c r="D814" s="36" t="str">
        <f t="shared" si="11"/>
        <v/>
      </c>
    </row>
    <row r="815" spans="1:4" ht="18.75" customHeight="1">
      <c r="A815" s="42"/>
      <c r="B815" s="42"/>
      <c r="D815" s="36" t="str">
        <f t="shared" si="11"/>
        <v/>
      </c>
    </row>
    <row r="816" spans="1:4" ht="18.75" customHeight="1">
      <c r="A816" s="42"/>
      <c r="B816" s="42"/>
      <c r="D816" s="36" t="str">
        <f t="shared" si="11"/>
        <v/>
      </c>
    </row>
    <row r="817" spans="1:8" ht="18.75" customHeight="1">
      <c r="A817" s="42"/>
      <c r="B817" s="42"/>
      <c r="D817" s="36" t="str">
        <f t="shared" si="11"/>
        <v/>
      </c>
    </row>
    <row r="818" spans="1:8" ht="18.75" customHeight="1">
      <c r="A818" s="42"/>
      <c r="B818" s="42"/>
      <c r="D818" s="36" t="str">
        <f t="shared" si="11"/>
        <v/>
      </c>
    </row>
    <row r="819" spans="1:8" ht="18.75" customHeight="1">
      <c r="A819" s="42"/>
      <c r="B819" s="42"/>
      <c r="D819" s="36" t="str">
        <f t="shared" si="11"/>
        <v/>
      </c>
    </row>
    <row r="820" spans="1:8" ht="18.75" customHeight="1">
      <c r="A820" s="42"/>
      <c r="B820" s="42"/>
      <c r="D820" s="36" t="str">
        <f t="shared" si="11"/>
        <v/>
      </c>
    </row>
    <row r="821" spans="1:8" ht="18.75" customHeight="1">
      <c r="A821" s="42"/>
      <c r="B821" s="42"/>
      <c r="D821" s="36" t="str">
        <f t="shared" si="11"/>
        <v/>
      </c>
      <c r="H821" s="822"/>
    </row>
    <row r="822" spans="1:8" ht="18.75" customHeight="1">
      <c r="A822" s="42"/>
      <c r="B822" s="42"/>
      <c r="D822" s="36" t="str">
        <f t="shared" ref="D822:D885" si="12">CONCATENATE(F762,E762)</f>
        <v/>
      </c>
      <c r="H822" s="822"/>
    </row>
    <row r="823" spans="1:8" ht="18.75" customHeight="1">
      <c r="A823" s="42"/>
      <c r="B823" s="42"/>
      <c r="D823" s="36" t="str">
        <f t="shared" si="12"/>
        <v/>
      </c>
      <c r="H823" s="822"/>
    </row>
    <row r="824" spans="1:8" ht="18.75" customHeight="1">
      <c r="A824" s="42"/>
      <c r="B824" s="42"/>
      <c r="D824" s="36" t="str">
        <f t="shared" si="12"/>
        <v/>
      </c>
      <c r="H824" s="822"/>
    </row>
    <row r="825" spans="1:8" ht="18.75" customHeight="1">
      <c r="A825" s="42"/>
      <c r="B825" s="42"/>
      <c r="D825" s="36" t="str">
        <f t="shared" si="12"/>
        <v/>
      </c>
      <c r="H825" s="822"/>
    </row>
    <row r="826" spans="1:8" ht="18.75" customHeight="1">
      <c r="A826" s="42"/>
      <c r="B826" s="42"/>
      <c r="D826" s="36" t="str">
        <f t="shared" si="12"/>
        <v/>
      </c>
      <c r="H826" s="822"/>
    </row>
    <row r="827" spans="1:8" ht="18.75" customHeight="1">
      <c r="A827" s="42"/>
      <c r="B827" s="42"/>
      <c r="D827" s="36" t="str">
        <f t="shared" si="12"/>
        <v/>
      </c>
      <c r="H827" s="822"/>
    </row>
    <row r="828" spans="1:8" ht="18.75" customHeight="1">
      <c r="A828" s="42"/>
      <c r="B828" s="42"/>
      <c r="D828" s="36" t="str">
        <f t="shared" si="12"/>
        <v/>
      </c>
      <c r="H828" s="822"/>
    </row>
    <row r="829" spans="1:8" ht="18.75" customHeight="1">
      <c r="A829" s="42"/>
      <c r="B829" s="42"/>
      <c r="D829" s="36" t="str">
        <f t="shared" si="12"/>
        <v/>
      </c>
      <c r="H829" s="822"/>
    </row>
    <row r="830" spans="1:8" ht="18.75" customHeight="1">
      <c r="A830" s="42"/>
      <c r="B830" s="42"/>
      <c r="D830" s="36" t="str">
        <f t="shared" si="12"/>
        <v/>
      </c>
      <c r="H830" s="822"/>
    </row>
    <row r="831" spans="1:8" ht="18.75" customHeight="1">
      <c r="A831" s="42"/>
      <c r="B831" s="42"/>
      <c r="D831" s="36" t="str">
        <f t="shared" si="12"/>
        <v/>
      </c>
      <c r="H831" s="822"/>
    </row>
    <row r="832" spans="1:8" ht="18.75" customHeight="1">
      <c r="A832" s="42"/>
      <c r="B832" s="42"/>
      <c r="D832" s="36" t="str">
        <f t="shared" si="12"/>
        <v/>
      </c>
      <c r="H832" s="822"/>
    </row>
    <row r="833" spans="1:8" ht="18.75" customHeight="1">
      <c r="A833" s="42"/>
      <c r="B833" s="42"/>
      <c r="D833" s="36" t="str">
        <f t="shared" si="12"/>
        <v/>
      </c>
      <c r="H833" s="822"/>
    </row>
    <row r="834" spans="1:8" ht="18.75" customHeight="1">
      <c r="A834" s="42"/>
      <c r="B834" s="42"/>
      <c r="D834" s="36" t="str">
        <f t="shared" si="12"/>
        <v/>
      </c>
      <c r="H834" s="822"/>
    </row>
    <row r="835" spans="1:8" ht="18.75" customHeight="1">
      <c r="A835" s="42"/>
      <c r="B835" s="42"/>
      <c r="D835" s="36" t="str">
        <f t="shared" si="12"/>
        <v/>
      </c>
      <c r="H835" s="822"/>
    </row>
    <row r="836" spans="1:8" ht="18.75" customHeight="1">
      <c r="A836" s="42"/>
      <c r="B836" s="42"/>
      <c r="D836" s="36" t="str">
        <f t="shared" si="12"/>
        <v/>
      </c>
      <c r="H836" s="822"/>
    </row>
    <row r="837" spans="1:8" ht="18.75" customHeight="1">
      <c r="A837" s="42"/>
      <c r="B837" s="42"/>
      <c r="D837" s="36" t="str">
        <f t="shared" si="12"/>
        <v/>
      </c>
      <c r="H837" s="822"/>
    </row>
    <row r="838" spans="1:8" ht="18.75" customHeight="1">
      <c r="A838" s="42"/>
      <c r="B838" s="42"/>
      <c r="D838" s="36" t="str">
        <f t="shared" si="12"/>
        <v/>
      </c>
      <c r="H838" s="822"/>
    </row>
    <row r="839" spans="1:8" ht="18.75" customHeight="1">
      <c r="A839" s="42"/>
      <c r="B839" s="42"/>
      <c r="D839" s="36" t="str">
        <f t="shared" si="12"/>
        <v/>
      </c>
      <c r="H839" s="822"/>
    </row>
    <row r="840" spans="1:8" ht="18.75" customHeight="1">
      <c r="A840" s="42"/>
      <c r="B840" s="42"/>
      <c r="D840" s="36" t="str">
        <f t="shared" si="12"/>
        <v/>
      </c>
      <c r="H840" s="822"/>
    </row>
    <row r="841" spans="1:8" ht="18.75" customHeight="1">
      <c r="A841" s="42"/>
      <c r="B841" s="42"/>
      <c r="D841" s="36" t="str">
        <f t="shared" si="12"/>
        <v/>
      </c>
      <c r="H841" s="822"/>
    </row>
    <row r="842" spans="1:8" ht="18.75" customHeight="1">
      <c r="A842" s="42"/>
      <c r="B842" s="42"/>
      <c r="D842" s="36" t="str">
        <f t="shared" si="12"/>
        <v/>
      </c>
      <c r="H842" s="822"/>
    </row>
    <row r="843" spans="1:8" ht="18.75" customHeight="1">
      <c r="A843" s="42"/>
      <c r="B843" s="42"/>
      <c r="D843" s="36" t="str">
        <f t="shared" si="12"/>
        <v/>
      </c>
      <c r="H843" s="822"/>
    </row>
    <row r="844" spans="1:8" ht="18.75" customHeight="1">
      <c r="A844" s="42"/>
      <c r="B844" s="42"/>
      <c r="D844" s="36" t="str">
        <f t="shared" si="12"/>
        <v/>
      </c>
      <c r="H844" s="822"/>
    </row>
    <row r="845" spans="1:8" ht="18.75" customHeight="1">
      <c r="A845" s="42"/>
      <c r="B845" s="42"/>
      <c r="D845" s="36" t="str">
        <f t="shared" si="12"/>
        <v/>
      </c>
      <c r="H845" s="822"/>
    </row>
    <row r="846" spans="1:8" ht="18.75" customHeight="1">
      <c r="A846" s="42"/>
      <c r="B846" s="42"/>
      <c r="D846" s="36" t="str">
        <f t="shared" si="12"/>
        <v/>
      </c>
      <c r="H846" s="822"/>
    </row>
    <row r="847" spans="1:8" ht="18.75" customHeight="1">
      <c r="A847" s="42"/>
      <c r="B847" s="42"/>
      <c r="D847" s="36" t="str">
        <f t="shared" si="12"/>
        <v/>
      </c>
      <c r="H847" s="822"/>
    </row>
    <row r="848" spans="1:8" ht="18.75" customHeight="1">
      <c r="A848" s="42"/>
      <c r="B848" s="42"/>
      <c r="D848" s="36" t="str">
        <f t="shared" si="12"/>
        <v/>
      </c>
      <c r="H848" s="822"/>
    </row>
    <row r="849" spans="1:8" ht="18.75" customHeight="1">
      <c r="A849" s="42"/>
      <c r="B849" s="42"/>
      <c r="D849" s="36" t="str">
        <f t="shared" si="12"/>
        <v/>
      </c>
      <c r="H849" s="822"/>
    </row>
    <row r="850" spans="1:8" ht="18.75" customHeight="1">
      <c r="A850" s="42"/>
      <c r="B850" s="42"/>
      <c r="D850" s="36" t="str">
        <f t="shared" si="12"/>
        <v/>
      </c>
      <c r="H850" s="822"/>
    </row>
    <row r="851" spans="1:8" ht="18.75" customHeight="1">
      <c r="A851" s="42"/>
      <c r="B851" s="42"/>
      <c r="D851" s="36" t="str">
        <f t="shared" si="12"/>
        <v/>
      </c>
      <c r="H851" s="822"/>
    </row>
    <row r="852" spans="1:8" ht="18.75" customHeight="1">
      <c r="A852" s="42"/>
      <c r="B852" s="42"/>
      <c r="D852" s="36" t="str">
        <f t="shared" si="12"/>
        <v/>
      </c>
      <c r="H852" s="822"/>
    </row>
    <row r="853" spans="1:8" ht="18.75" customHeight="1">
      <c r="A853" s="42"/>
      <c r="B853" s="42"/>
      <c r="D853" s="36" t="str">
        <f t="shared" si="12"/>
        <v/>
      </c>
      <c r="H853" s="822"/>
    </row>
    <row r="854" spans="1:8" ht="18.75" customHeight="1">
      <c r="A854" s="42"/>
      <c r="B854" s="42"/>
      <c r="D854" s="36" t="str">
        <f t="shared" si="12"/>
        <v/>
      </c>
      <c r="H854" s="822"/>
    </row>
    <row r="855" spans="1:8" ht="18.75" customHeight="1">
      <c r="A855" s="42"/>
      <c r="B855" s="42"/>
      <c r="D855" s="36" t="str">
        <f t="shared" si="12"/>
        <v/>
      </c>
      <c r="H855" s="822"/>
    </row>
    <row r="856" spans="1:8" ht="18.75" customHeight="1">
      <c r="A856" s="42"/>
      <c r="B856" s="42"/>
      <c r="D856" s="36" t="str">
        <f t="shared" si="12"/>
        <v/>
      </c>
      <c r="H856" s="822"/>
    </row>
    <row r="857" spans="1:8" ht="18.75" customHeight="1">
      <c r="A857" s="42"/>
      <c r="B857" s="42"/>
      <c r="D857" s="36" t="str">
        <f t="shared" si="12"/>
        <v/>
      </c>
      <c r="H857" s="822"/>
    </row>
    <row r="858" spans="1:8" ht="18.75" customHeight="1">
      <c r="A858" s="42"/>
      <c r="B858" s="42"/>
      <c r="D858" s="36" t="str">
        <f t="shared" si="12"/>
        <v/>
      </c>
      <c r="H858" s="822"/>
    </row>
    <row r="859" spans="1:8" ht="18.75" customHeight="1">
      <c r="A859" s="42"/>
      <c r="B859" s="42"/>
      <c r="D859" s="36" t="str">
        <f t="shared" si="12"/>
        <v/>
      </c>
      <c r="H859" s="822"/>
    </row>
    <row r="860" spans="1:8" ht="18.75" customHeight="1">
      <c r="A860" s="42"/>
      <c r="B860" s="42"/>
      <c r="D860" s="36" t="str">
        <f t="shared" si="12"/>
        <v/>
      </c>
      <c r="H860" s="822"/>
    </row>
    <row r="861" spans="1:8" ht="18.75" customHeight="1">
      <c r="A861" s="42"/>
      <c r="B861" s="42"/>
      <c r="D861" s="36" t="str">
        <f t="shared" si="12"/>
        <v/>
      </c>
      <c r="H861" s="822"/>
    </row>
    <row r="862" spans="1:8" ht="18.75" customHeight="1">
      <c r="A862" s="42"/>
      <c r="B862" s="42"/>
      <c r="D862" s="36" t="str">
        <f t="shared" si="12"/>
        <v/>
      </c>
      <c r="H862" s="822"/>
    </row>
    <row r="863" spans="1:8" ht="18.75" customHeight="1">
      <c r="A863" s="42"/>
      <c r="B863" s="42"/>
      <c r="D863" s="36" t="str">
        <f t="shared" si="12"/>
        <v/>
      </c>
      <c r="H863" s="822"/>
    </row>
    <row r="864" spans="1:8" ht="18.75" customHeight="1">
      <c r="A864" s="42"/>
      <c r="B864" s="42"/>
      <c r="D864" s="36" t="str">
        <f t="shared" si="12"/>
        <v/>
      </c>
      <c r="H864" s="822"/>
    </row>
    <row r="865" spans="1:8" ht="18.75" customHeight="1">
      <c r="A865" s="42"/>
      <c r="B865" s="42"/>
      <c r="D865" s="36" t="str">
        <f t="shared" si="12"/>
        <v/>
      </c>
      <c r="H865" s="822"/>
    </row>
    <row r="866" spans="1:8" ht="18.75" customHeight="1">
      <c r="A866" s="42"/>
      <c r="B866" s="42"/>
      <c r="D866" s="36" t="str">
        <f t="shared" si="12"/>
        <v/>
      </c>
      <c r="H866" s="822"/>
    </row>
    <row r="867" spans="1:8" ht="18.75" customHeight="1">
      <c r="A867" s="42"/>
      <c r="B867" s="42"/>
      <c r="D867" s="36" t="str">
        <f t="shared" si="12"/>
        <v/>
      </c>
      <c r="H867" s="822"/>
    </row>
    <row r="868" spans="1:8" ht="18.75" customHeight="1">
      <c r="A868" s="42"/>
      <c r="B868" s="42"/>
      <c r="D868" s="36" t="str">
        <f t="shared" si="12"/>
        <v/>
      </c>
      <c r="H868" s="822"/>
    </row>
    <row r="869" spans="1:8" ht="18.75" customHeight="1">
      <c r="A869" s="42"/>
      <c r="B869" s="42"/>
      <c r="D869" s="36" t="str">
        <f t="shared" si="12"/>
        <v/>
      </c>
      <c r="H869" s="822"/>
    </row>
    <row r="870" spans="1:8" ht="18.75" customHeight="1">
      <c r="A870" s="42"/>
      <c r="B870" s="42"/>
      <c r="D870" s="36" t="str">
        <f t="shared" si="12"/>
        <v/>
      </c>
      <c r="H870" s="822"/>
    </row>
    <row r="871" spans="1:8" ht="18.75" customHeight="1">
      <c r="A871" s="42"/>
      <c r="B871" s="42"/>
      <c r="D871" s="36" t="str">
        <f t="shared" si="12"/>
        <v/>
      </c>
      <c r="H871" s="822"/>
    </row>
    <row r="872" spans="1:8" ht="18.75" customHeight="1">
      <c r="A872" s="42"/>
      <c r="B872" s="42"/>
      <c r="D872" s="36" t="str">
        <f t="shared" si="12"/>
        <v/>
      </c>
      <c r="H872" s="822"/>
    </row>
    <row r="873" spans="1:8" ht="18.75" customHeight="1">
      <c r="A873" s="42"/>
      <c r="B873" s="42"/>
      <c r="D873" s="36" t="str">
        <f t="shared" si="12"/>
        <v/>
      </c>
      <c r="H873" s="822"/>
    </row>
    <row r="874" spans="1:8" ht="18.75" customHeight="1">
      <c r="A874" s="42"/>
      <c r="B874" s="42"/>
      <c r="D874" s="36" t="str">
        <f t="shared" si="12"/>
        <v/>
      </c>
      <c r="H874" s="822"/>
    </row>
    <row r="875" spans="1:8" ht="18.75" customHeight="1">
      <c r="A875" s="42"/>
      <c r="B875" s="42"/>
      <c r="D875" s="36" t="str">
        <f t="shared" si="12"/>
        <v/>
      </c>
      <c r="H875" s="822"/>
    </row>
    <row r="876" spans="1:8" ht="18.75" customHeight="1">
      <c r="A876" s="42"/>
      <c r="B876" s="42"/>
      <c r="D876" s="36" t="str">
        <f t="shared" si="12"/>
        <v/>
      </c>
      <c r="H876" s="822"/>
    </row>
    <row r="877" spans="1:8" ht="18.75" customHeight="1">
      <c r="A877" s="42"/>
      <c r="B877" s="42"/>
      <c r="D877" s="36" t="str">
        <f t="shared" si="12"/>
        <v/>
      </c>
      <c r="H877" s="822"/>
    </row>
    <row r="878" spans="1:8" ht="18.75" customHeight="1">
      <c r="A878" s="42"/>
      <c r="B878" s="42"/>
      <c r="D878" s="36" t="str">
        <f t="shared" si="12"/>
        <v/>
      </c>
      <c r="H878" s="822"/>
    </row>
    <row r="879" spans="1:8" ht="18.75" customHeight="1">
      <c r="A879" s="42"/>
      <c r="B879" s="42"/>
      <c r="D879" s="36" t="str">
        <f t="shared" si="12"/>
        <v/>
      </c>
      <c r="H879" s="822"/>
    </row>
    <row r="880" spans="1:8" ht="18.75" customHeight="1">
      <c r="A880" s="42"/>
      <c r="B880" s="42"/>
      <c r="D880" s="36" t="str">
        <f t="shared" si="12"/>
        <v/>
      </c>
      <c r="H880" s="822"/>
    </row>
    <row r="881" spans="1:8" ht="18.75" customHeight="1">
      <c r="A881" s="42"/>
      <c r="B881" s="42"/>
      <c r="D881" s="36" t="str">
        <f t="shared" si="12"/>
        <v/>
      </c>
      <c r="H881" s="822"/>
    </row>
    <row r="882" spans="1:8" ht="18.75" customHeight="1">
      <c r="A882" s="42"/>
      <c r="B882" s="42"/>
      <c r="D882" s="36" t="str">
        <f t="shared" si="12"/>
        <v/>
      </c>
      <c r="H882" s="822"/>
    </row>
    <row r="883" spans="1:8" ht="18.75" customHeight="1">
      <c r="A883" s="42"/>
      <c r="B883" s="42"/>
      <c r="D883" s="36" t="str">
        <f t="shared" si="12"/>
        <v/>
      </c>
      <c r="H883" s="822"/>
    </row>
    <row r="884" spans="1:8" ht="18.75" customHeight="1">
      <c r="A884" s="42"/>
      <c r="B884" s="42"/>
      <c r="D884" s="36" t="str">
        <f t="shared" si="12"/>
        <v/>
      </c>
      <c r="H884" s="822"/>
    </row>
    <row r="885" spans="1:8" ht="18.75" customHeight="1">
      <c r="A885" s="42"/>
      <c r="B885" s="42"/>
      <c r="D885" s="36" t="str">
        <f t="shared" si="12"/>
        <v/>
      </c>
      <c r="H885" s="822"/>
    </row>
    <row r="886" spans="1:8" ht="18.75" customHeight="1">
      <c r="A886" s="42"/>
      <c r="B886" s="42"/>
      <c r="D886" s="36" t="str">
        <f t="shared" ref="D886:D949" si="13">CONCATENATE(F826,E826)</f>
        <v/>
      </c>
      <c r="H886" s="822"/>
    </row>
    <row r="887" spans="1:8" ht="18.75" customHeight="1">
      <c r="A887" s="42"/>
      <c r="B887" s="42"/>
      <c r="D887" s="36" t="str">
        <f t="shared" si="13"/>
        <v/>
      </c>
      <c r="H887" s="822"/>
    </row>
    <row r="888" spans="1:8" ht="18.75" customHeight="1">
      <c r="A888" s="42"/>
      <c r="B888" s="42"/>
      <c r="D888" s="36" t="str">
        <f t="shared" si="13"/>
        <v/>
      </c>
      <c r="H888" s="822"/>
    </row>
    <row r="889" spans="1:8" ht="18.75" customHeight="1">
      <c r="A889" s="42"/>
      <c r="B889" s="42"/>
      <c r="D889" s="36" t="str">
        <f t="shared" si="13"/>
        <v/>
      </c>
      <c r="H889" s="822"/>
    </row>
    <row r="890" spans="1:8" ht="18.75" customHeight="1">
      <c r="A890" s="42"/>
      <c r="B890" s="42"/>
      <c r="D890" s="36" t="str">
        <f t="shared" si="13"/>
        <v/>
      </c>
      <c r="H890" s="822"/>
    </row>
    <row r="891" spans="1:8" ht="18.75" customHeight="1">
      <c r="A891" s="42"/>
      <c r="B891" s="42"/>
      <c r="D891" s="36" t="str">
        <f t="shared" si="13"/>
        <v/>
      </c>
      <c r="H891" s="822"/>
    </row>
    <row r="892" spans="1:8" ht="18.75" customHeight="1">
      <c r="A892" s="42"/>
      <c r="B892" s="42"/>
      <c r="D892" s="36" t="str">
        <f t="shared" si="13"/>
        <v/>
      </c>
      <c r="H892" s="822"/>
    </row>
    <row r="893" spans="1:8" ht="18.75" customHeight="1">
      <c r="A893" s="42"/>
      <c r="B893" s="42"/>
      <c r="D893" s="36" t="str">
        <f t="shared" si="13"/>
        <v/>
      </c>
      <c r="H893" s="822"/>
    </row>
    <row r="894" spans="1:8" ht="18.75" customHeight="1">
      <c r="A894" s="42"/>
      <c r="B894" s="42"/>
      <c r="D894" s="36" t="str">
        <f t="shared" si="13"/>
        <v/>
      </c>
      <c r="H894" s="822"/>
    </row>
    <row r="895" spans="1:8" ht="18.75" customHeight="1">
      <c r="A895" s="42"/>
      <c r="B895" s="42"/>
      <c r="D895" s="36" t="str">
        <f t="shared" si="13"/>
        <v/>
      </c>
      <c r="H895" s="822"/>
    </row>
    <row r="896" spans="1:8" ht="18.75" customHeight="1">
      <c r="A896" s="42"/>
      <c r="B896" s="42"/>
      <c r="D896" s="36" t="str">
        <f t="shared" si="13"/>
        <v/>
      </c>
      <c r="H896" s="822"/>
    </row>
    <row r="897" spans="1:8" ht="18.75" customHeight="1">
      <c r="A897" s="42"/>
      <c r="B897" s="42"/>
      <c r="D897" s="36" t="str">
        <f t="shared" si="13"/>
        <v/>
      </c>
      <c r="H897" s="822"/>
    </row>
    <row r="898" spans="1:8" ht="18.75" customHeight="1">
      <c r="A898" s="42"/>
      <c r="B898" s="42"/>
      <c r="D898" s="36" t="str">
        <f t="shared" si="13"/>
        <v/>
      </c>
      <c r="H898" s="822"/>
    </row>
    <row r="899" spans="1:8" ht="18.75" customHeight="1">
      <c r="A899" s="42"/>
      <c r="B899" s="42"/>
      <c r="D899" s="36" t="str">
        <f t="shared" si="13"/>
        <v/>
      </c>
      <c r="H899" s="822"/>
    </row>
    <row r="900" spans="1:8" ht="18.75" customHeight="1">
      <c r="A900" s="42"/>
      <c r="B900" s="42"/>
      <c r="D900" s="36" t="str">
        <f t="shared" si="13"/>
        <v/>
      </c>
      <c r="H900" s="822"/>
    </row>
    <row r="901" spans="1:8" ht="18.75" customHeight="1">
      <c r="A901" s="42"/>
      <c r="B901" s="42"/>
      <c r="D901" s="36" t="str">
        <f t="shared" si="13"/>
        <v/>
      </c>
      <c r="H901" s="822"/>
    </row>
    <row r="902" spans="1:8" ht="18.75" customHeight="1">
      <c r="A902" s="42"/>
      <c r="B902" s="42"/>
      <c r="D902" s="36" t="str">
        <f t="shared" si="13"/>
        <v/>
      </c>
      <c r="H902" s="822"/>
    </row>
    <row r="903" spans="1:8" ht="18.75" customHeight="1">
      <c r="A903" s="42"/>
      <c r="B903" s="42"/>
      <c r="D903" s="36" t="str">
        <f t="shared" si="13"/>
        <v/>
      </c>
      <c r="H903" s="822"/>
    </row>
    <row r="904" spans="1:8" ht="18.75" customHeight="1">
      <c r="A904" s="42"/>
      <c r="B904" s="42"/>
      <c r="D904" s="36" t="str">
        <f t="shared" si="13"/>
        <v/>
      </c>
      <c r="H904" s="822"/>
    </row>
    <row r="905" spans="1:8" ht="18.75" customHeight="1">
      <c r="A905" s="42"/>
      <c r="B905" s="42"/>
      <c r="D905" s="36" t="str">
        <f t="shared" si="13"/>
        <v/>
      </c>
      <c r="H905" s="822"/>
    </row>
    <row r="906" spans="1:8" ht="18.75" customHeight="1">
      <c r="A906" s="42"/>
      <c r="B906" s="42"/>
      <c r="D906" s="36" t="str">
        <f t="shared" si="13"/>
        <v/>
      </c>
      <c r="H906" s="822"/>
    </row>
    <row r="907" spans="1:8" ht="18.75" customHeight="1">
      <c r="A907" s="42"/>
      <c r="B907" s="42"/>
      <c r="D907" s="36" t="str">
        <f t="shared" si="13"/>
        <v/>
      </c>
      <c r="H907" s="822"/>
    </row>
    <row r="908" spans="1:8" ht="18.75" customHeight="1">
      <c r="A908" s="42"/>
      <c r="B908" s="42"/>
      <c r="D908" s="36" t="str">
        <f t="shared" si="13"/>
        <v/>
      </c>
      <c r="H908" s="822"/>
    </row>
    <row r="909" spans="1:8" ht="18.75" customHeight="1">
      <c r="A909" s="42"/>
      <c r="B909" s="42"/>
      <c r="D909" s="36" t="str">
        <f t="shared" si="13"/>
        <v/>
      </c>
      <c r="H909" s="822"/>
    </row>
    <row r="910" spans="1:8" ht="18.75" customHeight="1">
      <c r="A910" s="42"/>
      <c r="B910" s="42"/>
      <c r="D910" s="36" t="str">
        <f t="shared" si="13"/>
        <v/>
      </c>
      <c r="H910" s="822"/>
    </row>
    <row r="911" spans="1:8" ht="18.75" customHeight="1">
      <c r="A911" s="42"/>
      <c r="B911" s="42"/>
      <c r="D911" s="36" t="str">
        <f t="shared" si="13"/>
        <v/>
      </c>
      <c r="H911" s="822"/>
    </row>
    <row r="912" spans="1:8" ht="18.75" customHeight="1">
      <c r="A912" s="42"/>
      <c r="B912" s="42"/>
      <c r="D912" s="36" t="str">
        <f t="shared" si="13"/>
        <v/>
      </c>
      <c r="H912" s="822"/>
    </row>
    <row r="913" spans="1:8" ht="18.75" customHeight="1">
      <c r="A913" s="42"/>
      <c r="B913" s="42"/>
      <c r="D913" s="36" t="str">
        <f t="shared" si="13"/>
        <v/>
      </c>
      <c r="H913" s="822"/>
    </row>
    <row r="914" spans="1:8" ht="18.75" customHeight="1">
      <c r="A914" s="42"/>
      <c r="B914" s="42"/>
      <c r="D914" s="36" t="str">
        <f t="shared" si="13"/>
        <v/>
      </c>
      <c r="H914" s="822"/>
    </row>
    <row r="915" spans="1:8" ht="18.75" customHeight="1">
      <c r="A915" s="42"/>
      <c r="B915" s="42"/>
      <c r="D915" s="36" t="str">
        <f t="shared" si="13"/>
        <v/>
      </c>
      <c r="H915" s="822"/>
    </row>
    <row r="916" spans="1:8" ht="18.75" customHeight="1">
      <c r="A916" s="42"/>
      <c r="B916" s="42"/>
      <c r="D916" s="36" t="str">
        <f t="shared" si="13"/>
        <v/>
      </c>
      <c r="H916" s="822"/>
    </row>
    <row r="917" spans="1:8" ht="18.75" customHeight="1">
      <c r="A917" s="42"/>
      <c r="B917" s="42"/>
      <c r="D917" s="36" t="str">
        <f t="shared" si="13"/>
        <v/>
      </c>
      <c r="H917" s="822"/>
    </row>
    <row r="918" spans="1:8" ht="18.75" customHeight="1">
      <c r="A918" s="42"/>
      <c r="B918" s="42"/>
      <c r="D918" s="36" t="str">
        <f t="shared" si="13"/>
        <v/>
      </c>
      <c r="H918" s="822"/>
    </row>
    <row r="919" spans="1:8" ht="18.75" customHeight="1">
      <c r="A919" s="42"/>
      <c r="B919" s="42"/>
      <c r="D919" s="36" t="str">
        <f t="shared" si="13"/>
        <v/>
      </c>
      <c r="H919" s="822"/>
    </row>
    <row r="920" spans="1:8" ht="18.75" customHeight="1">
      <c r="A920" s="42"/>
      <c r="B920" s="42"/>
      <c r="D920" s="36" t="str">
        <f t="shared" si="13"/>
        <v/>
      </c>
      <c r="H920" s="822"/>
    </row>
    <row r="921" spans="1:8" ht="18.75" customHeight="1">
      <c r="A921" s="42"/>
      <c r="B921" s="42"/>
      <c r="D921" s="36" t="str">
        <f t="shared" si="13"/>
        <v/>
      </c>
      <c r="H921" s="822"/>
    </row>
    <row r="922" spans="1:8" ht="18.75" customHeight="1">
      <c r="A922" s="42"/>
      <c r="B922" s="42"/>
      <c r="D922" s="36" t="str">
        <f t="shared" si="13"/>
        <v/>
      </c>
      <c r="H922" s="822"/>
    </row>
    <row r="923" spans="1:8" ht="18.75" customHeight="1">
      <c r="A923" s="42"/>
      <c r="B923" s="42"/>
      <c r="D923" s="36" t="str">
        <f t="shared" si="13"/>
        <v/>
      </c>
      <c r="H923" s="822"/>
    </row>
    <row r="924" spans="1:8" ht="18.75" customHeight="1">
      <c r="A924" s="42"/>
      <c r="B924" s="42"/>
      <c r="D924" s="36" t="str">
        <f t="shared" si="13"/>
        <v/>
      </c>
      <c r="H924" s="822"/>
    </row>
    <row r="925" spans="1:8" ht="18.75" customHeight="1">
      <c r="A925" s="42"/>
      <c r="B925" s="42"/>
      <c r="D925" s="36" t="str">
        <f t="shared" si="13"/>
        <v/>
      </c>
      <c r="H925" s="822"/>
    </row>
    <row r="926" spans="1:8" ht="18.75" customHeight="1">
      <c r="A926" s="42"/>
      <c r="B926" s="42"/>
      <c r="D926" s="36" t="str">
        <f t="shared" si="13"/>
        <v/>
      </c>
      <c r="H926" s="822"/>
    </row>
    <row r="927" spans="1:8" ht="18.75" customHeight="1">
      <c r="A927" s="42"/>
      <c r="B927" s="42"/>
      <c r="D927" s="36" t="str">
        <f t="shared" si="13"/>
        <v/>
      </c>
      <c r="H927" s="822"/>
    </row>
    <row r="928" spans="1:8" ht="18.75" customHeight="1">
      <c r="A928" s="42"/>
      <c r="B928" s="42"/>
      <c r="D928" s="36" t="str">
        <f t="shared" si="13"/>
        <v/>
      </c>
      <c r="H928" s="822"/>
    </row>
    <row r="929" spans="1:8" ht="18.75" customHeight="1">
      <c r="A929" s="42"/>
      <c r="B929" s="42"/>
      <c r="D929" s="36" t="str">
        <f t="shared" si="13"/>
        <v/>
      </c>
      <c r="H929" s="822"/>
    </row>
    <row r="930" spans="1:8" ht="18.75" customHeight="1">
      <c r="A930" s="42"/>
      <c r="B930" s="42"/>
      <c r="D930" s="36" t="str">
        <f t="shared" si="13"/>
        <v/>
      </c>
      <c r="H930" s="822"/>
    </row>
    <row r="931" spans="1:8" ht="18.75" customHeight="1">
      <c r="A931" s="42"/>
      <c r="B931" s="42"/>
      <c r="D931" s="36" t="str">
        <f t="shared" si="13"/>
        <v/>
      </c>
      <c r="H931" s="822"/>
    </row>
    <row r="932" spans="1:8" ht="18.75" customHeight="1">
      <c r="A932" s="42"/>
      <c r="B932" s="42"/>
      <c r="D932" s="36" t="str">
        <f t="shared" si="13"/>
        <v/>
      </c>
      <c r="H932" s="822"/>
    </row>
    <row r="933" spans="1:8" ht="18.75" customHeight="1">
      <c r="A933" s="42"/>
      <c r="B933" s="42"/>
      <c r="D933" s="36" t="str">
        <f t="shared" si="13"/>
        <v/>
      </c>
      <c r="H933" s="822"/>
    </row>
    <row r="934" spans="1:8" ht="18.75" customHeight="1">
      <c r="A934" s="42"/>
      <c r="B934" s="42"/>
      <c r="D934" s="36" t="str">
        <f t="shared" si="13"/>
        <v/>
      </c>
      <c r="H934" s="822"/>
    </row>
    <row r="935" spans="1:8" ht="18.75" customHeight="1">
      <c r="A935" s="42"/>
      <c r="B935" s="42"/>
      <c r="D935" s="36" t="str">
        <f t="shared" si="13"/>
        <v/>
      </c>
      <c r="H935" s="822"/>
    </row>
    <row r="936" spans="1:8" ht="18.75" customHeight="1">
      <c r="A936" s="42"/>
      <c r="B936" s="42"/>
      <c r="D936" s="36" t="str">
        <f t="shared" si="13"/>
        <v/>
      </c>
      <c r="H936" s="822"/>
    </row>
    <row r="937" spans="1:8" ht="18.75" customHeight="1">
      <c r="A937" s="42"/>
      <c r="B937" s="42"/>
      <c r="D937" s="36" t="str">
        <f t="shared" si="13"/>
        <v/>
      </c>
      <c r="H937" s="822"/>
    </row>
    <row r="938" spans="1:8" ht="18.75" customHeight="1">
      <c r="A938" s="42"/>
      <c r="B938" s="42"/>
      <c r="D938" s="36" t="str">
        <f t="shared" si="13"/>
        <v/>
      </c>
      <c r="H938" s="822"/>
    </row>
    <row r="939" spans="1:8" ht="18.75" customHeight="1">
      <c r="A939" s="42"/>
      <c r="B939" s="42"/>
      <c r="D939" s="36" t="str">
        <f t="shared" si="13"/>
        <v/>
      </c>
      <c r="H939" s="822"/>
    </row>
    <row r="940" spans="1:8" ht="18.75" customHeight="1">
      <c r="A940" s="42"/>
      <c r="B940" s="42"/>
      <c r="D940" s="36" t="str">
        <f t="shared" si="13"/>
        <v/>
      </c>
      <c r="H940" s="822"/>
    </row>
    <row r="941" spans="1:8" ht="18.75" customHeight="1">
      <c r="A941" s="42"/>
      <c r="B941" s="42"/>
      <c r="D941" s="36" t="str">
        <f t="shared" si="13"/>
        <v/>
      </c>
      <c r="H941" s="822"/>
    </row>
    <row r="942" spans="1:8" ht="18.75" customHeight="1">
      <c r="A942" s="42"/>
      <c r="B942" s="42"/>
      <c r="D942" s="36" t="str">
        <f t="shared" si="13"/>
        <v/>
      </c>
      <c r="H942" s="822"/>
    </row>
    <row r="943" spans="1:8" ht="18.75" customHeight="1">
      <c r="A943" s="42"/>
      <c r="B943" s="42"/>
      <c r="D943" s="36" t="str">
        <f t="shared" si="13"/>
        <v/>
      </c>
      <c r="H943" s="822"/>
    </row>
    <row r="944" spans="1:8" ht="18.75" customHeight="1">
      <c r="A944" s="42"/>
      <c r="B944" s="42"/>
      <c r="D944" s="36" t="str">
        <f t="shared" si="13"/>
        <v/>
      </c>
      <c r="H944" s="822"/>
    </row>
    <row r="945" spans="1:8" ht="18.75" customHeight="1">
      <c r="A945" s="42"/>
      <c r="B945" s="42"/>
      <c r="D945" s="36" t="str">
        <f t="shared" si="13"/>
        <v/>
      </c>
      <c r="H945" s="822"/>
    </row>
    <row r="946" spans="1:8" ht="18.75" customHeight="1">
      <c r="A946" s="42"/>
      <c r="B946" s="42"/>
      <c r="D946" s="36" t="str">
        <f t="shared" si="13"/>
        <v/>
      </c>
      <c r="H946" s="822"/>
    </row>
    <row r="947" spans="1:8" ht="18.75" customHeight="1">
      <c r="A947" s="42"/>
      <c r="B947" s="42"/>
      <c r="D947" s="36" t="str">
        <f t="shared" si="13"/>
        <v/>
      </c>
      <c r="H947" s="822"/>
    </row>
    <row r="948" spans="1:8" ht="18.75" customHeight="1">
      <c r="A948" s="42"/>
      <c r="B948" s="42"/>
      <c r="D948" s="36" t="str">
        <f t="shared" si="13"/>
        <v/>
      </c>
      <c r="H948" s="822"/>
    </row>
    <row r="949" spans="1:8" ht="18.75" customHeight="1">
      <c r="A949" s="42"/>
      <c r="B949" s="42"/>
      <c r="D949" s="36" t="str">
        <f t="shared" si="13"/>
        <v/>
      </c>
      <c r="H949" s="822"/>
    </row>
    <row r="950" spans="1:8" ht="18.75" customHeight="1">
      <c r="A950" s="42"/>
      <c r="B950" s="42"/>
      <c r="D950" s="36" t="str">
        <f t="shared" ref="D950:D1013" si="14">CONCATENATE(F890,E890)</f>
        <v/>
      </c>
      <c r="H950" s="822"/>
    </row>
    <row r="951" spans="1:8" ht="18.75" customHeight="1">
      <c r="A951" s="42"/>
      <c r="B951" s="42"/>
      <c r="D951" s="36" t="str">
        <f t="shared" si="14"/>
        <v/>
      </c>
      <c r="H951" s="822"/>
    </row>
    <row r="952" spans="1:8" ht="18.75" customHeight="1">
      <c r="A952" s="42"/>
      <c r="B952" s="42"/>
      <c r="D952" s="36" t="str">
        <f t="shared" si="14"/>
        <v/>
      </c>
      <c r="H952" s="822"/>
    </row>
    <row r="953" spans="1:8" ht="18.75" customHeight="1">
      <c r="A953" s="42"/>
      <c r="B953" s="42"/>
      <c r="D953" s="36" t="str">
        <f t="shared" si="14"/>
        <v/>
      </c>
      <c r="H953" s="822"/>
    </row>
    <row r="954" spans="1:8" ht="18.75" customHeight="1">
      <c r="A954" s="42"/>
      <c r="B954" s="42"/>
      <c r="D954" s="36" t="str">
        <f t="shared" si="14"/>
        <v/>
      </c>
      <c r="H954" s="822"/>
    </row>
    <row r="955" spans="1:8" ht="18.75" customHeight="1">
      <c r="A955" s="42"/>
      <c r="B955" s="42"/>
      <c r="D955" s="36" t="str">
        <f t="shared" si="14"/>
        <v/>
      </c>
      <c r="H955" s="822"/>
    </row>
    <row r="956" spans="1:8" ht="18.75" customHeight="1">
      <c r="A956" s="42"/>
      <c r="B956" s="42"/>
      <c r="D956" s="36" t="str">
        <f t="shared" si="14"/>
        <v/>
      </c>
      <c r="H956" s="822"/>
    </row>
    <row r="957" spans="1:8" ht="18.75" customHeight="1">
      <c r="A957" s="42"/>
      <c r="B957" s="42"/>
      <c r="D957" s="36" t="str">
        <f t="shared" si="14"/>
        <v/>
      </c>
      <c r="H957" s="822"/>
    </row>
    <row r="958" spans="1:8" ht="18.75" customHeight="1">
      <c r="A958" s="42"/>
      <c r="B958" s="42"/>
      <c r="D958" s="36" t="str">
        <f t="shared" si="14"/>
        <v/>
      </c>
      <c r="H958" s="822"/>
    </row>
    <row r="959" spans="1:8" ht="18.75" customHeight="1">
      <c r="A959" s="42"/>
      <c r="B959" s="42"/>
      <c r="D959" s="36" t="str">
        <f t="shared" si="14"/>
        <v/>
      </c>
      <c r="H959" s="822"/>
    </row>
    <row r="960" spans="1:8" ht="18.75" customHeight="1">
      <c r="A960" s="42"/>
      <c r="B960" s="42"/>
      <c r="D960" s="36" t="str">
        <f t="shared" si="14"/>
        <v/>
      </c>
      <c r="H960" s="822"/>
    </row>
    <row r="961" spans="1:8" ht="18.75" customHeight="1">
      <c r="A961" s="42"/>
      <c r="B961" s="42"/>
      <c r="D961" s="36" t="str">
        <f t="shared" si="14"/>
        <v/>
      </c>
      <c r="H961" s="822"/>
    </row>
    <row r="962" spans="1:8" ht="18.75" customHeight="1">
      <c r="A962" s="42"/>
      <c r="B962" s="42"/>
      <c r="D962" s="36" t="str">
        <f t="shared" si="14"/>
        <v/>
      </c>
      <c r="H962" s="822"/>
    </row>
    <row r="963" spans="1:8" ht="18.75" customHeight="1">
      <c r="A963" s="42"/>
      <c r="B963" s="42"/>
      <c r="D963" s="36" t="str">
        <f t="shared" si="14"/>
        <v/>
      </c>
    </row>
    <row r="964" spans="1:8" ht="18.75" customHeight="1">
      <c r="A964" s="42"/>
      <c r="B964" s="42"/>
      <c r="D964" s="36" t="str">
        <f t="shared" si="14"/>
        <v/>
      </c>
    </row>
    <row r="965" spans="1:8" ht="18.75" customHeight="1">
      <c r="A965" s="42"/>
      <c r="B965" s="42"/>
      <c r="D965" s="36" t="str">
        <f t="shared" si="14"/>
        <v/>
      </c>
    </row>
    <row r="966" spans="1:8" ht="18.75" customHeight="1">
      <c r="A966" s="42"/>
      <c r="B966" s="42"/>
      <c r="D966" s="36" t="str">
        <f t="shared" si="14"/>
        <v/>
      </c>
    </row>
    <row r="967" spans="1:8" ht="18.75" customHeight="1">
      <c r="A967" s="42"/>
      <c r="B967" s="42"/>
      <c r="D967" s="36" t="str">
        <f t="shared" si="14"/>
        <v/>
      </c>
    </row>
    <row r="968" spans="1:8" ht="18.75" customHeight="1">
      <c r="A968" s="42"/>
      <c r="B968" s="42"/>
      <c r="D968" s="36" t="str">
        <f t="shared" si="14"/>
        <v/>
      </c>
    </row>
    <row r="969" spans="1:8" ht="18.75" customHeight="1">
      <c r="A969" s="42"/>
      <c r="B969" s="42"/>
      <c r="D969" s="36" t="str">
        <f t="shared" si="14"/>
        <v/>
      </c>
    </row>
    <row r="970" spans="1:8" ht="18.75" customHeight="1">
      <c r="A970" s="42"/>
      <c r="B970" s="42"/>
      <c r="D970" s="36" t="str">
        <f t="shared" si="14"/>
        <v/>
      </c>
    </row>
    <row r="971" spans="1:8" ht="18.75" customHeight="1">
      <c r="A971" s="42"/>
      <c r="B971" s="42"/>
      <c r="D971" s="36" t="str">
        <f t="shared" si="14"/>
        <v/>
      </c>
    </row>
    <row r="972" spans="1:8" ht="18.75" customHeight="1">
      <c r="A972" s="42"/>
      <c r="B972" s="42"/>
      <c r="D972" s="36" t="str">
        <f t="shared" si="14"/>
        <v/>
      </c>
    </row>
    <row r="973" spans="1:8" ht="18.75" customHeight="1">
      <c r="A973" s="42"/>
      <c r="B973" s="42"/>
      <c r="D973" s="36" t="str">
        <f t="shared" si="14"/>
        <v/>
      </c>
    </row>
    <row r="974" spans="1:8" ht="18.75" customHeight="1">
      <c r="A974" s="42"/>
      <c r="B974" s="42"/>
      <c r="D974" s="36" t="str">
        <f t="shared" si="14"/>
        <v/>
      </c>
    </row>
    <row r="975" spans="1:8" ht="18.75" customHeight="1">
      <c r="A975" s="42"/>
      <c r="B975" s="42"/>
      <c r="D975" s="36" t="str">
        <f t="shared" si="14"/>
        <v/>
      </c>
    </row>
    <row r="976" spans="1:8" ht="18.75" customHeight="1">
      <c r="A976" s="42"/>
      <c r="B976" s="42"/>
      <c r="D976" s="36" t="str">
        <f t="shared" si="14"/>
        <v/>
      </c>
    </row>
    <row r="977" spans="1:4" ht="18.75" customHeight="1">
      <c r="A977" s="42"/>
      <c r="B977" s="42"/>
      <c r="D977" s="36" t="str">
        <f t="shared" si="14"/>
        <v/>
      </c>
    </row>
    <row r="978" spans="1:4" ht="18.75" customHeight="1">
      <c r="A978" s="42"/>
      <c r="B978" s="42"/>
      <c r="D978" s="36" t="str">
        <f t="shared" si="14"/>
        <v/>
      </c>
    </row>
    <row r="979" spans="1:4" ht="18.75" customHeight="1">
      <c r="A979" s="42"/>
      <c r="B979" s="42"/>
      <c r="D979" s="36" t="str">
        <f t="shared" si="14"/>
        <v/>
      </c>
    </row>
    <row r="980" spans="1:4" ht="18.75" customHeight="1">
      <c r="A980" s="42"/>
      <c r="B980" s="42"/>
      <c r="D980" s="36" t="str">
        <f t="shared" si="14"/>
        <v/>
      </c>
    </row>
    <row r="981" spans="1:4" ht="18.75" customHeight="1">
      <c r="A981" s="42"/>
      <c r="B981" s="42"/>
      <c r="D981" s="36" t="str">
        <f t="shared" si="14"/>
        <v/>
      </c>
    </row>
    <row r="982" spans="1:4" ht="18.75" customHeight="1">
      <c r="A982" s="42"/>
      <c r="B982" s="42"/>
      <c r="D982" s="36" t="str">
        <f t="shared" si="14"/>
        <v/>
      </c>
    </row>
    <row r="983" spans="1:4" ht="18.75" customHeight="1">
      <c r="A983" s="42"/>
      <c r="B983" s="42"/>
      <c r="D983" s="36" t="str">
        <f t="shared" si="14"/>
        <v/>
      </c>
    </row>
    <row r="984" spans="1:4" ht="18.75" customHeight="1">
      <c r="A984" s="42"/>
      <c r="B984" s="42"/>
      <c r="D984" s="36" t="str">
        <f t="shared" si="14"/>
        <v/>
      </c>
    </row>
    <row r="985" spans="1:4" ht="18.75" customHeight="1">
      <c r="A985" s="42"/>
      <c r="B985" s="42"/>
      <c r="D985" s="36" t="str">
        <f t="shared" si="14"/>
        <v/>
      </c>
    </row>
    <row r="986" spans="1:4" ht="18.75" customHeight="1">
      <c r="A986" s="42"/>
      <c r="B986" s="42"/>
      <c r="D986" s="36" t="str">
        <f t="shared" si="14"/>
        <v/>
      </c>
    </row>
    <row r="987" spans="1:4" ht="18.75" customHeight="1">
      <c r="A987" s="42"/>
      <c r="B987" s="42"/>
      <c r="D987" s="36" t="str">
        <f t="shared" si="14"/>
        <v/>
      </c>
    </row>
    <row r="988" spans="1:4" ht="18.75" customHeight="1">
      <c r="A988" s="42"/>
      <c r="B988" s="42"/>
      <c r="D988" s="36" t="str">
        <f t="shared" si="14"/>
        <v/>
      </c>
    </row>
    <row r="989" spans="1:4" ht="18.75" customHeight="1">
      <c r="A989" s="42"/>
      <c r="B989" s="42"/>
      <c r="D989" s="36" t="str">
        <f t="shared" si="14"/>
        <v/>
      </c>
    </row>
    <row r="990" spans="1:4" ht="18.75" customHeight="1">
      <c r="A990" s="42"/>
      <c r="B990" s="42"/>
      <c r="D990" s="36" t="str">
        <f t="shared" si="14"/>
        <v/>
      </c>
    </row>
    <row r="991" spans="1:4" ht="18.75" customHeight="1">
      <c r="A991" s="42"/>
      <c r="B991" s="42"/>
      <c r="D991" s="36" t="str">
        <f t="shared" si="14"/>
        <v/>
      </c>
    </row>
    <row r="992" spans="1:4" ht="18.75" customHeight="1">
      <c r="A992" s="42"/>
      <c r="B992" s="42"/>
      <c r="D992" s="36" t="str">
        <f t="shared" si="14"/>
        <v/>
      </c>
    </row>
    <row r="993" spans="1:4" ht="18.75" customHeight="1">
      <c r="A993" s="42"/>
      <c r="B993" s="42"/>
      <c r="D993" s="36" t="str">
        <f t="shared" si="14"/>
        <v/>
      </c>
    </row>
    <row r="994" spans="1:4" ht="18.75" customHeight="1">
      <c r="A994" s="42"/>
      <c r="B994" s="42"/>
      <c r="D994" s="36" t="str">
        <f t="shared" si="14"/>
        <v/>
      </c>
    </row>
    <row r="995" spans="1:4" ht="18.75" customHeight="1">
      <c r="A995" s="42"/>
      <c r="B995" s="42"/>
      <c r="D995" s="36" t="str">
        <f t="shared" si="14"/>
        <v/>
      </c>
    </row>
    <row r="996" spans="1:4" ht="18.75" customHeight="1">
      <c r="A996" s="42"/>
      <c r="B996" s="42"/>
      <c r="D996" s="36" t="str">
        <f t="shared" si="14"/>
        <v/>
      </c>
    </row>
    <row r="997" spans="1:4" ht="18.75" customHeight="1">
      <c r="A997" s="42"/>
      <c r="B997" s="42"/>
      <c r="D997" s="36" t="str">
        <f t="shared" si="14"/>
        <v/>
      </c>
    </row>
    <row r="998" spans="1:4" ht="18.75" customHeight="1">
      <c r="A998" s="42"/>
      <c r="B998" s="42"/>
      <c r="D998" s="36" t="str">
        <f t="shared" si="14"/>
        <v/>
      </c>
    </row>
    <row r="999" spans="1:4" ht="18.75" customHeight="1">
      <c r="A999" s="42"/>
      <c r="B999" s="42"/>
      <c r="D999" s="36" t="str">
        <f t="shared" si="14"/>
        <v/>
      </c>
    </row>
    <row r="1000" spans="1:4" ht="18.75" customHeight="1">
      <c r="A1000" s="42"/>
      <c r="B1000" s="42"/>
      <c r="D1000" s="36" t="str">
        <f t="shared" si="14"/>
        <v/>
      </c>
    </row>
    <row r="1001" spans="1:4" ht="18.75" customHeight="1">
      <c r="A1001" s="42"/>
      <c r="B1001" s="42"/>
      <c r="D1001" s="36" t="str">
        <f t="shared" si="14"/>
        <v/>
      </c>
    </row>
    <row r="1002" spans="1:4" ht="18.75" customHeight="1">
      <c r="A1002" s="42"/>
      <c r="B1002" s="42"/>
      <c r="D1002" s="36" t="str">
        <f t="shared" si="14"/>
        <v/>
      </c>
    </row>
    <row r="1003" spans="1:4" ht="18.75" customHeight="1">
      <c r="A1003" s="42"/>
      <c r="B1003" s="42"/>
      <c r="D1003" s="36" t="str">
        <f t="shared" si="14"/>
        <v/>
      </c>
    </row>
    <row r="1004" spans="1:4" ht="18.75" customHeight="1">
      <c r="A1004" s="42"/>
      <c r="B1004" s="42"/>
      <c r="D1004" s="36" t="str">
        <f t="shared" si="14"/>
        <v/>
      </c>
    </row>
    <row r="1005" spans="1:4" ht="18.75" customHeight="1">
      <c r="A1005" s="42"/>
      <c r="B1005" s="42"/>
      <c r="D1005" s="36" t="str">
        <f t="shared" si="14"/>
        <v/>
      </c>
    </row>
    <row r="1006" spans="1:4" ht="18.75" customHeight="1">
      <c r="A1006" s="42"/>
      <c r="B1006" s="42"/>
      <c r="D1006" s="36" t="str">
        <f t="shared" si="14"/>
        <v/>
      </c>
    </row>
    <row r="1007" spans="1:4" ht="18.75" customHeight="1">
      <c r="A1007" s="42"/>
      <c r="B1007" s="42"/>
      <c r="D1007" s="36" t="str">
        <f t="shared" si="14"/>
        <v/>
      </c>
    </row>
    <row r="1008" spans="1:4" ht="18.75" customHeight="1">
      <c r="A1008" s="42"/>
      <c r="B1008" s="42"/>
      <c r="D1008" s="36" t="str">
        <f t="shared" si="14"/>
        <v/>
      </c>
    </row>
    <row r="1009" spans="1:8" ht="18.75" customHeight="1">
      <c r="A1009" s="42"/>
      <c r="B1009" s="42"/>
      <c r="D1009" s="36" t="str">
        <f t="shared" si="14"/>
        <v/>
      </c>
    </row>
    <row r="1010" spans="1:8" ht="18.75" customHeight="1">
      <c r="A1010" s="42"/>
      <c r="B1010" s="42"/>
      <c r="D1010" s="36" t="str">
        <f t="shared" si="14"/>
        <v/>
      </c>
    </row>
    <row r="1011" spans="1:8" ht="18.75" customHeight="1">
      <c r="A1011" s="42"/>
      <c r="B1011" s="42"/>
      <c r="D1011" s="36" t="str">
        <f t="shared" si="14"/>
        <v/>
      </c>
    </row>
    <row r="1012" spans="1:8" ht="18.75" customHeight="1">
      <c r="A1012" s="42"/>
      <c r="B1012" s="42"/>
      <c r="D1012" s="36" t="str">
        <f t="shared" si="14"/>
        <v/>
      </c>
    </row>
    <row r="1013" spans="1:8" ht="18.75" customHeight="1">
      <c r="A1013" s="42"/>
      <c r="B1013" s="42"/>
      <c r="D1013" s="36" t="str">
        <f t="shared" si="14"/>
        <v/>
      </c>
    </row>
    <row r="1014" spans="1:8" ht="18.75" customHeight="1">
      <c r="A1014" s="42"/>
      <c r="B1014" s="42"/>
      <c r="D1014" s="36" t="str">
        <f t="shared" ref="D1014:D1022" si="15">CONCATENATE(F954,E954)</f>
        <v/>
      </c>
    </row>
    <row r="1015" spans="1:8" ht="18.75" customHeight="1">
      <c r="A1015" s="42"/>
      <c r="B1015" s="42"/>
      <c r="D1015" s="36" t="str">
        <f t="shared" si="15"/>
        <v/>
      </c>
    </row>
    <row r="1016" spans="1:8" ht="18.75" customHeight="1">
      <c r="A1016" s="42"/>
      <c r="B1016" s="42"/>
      <c r="D1016" s="36" t="str">
        <f t="shared" si="15"/>
        <v/>
      </c>
    </row>
    <row r="1017" spans="1:8" ht="18.75" customHeight="1">
      <c r="A1017" s="42"/>
      <c r="B1017" s="42"/>
      <c r="D1017" s="36" t="str">
        <f t="shared" si="15"/>
        <v/>
      </c>
    </row>
    <row r="1018" spans="1:8" ht="18.75" customHeight="1">
      <c r="A1018" s="42"/>
      <c r="B1018" s="42"/>
      <c r="D1018" s="36" t="str">
        <f t="shared" si="15"/>
        <v/>
      </c>
    </row>
    <row r="1019" spans="1:8" ht="18.75" customHeight="1">
      <c r="A1019" s="42"/>
      <c r="B1019" s="42"/>
      <c r="D1019" s="36" t="str">
        <f t="shared" si="15"/>
        <v/>
      </c>
    </row>
    <row r="1020" spans="1:8" ht="18.75" customHeight="1">
      <c r="A1020" s="42"/>
      <c r="B1020" s="42"/>
      <c r="D1020" s="36" t="str">
        <f t="shared" si="15"/>
        <v/>
      </c>
    </row>
    <row r="1021" spans="1:8" ht="18.75" customHeight="1">
      <c r="A1021" s="42"/>
      <c r="B1021" s="42"/>
      <c r="D1021" s="36" t="str">
        <f t="shared" si="15"/>
        <v/>
      </c>
    </row>
    <row r="1022" spans="1:8" ht="18.75" customHeight="1">
      <c r="A1022" s="42"/>
      <c r="B1022" s="42"/>
      <c r="D1022" s="36" t="str">
        <f t="shared" si="15"/>
        <v/>
      </c>
    </row>
    <row r="1023" spans="1:8" ht="18.75" customHeight="1">
      <c r="A1023" s="42"/>
      <c r="B1023" s="42"/>
      <c r="D1023" s="36" t="str">
        <f t="shared" ref="D1023:D1077" si="16">CONCATENATE(F1023,E1023)</f>
        <v/>
      </c>
      <c r="E1023" s="49"/>
      <c r="F1023" s="37"/>
      <c r="G1023" s="44"/>
      <c r="H1023" s="38"/>
    </row>
    <row r="1024" spans="1:8" ht="18.75" customHeight="1">
      <c r="A1024" s="42"/>
      <c r="B1024" s="42"/>
      <c r="D1024" s="36" t="str">
        <f t="shared" si="16"/>
        <v/>
      </c>
      <c r="E1024" s="49"/>
      <c r="F1024" s="37"/>
      <c r="G1024" s="44"/>
      <c r="H1024" s="38"/>
    </row>
    <row r="1025" spans="1:8" ht="18.75" customHeight="1">
      <c r="A1025" s="42"/>
      <c r="B1025" s="42"/>
      <c r="D1025" s="36" t="str">
        <f t="shared" si="16"/>
        <v/>
      </c>
      <c r="E1025" s="49"/>
      <c r="F1025" s="37"/>
      <c r="G1025" s="44"/>
      <c r="H1025" s="38"/>
    </row>
    <row r="1026" spans="1:8" ht="18.75" customHeight="1">
      <c r="A1026" s="42"/>
      <c r="B1026" s="42"/>
      <c r="D1026" s="36" t="str">
        <f t="shared" si="16"/>
        <v/>
      </c>
      <c r="E1026" s="49"/>
      <c r="F1026" s="37"/>
      <c r="G1026" s="44"/>
      <c r="H1026" s="38"/>
    </row>
    <row r="1027" spans="1:8" ht="18.75" customHeight="1">
      <c r="A1027" s="42"/>
      <c r="B1027" s="42"/>
      <c r="D1027" s="36" t="str">
        <f t="shared" si="16"/>
        <v/>
      </c>
      <c r="E1027" s="49"/>
      <c r="F1027" s="37"/>
      <c r="G1027" s="44"/>
      <c r="H1027" s="38"/>
    </row>
    <row r="1028" spans="1:8" ht="18.75" customHeight="1">
      <c r="A1028" s="42"/>
      <c r="B1028" s="42"/>
      <c r="D1028" s="36" t="str">
        <f t="shared" si="16"/>
        <v/>
      </c>
      <c r="E1028" s="49"/>
      <c r="F1028" s="37"/>
      <c r="G1028" s="44"/>
      <c r="H1028" s="38"/>
    </row>
    <row r="1029" spans="1:8" ht="18.75" customHeight="1">
      <c r="A1029" s="42"/>
      <c r="B1029" s="42"/>
      <c r="D1029" s="36" t="str">
        <f t="shared" si="16"/>
        <v/>
      </c>
      <c r="E1029" s="49"/>
      <c r="F1029" s="37"/>
      <c r="G1029" s="44"/>
      <c r="H1029" s="38"/>
    </row>
    <row r="1030" spans="1:8" ht="18.75" customHeight="1">
      <c r="A1030" s="42"/>
      <c r="B1030" s="42"/>
      <c r="D1030" s="36" t="str">
        <f t="shared" si="16"/>
        <v/>
      </c>
      <c r="E1030" s="49"/>
      <c r="F1030" s="37"/>
      <c r="G1030" s="44"/>
      <c r="H1030" s="38"/>
    </row>
    <row r="1031" spans="1:8" ht="18.75" customHeight="1">
      <c r="A1031" s="42"/>
      <c r="B1031" s="42"/>
      <c r="D1031" s="36" t="str">
        <f t="shared" si="16"/>
        <v/>
      </c>
      <c r="E1031" s="49"/>
      <c r="F1031" s="37"/>
      <c r="G1031" s="44"/>
      <c r="H1031" s="38"/>
    </row>
    <row r="1032" spans="1:8" ht="18.75" customHeight="1">
      <c r="A1032" s="42"/>
      <c r="B1032" s="42"/>
      <c r="D1032" s="36" t="str">
        <f t="shared" si="16"/>
        <v/>
      </c>
      <c r="E1032" s="49"/>
      <c r="F1032" s="37"/>
      <c r="G1032" s="44"/>
      <c r="H1032" s="38"/>
    </row>
    <row r="1033" spans="1:8" ht="18.75" customHeight="1">
      <c r="A1033" s="42"/>
      <c r="B1033" s="42"/>
      <c r="D1033" s="36" t="str">
        <f t="shared" si="16"/>
        <v/>
      </c>
      <c r="E1033" s="49"/>
      <c r="F1033" s="37"/>
      <c r="G1033" s="44"/>
      <c r="H1033" s="38"/>
    </row>
    <row r="1034" spans="1:8" ht="18.75" customHeight="1">
      <c r="A1034" s="42"/>
      <c r="B1034" s="42"/>
      <c r="D1034" s="36" t="str">
        <f t="shared" si="16"/>
        <v/>
      </c>
      <c r="E1034" s="49"/>
      <c r="F1034" s="37"/>
      <c r="G1034" s="44"/>
      <c r="H1034" s="38"/>
    </row>
    <row r="1035" spans="1:8" ht="18.75" customHeight="1">
      <c r="A1035" s="42"/>
      <c r="B1035" s="42"/>
      <c r="D1035" s="36" t="str">
        <f t="shared" si="16"/>
        <v/>
      </c>
      <c r="E1035" s="49"/>
      <c r="F1035" s="37"/>
      <c r="G1035" s="44"/>
      <c r="H1035" s="38"/>
    </row>
    <row r="1036" spans="1:8" ht="18.75" customHeight="1">
      <c r="A1036" s="42"/>
      <c r="B1036" s="42"/>
      <c r="D1036" s="36" t="str">
        <f t="shared" si="16"/>
        <v/>
      </c>
      <c r="E1036" s="49"/>
      <c r="F1036" s="37"/>
      <c r="G1036" s="44"/>
      <c r="H1036" s="38"/>
    </row>
    <row r="1037" spans="1:8" ht="18.75" customHeight="1">
      <c r="A1037" s="42"/>
      <c r="B1037" s="42"/>
      <c r="D1037" s="36" t="str">
        <f t="shared" si="16"/>
        <v/>
      </c>
      <c r="E1037" s="49"/>
      <c r="F1037" s="37"/>
      <c r="G1037" s="44"/>
      <c r="H1037" s="38"/>
    </row>
    <row r="1038" spans="1:8" ht="18.75" customHeight="1">
      <c r="A1038" s="42"/>
      <c r="B1038" s="42"/>
      <c r="D1038" s="36" t="str">
        <f t="shared" si="16"/>
        <v/>
      </c>
      <c r="E1038" s="49"/>
      <c r="F1038" s="37"/>
      <c r="G1038" s="44"/>
      <c r="H1038" s="38"/>
    </row>
    <row r="1039" spans="1:8" ht="18.75" customHeight="1">
      <c r="A1039" s="42"/>
      <c r="B1039" s="42"/>
      <c r="D1039" s="36" t="str">
        <f t="shared" si="16"/>
        <v/>
      </c>
      <c r="E1039" s="49"/>
      <c r="F1039" s="37"/>
      <c r="G1039" s="44"/>
      <c r="H1039" s="38"/>
    </row>
    <row r="1040" spans="1:8" ht="18.75" customHeight="1">
      <c r="A1040" s="42"/>
      <c r="B1040" s="42"/>
      <c r="D1040" s="36" t="str">
        <f t="shared" si="16"/>
        <v/>
      </c>
      <c r="E1040" s="49"/>
      <c r="F1040" s="37"/>
      <c r="G1040" s="44"/>
      <c r="H1040" s="38"/>
    </row>
    <row r="1041" spans="1:8" ht="18.75" customHeight="1">
      <c r="A1041" s="42"/>
      <c r="B1041" s="42"/>
      <c r="D1041" s="36" t="str">
        <f t="shared" si="16"/>
        <v/>
      </c>
      <c r="E1041" s="49"/>
      <c r="F1041" s="37"/>
      <c r="G1041" s="44"/>
      <c r="H1041" s="38"/>
    </row>
    <row r="1042" spans="1:8" ht="18.75" customHeight="1">
      <c r="A1042" s="42"/>
      <c r="B1042" s="42"/>
      <c r="D1042" s="36" t="str">
        <f t="shared" si="16"/>
        <v/>
      </c>
      <c r="E1042" s="49"/>
      <c r="F1042" s="37"/>
      <c r="G1042" s="44"/>
      <c r="H1042" s="38"/>
    </row>
    <row r="1043" spans="1:8" ht="18.75" customHeight="1">
      <c r="A1043" s="42"/>
      <c r="B1043" s="42"/>
      <c r="D1043" s="36" t="str">
        <f t="shared" si="16"/>
        <v/>
      </c>
      <c r="E1043" s="49"/>
      <c r="F1043" s="37"/>
      <c r="G1043" s="44"/>
      <c r="H1043" s="38"/>
    </row>
    <row r="1044" spans="1:8" ht="18.75" customHeight="1">
      <c r="A1044" s="42"/>
      <c r="B1044" s="42"/>
      <c r="D1044" s="36" t="str">
        <f t="shared" si="16"/>
        <v/>
      </c>
      <c r="E1044" s="49"/>
      <c r="F1044" s="37"/>
      <c r="G1044" s="44"/>
      <c r="H1044" s="38"/>
    </row>
    <row r="1045" spans="1:8" ht="18.75" customHeight="1">
      <c r="A1045" s="42"/>
      <c r="B1045" s="42"/>
      <c r="D1045" s="36" t="str">
        <f t="shared" si="16"/>
        <v/>
      </c>
      <c r="E1045" s="49"/>
      <c r="F1045" s="37"/>
      <c r="G1045" s="44"/>
      <c r="H1045" s="38"/>
    </row>
    <row r="1046" spans="1:8" ht="18.75" customHeight="1">
      <c r="A1046" s="42"/>
      <c r="B1046" s="42"/>
      <c r="D1046" s="36" t="str">
        <f t="shared" si="16"/>
        <v/>
      </c>
      <c r="E1046" s="49"/>
      <c r="F1046" s="37"/>
      <c r="G1046" s="44"/>
      <c r="H1046" s="38"/>
    </row>
    <row r="1047" spans="1:8" ht="18.75" customHeight="1">
      <c r="A1047" s="42"/>
      <c r="B1047" s="42"/>
      <c r="D1047" s="36" t="str">
        <f t="shared" si="16"/>
        <v/>
      </c>
      <c r="E1047" s="49"/>
      <c r="F1047" s="37"/>
      <c r="G1047" s="44"/>
      <c r="H1047" s="38"/>
    </row>
    <row r="1048" spans="1:8" ht="18.75" customHeight="1">
      <c r="A1048" s="42"/>
      <c r="B1048" s="42"/>
      <c r="D1048" s="36" t="str">
        <f t="shared" si="16"/>
        <v/>
      </c>
      <c r="E1048" s="49"/>
      <c r="F1048" s="37"/>
      <c r="G1048" s="44"/>
      <c r="H1048" s="38"/>
    </row>
    <row r="1049" spans="1:8" ht="18.75" customHeight="1">
      <c r="A1049" s="42"/>
      <c r="B1049" s="42"/>
      <c r="D1049" s="36" t="str">
        <f t="shared" si="16"/>
        <v/>
      </c>
      <c r="E1049" s="49"/>
      <c r="F1049" s="37"/>
      <c r="G1049" s="44"/>
      <c r="H1049" s="38"/>
    </row>
    <row r="1050" spans="1:8" ht="18.75" customHeight="1">
      <c r="A1050" s="42"/>
      <c r="B1050" s="42"/>
      <c r="D1050" s="36" t="str">
        <f t="shared" si="16"/>
        <v/>
      </c>
      <c r="E1050" s="49"/>
      <c r="F1050" s="37"/>
      <c r="G1050" s="44"/>
      <c r="H1050" s="38"/>
    </row>
    <row r="1051" spans="1:8" ht="18.75" customHeight="1">
      <c r="A1051" s="42"/>
      <c r="B1051" s="42"/>
      <c r="D1051" s="36" t="str">
        <f t="shared" si="16"/>
        <v/>
      </c>
      <c r="E1051" s="49"/>
      <c r="F1051" s="37"/>
      <c r="G1051" s="44"/>
      <c r="H1051" s="38"/>
    </row>
    <row r="1052" spans="1:8" ht="18.75" customHeight="1">
      <c r="A1052" s="42"/>
      <c r="B1052" s="42"/>
      <c r="D1052" s="36" t="str">
        <f t="shared" si="16"/>
        <v/>
      </c>
      <c r="E1052" s="49"/>
      <c r="F1052" s="37"/>
      <c r="G1052" s="44"/>
      <c r="H1052" s="38"/>
    </row>
    <row r="1053" spans="1:8" ht="18.75" customHeight="1">
      <c r="A1053" s="42"/>
      <c r="B1053" s="42"/>
      <c r="D1053" s="36" t="str">
        <f t="shared" si="16"/>
        <v/>
      </c>
      <c r="E1053" s="49"/>
      <c r="F1053" s="37"/>
      <c r="G1053" s="44"/>
      <c r="H1053" s="38"/>
    </row>
    <row r="1054" spans="1:8" ht="18.75" customHeight="1">
      <c r="A1054" s="42"/>
      <c r="B1054" s="42"/>
      <c r="D1054" s="36" t="str">
        <f t="shared" si="16"/>
        <v/>
      </c>
      <c r="E1054" s="49"/>
      <c r="F1054" s="37"/>
      <c r="G1054" s="44"/>
      <c r="H1054" s="38"/>
    </row>
    <row r="1055" spans="1:8" ht="18.75" customHeight="1">
      <c r="A1055" s="42"/>
      <c r="B1055" s="42"/>
      <c r="D1055" s="36" t="str">
        <f t="shared" si="16"/>
        <v/>
      </c>
      <c r="E1055" s="49"/>
      <c r="F1055" s="37"/>
      <c r="G1055" s="44"/>
      <c r="H1055" s="38"/>
    </row>
    <row r="1056" spans="1:8" ht="18.75" customHeight="1">
      <c r="A1056" s="42"/>
      <c r="B1056" s="42"/>
      <c r="D1056" s="36" t="str">
        <f t="shared" si="16"/>
        <v/>
      </c>
      <c r="E1056" s="49"/>
      <c r="F1056" s="37"/>
      <c r="G1056" s="44"/>
      <c r="H1056" s="38"/>
    </row>
    <row r="1057" spans="1:8" ht="18.75" customHeight="1">
      <c r="A1057" s="42"/>
      <c r="B1057" s="42"/>
      <c r="D1057" s="36" t="str">
        <f t="shared" si="16"/>
        <v/>
      </c>
      <c r="E1057" s="49"/>
      <c r="F1057" s="37"/>
      <c r="G1057" s="44"/>
      <c r="H1057" s="38"/>
    </row>
    <row r="1058" spans="1:8" ht="18.75" customHeight="1">
      <c r="A1058" s="42"/>
      <c r="B1058" s="42"/>
      <c r="D1058" s="36" t="str">
        <f t="shared" si="16"/>
        <v/>
      </c>
      <c r="E1058" s="49"/>
      <c r="F1058" s="37"/>
      <c r="G1058" s="44"/>
      <c r="H1058" s="38"/>
    </row>
    <row r="1059" spans="1:8" ht="18.75" customHeight="1">
      <c r="A1059" s="42"/>
      <c r="B1059" s="42"/>
      <c r="D1059" s="36" t="str">
        <f t="shared" si="16"/>
        <v/>
      </c>
      <c r="E1059" s="49"/>
      <c r="F1059" s="37"/>
      <c r="G1059" s="44"/>
      <c r="H1059" s="38"/>
    </row>
    <row r="1060" spans="1:8" ht="18.75" customHeight="1">
      <c r="A1060" s="42"/>
      <c r="B1060" s="42"/>
      <c r="D1060" s="36" t="str">
        <f t="shared" si="16"/>
        <v/>
      </c>
      <c r="E1060" s="49"/>
      <c r="F1060" s="37"/>
      <c r="G1060" s="44"/>
      <c r="H1060" s="38"/>
    </row>
    <row r="1061" spans="1:8" ht="18.75" customHeight="1">
      <c r="A1061" s="42"/>
      <c r="B1061" s="42"/>
      <c r="D1061" s="36" t="str">
        <f t="shared" si="16"/>
        <v/>
      </c>
      <c r="E1061" s="49"/>
      <c r="F1061" s="37"/>
      <c r="G1061" s="44"/>
      <c r="H1061" s="38"/>
    </row>
    <row r="1062" spans="1:8" ht="18.75" customHeight="1">
      <c r="A1062" s="42"/>
      <c r="B1062" s="42"/>
      <c r="D1062" s="36" t="str">
        <f t="shared" si="16"/>
        <v/>
      </c>
      <c r="E1062" s="49"/>
      <c r="F1062" s="37"/>
      <c r="G1062" s="44"/>
      <c r="H1062" s="38"/>
    </row>
    <row r="1063" spans="1:8" ht="18.75" customHeight="1">
      <c r="A1063" s="42"/>
      <c r="B1063" s="42"/>
      <c r="D1063" s="36" t="str">
        <f t="shared" si="16"/>
        <v/>
      </c>
      <c r="E1063" s="49"/>
      <c r="F1063" s="37"/>
      <c r="G1063" s="44"/>
      <c r="H1063" s="38"/>
    </row>
    <row r="1064" spans="1:8" ht="18.75" customHeight="1">
      <c r="A1064" s="42"/>
      <c r="B1064" s="42"/>
      <c r="D1064" s="36" t="str">
        <f t="shared" si="16"/>
        <v/>
      </c>
      <c r="E1064" s="49"/>
      <c r="F1064" s="37"/>
      <c r="G1064" s="44"/>
      <c r="H1064" s="38"/>
    </row>
    <row r="1065" spans="1:8" ht="18.75" customHeight="1">
      <c r="A1065" s="42"/>
      <c r="B1065" s="42"/>
      <c r="D1065" s="36" t="str">
        <f t="shared" si="16"/>
        <v/>
      </c>
      <c r="E1065" s="49"/>
      <c r="F1065" s="37"/>
      <c r="G1065" s="44"/>
      <c r="H1065" s="38"/>
    </row>
    <row r="1066" spans="1:8" ht="18.75" customHeight="1">
      <c r="A1066" s="42"/>
      <c r="B1066" s="42"/>
      <c r="D1066" s="36" t="str">
        <f t="shared" si="16"/>
        <v/>
      </c>
      <c r="E1066" s="49"/>
      <c r="F1066" s="37"/>
      <c r="G1066" s="44"/>
      <c r="H1066" s="38"/>
    </row>
    <row r="1067" spans="1:8" ht="18.75" customHeight="1">
      <c r="A1067" s="42"/>
      <c r="B1067" s="42"/>
      <c r="D1067" s="36" t="str">
        <f t="shared" si="16"/>
        <v/>
      </c>
      <c r="E1067" s="49"/>
      <c r="F1067" s="37"/>
      <c r="G1067" s="44"/>
      <c r="H1067" s="38"/>
    </row>
    <row r="1068" spans="1:8" ht="18.75" customHeight="1">
      <c r="A1068" s="42"/>
      <c r="B1068" s="42"/>
      <c r="D1068" s="36" t="str">
        <f t="shared" si="16"/>
        <v/>
      </c>
      <c r="E1068" s="49"/>
      <c r="F1068" s="37"/>
      <c r="G1068" s="44"/>
      <c r="H1068" s="38"/>
    </row>
    <row r="1069" spans="1:8" ht="18.75" customHeight="1">
      <c r="A1069" s="42"/>
      <c r="B1069" s="42"/>
      <c r="D1069" s="36" t="str">
        <f t="shared" si="16"/>
        <v/>
      </c>
      <c r="E1069" s="49"/>
      <c r="F1069" s="37"/>
      <c r="G1069" s="44"/>
      <c r="H1069" s="38"/>
    </row>
    <row r="1070" spans="1:8" ht="18.75" customHeight="1">
      <c r="A1070" s="42"/>
      <c r="B1070" s="42"/>
      <c r="D1070" s="36" t="str">
        <f t="shared" si="16"/>
        <v/>
      </c>
      <c r="E1070" s="49"/>
      <c r="F1070" s="37"/>
      <c r="G1070" s="44"/>
      <c r="H1070" s="38"/>
    </row>
    <row r="1071" spans="1:8" ht="18.75" customHeight="1">
      <c r="A1071" s="42"/>
      <c r="B1071" s="42"/>
      <c r="D1071" s="36" t="str">
        <f t="shared" si="16"/>
        <v/>
      </c>
      <c r="E1071" s="49"/>
      <c r="F1071" s="37"/>
      <c r="G1071" s="44"/>
      <c r="H1071" s="38"/>
    </row>
    <row r="1072" spans="1:8" ht="18.75" customHeight="1">
      <c r="A1072" s="42"/>
      <c r="B1072" s="42"/>
      <c r="D1072" s="36" t="str">
        <f t="shared" si="16"/>
        <v/>
      </c>
      <c r="E1072" s="49"/>
      <c r="F1072" s="37"/>
      <c r="G1072" s="44"/>
      <c r="H1072" s="38"/>
    </row>
    <row r="1073" spans="1:8" ht="18.75" customHeight="1">
      <c r="A1073" s="42"/>
      <c r="B1073" s="42"/>
      <c r="D1073" s="36" t="str">
        <f t="shared" si="16"/>
        <v/>
      </c>
      <c r="E1073" s="49"/>
      <c r="F1073" s="37"/>
      <c r="G1073" s="44"/>
      <c r="H1073" s="38"/>
    </row>
    <row r="1074" spans="1:8" ht="18.75" customHeight="1">
      <c r="A1074" s="42"/>
      <c r="B1074" s="42"/>
      <c r="D1074" s="36" t="str">
        <f t="shared" si="16"/>
        <v/>
      </c>
      <c r="E1074" s="49"/>
      <c r="F1074" s="37"/>
      <c r="G1074" s="44"/>
      <c r="H1074" s="38"/>
    </row>
    <row r="1075" spans="1:8" ht="18.75" customHeight="1">
      <c r="A1075" s="42"/>
      <c r="B1075" s="42"/>
      <c r="D1075" s="36" t="str">
        <f t="shared" si="16"/>
        <v/>
      </c>
      <c r="E1075" s="49"/>
      <c r="F1075" s="37"/>
      <c r="G1075" s="44"/>
      <c r="H1075" s="38"/>
    </row>
    <row r="1076" spans="1:8" ht="18.75" customHeight="1">
      <c r="A1076" s="42"/>
      <c r="B1076" s="42"/>
      <c r="D1076" s="36" t="str">
        <f t="shared" si="16"/>
        <v/>
      </c>
      <c r="E1076" s="49"/>
      <c r="F1076" s="37"/>
      <c r="G1076" s="45"/>
    </row>
    <row r="1077" spans="1:8" ht="18.75" customHeight="1">
      <c r="A1077" s="42"/>
      <c r="B1077" s="42"/>
      <c r="D1077" s="36" t="str">
        <f t="shared" si="16"/>
        <v/>
      </c>
      <c r="E1077" s="49"/>
      <c r="F1077" s="37"/>
      <c r="G1077" s="45"/>
    </row>
    <row r="1078" spans="1:8" ht="18.75" customHeight="1">
      <c r="A1078" s="42"/>
      <c r="B1078" s="42"/>
      <c r="D1078" s="36" t="str">
        <f t="shared" ref="D1078:D1141" si="17">CONCATENATE(F1078,E1078)</f>
        <v/>
      </c>
      <c r="E1078" s="49"/>
      <c r="F1078" s="37"/>
      <c r="G1078" s="45"/>
    </row>
    <row r="1079" spans="1:8" ht="18.75" customHeight="1">
      <c r="A1079" s="42"/>
      <c r="B1079" s="42"/>
      <c r="D1079" s="36" t="str">
        <f t="shared" si="17"/>
        <v/>
      </c>
      <c r="E1079" s="49"/>
      <c r="F1079" s="37"/>
      <c r="G1079" s="45"/>
    </row>
    <row r="1080" spans="1:8" ht="18.75" customHeight="1">
      <c r="A1080" s="42"/>
      <c r="B1080" s="42"/>
      <c r="D1080" s="36" t="str">
        <f t="shared" si="17"/>
        <v/>
      </c>
      <c r="E1080" s="49"/>
      <c r="F1080" s="37"/>
      <c r="G1080" s="45"/>
    </row>
    <row r="1081" spans="1:8" ht="18.75" customHeight="1">
      <c r="A1081" s="42"/>
      <c r="B1081" s="42"/>
      <c r="D1081" s="36" t="str">
        <f t="shared" si="17"/>
        <v/>
      </c>
      <c r="E1081" s="49"/>
      <c r="F1081" s="37"/>
      <c r="G1081" s="45"/>
    </row>
    <row r="1082" spans="1:8" ht="18.75" customHeight="1">
      <c r="A1082" s="42"/>
      <c r="B1082" s="42"/>
      <c r="D1082" s="36" t="str">
        <f t="shared" si="17"/>
        <v/>
      </c>
      <c r="E1082" s="49"/>
      <c r="F1082" s="37"/>
      <c r="G1082" s="45"/>
    </row>
    <row r="1083" spans="1:8" ht="18.75" customHeight="1">
      <c r="A1083" s="42"/>
      <c r="B1083" s="42"/>
      <c r="D1083" s="36" t="str">
        <f t="shared" si="17"/>
        <v/>
      </c>
      <c r="E1083" s="49"/>
      <c r="F1083" s="37"/>
      <c r="G1083" s="45"/>
    </row>
    <row r="1084" spans="1:8" ht="18.75" customHeight="1">
      <c r="A1084" s="42"/>
      <c r="B1084" s="42"/>
      <c r="D1084" s="36" t="str">
        <f t="shared" si="17"/>
        <v/>
      </c>
      <c r="E1084" s="49"/>
      <c r="F1084" s="37"/>
      <c r="G1084" s="45"/>
    </row>
    <row r="1085" spans="1:8" ht="18.75" customHeight="1">
      <c r="A1085" s="42"/>
      <c r="B1085" s="42"/>
      <c r="D1085" s="36" t="str">
        <f t="shared" si="17"/>
        <v/>
      </c>
      <c r="E1085" s="49"/>
      <c r="F1085" s="37"/>
      <c r="G1085" s="45"/>
    </row>
    <row r="1086" spans="1:8" ht="18.75" customHeight="1">
      <c r="A1086" s="42"/>
      <c r="B1086" s="42"/>
      <c r="D1086" s="36" t="str">
        <f t="shared" si="17"/>
        <v/>
      </c>
      <c r="E1086" s="49"/>
      <c r="F1086" s="37"/>
      <c r="G1086" s="45"/>
    </row>
    <row r="1087" spans="1:8" ht="18.75" customHeight="1">
      <c r="A1087" s="42"/>
      <c r="B1087" s="42"/>
      <c r="D1087" s="36" t="str">
        <f t="shared" si="17"/>
        <v/>
      </c>
      <c r="E1087" s="49"/>
      <c r="F1087" s="37"/>
      <c r="G1087" s="45"/>
    </row>
    <row r="1088" spans="1:8" ht="18.75" customHeight="1">
      <c r="A1088" s="42"/>
      <c r="B1088" s="42"/>
      <c r="D1088" s="36" t="str">
        <f t="shared" si="17"/>
        <v/>
      </c>
      <c r="E1088" s="49"/>
      <c r="F1088" s="37"/>
      <c r="G1088" s="45"/>
    </row>
    <row r="1089" spans="1:7" ht="18.75" customHeight="1">
      <c r="A1089" s="42"/>
      <c r="B1089" s="42"/>
      <c r="D1089" s="36" t="str">
        <f t="shared" si="17"/>
        <v/>
      </c>
      <c r="E1089" s="49"/>
      <c r="F1089" s="37"/>
      <c r="G1089" s="45"/>
    </row>
    <row r="1090" spans="1:7" ht="18.75" customHeight="1">
      <c r="A1090" s="42"/>
      <c r="B1090" s="42"/>
      <c r="D1090" s="36" t="str">
        <f t="shared" si="17"/>
        <v/>
      </c>
      <c r="E1090" s="49"/>
      <c r="F1090" s="37"/>
      <c r="G1090" s="45"/>
    </row>
    <row r="1091" spans="1:7" ht="18.75" customHeight="1">
      <c r="A1091" s="42"/>
      <c r="B1091" s="42"/>
      <c r="D1091" s="36" t="str">
        <f t="shared" si="17"/>
        <v/>
      </c>
      <c r="E1091" s="49"/>
      <c r="F1091" s="37"/>
      <c r="G1091" s="45"/>
    </row>
    <row r="1092" spans="1:7" ht="18.75" customHeight="1">
      <c r="A1092" s="42"/>
      <c r="B1092" s="42"/>
      <c r="D1092" s="36" t="str">
        <f t="shared" si="17"/>
        <v/>
      </c>
      <c r="E1092" s="49"/>
      <c r="F1092" s="37"/>
      <c r="G1092" s="45"/>
    </row>
    <row r="1093" spans="1:7" ht="18.75" customHeight="1">
      <c r="A1093" s="42"/>
      <c r="B1093" s="42"/>
      <c r="D1093" s="36" t="str">
        <f t="shared" si="17"/>
        <v/>
      </c>
      <c r="E1093" s="49"/>
      <c r="F1093" s="37"/>
      <c r="G1093" s="45"/>
    </row>
    <row r="1094" spans="1:7" ht="18.75" customHeight="1">
      <c r="A1094" s="42"/>
      <c r="B1094" s="42"/>
      <c r="D1094" s="36" t="str">
        <f t="shared" si="17"/>
        <v/>
      </c>
      <c r="E1094" s="49"/>
      <c r="F1094" s="37"/>
      <c r="G1094" s="45"/>
    </row>
    <row r="1095" spans="1:7" ht="18.75" customHeight="1">
      <c r="A1095" s="42"/>
      <c r="B1095" s="42"/>
      <c r="D1095" s="36" t="str">
        <f t="shared" si="17"/>
        <v/>
      </c>
      <c r="G1095" s="45"/>
    </row>
    <row r="1096" spans="1:7" ht="18.75" customHeight="1">
      <c r="A1096" s="42"/>
      <c r="B1096" s="42"/>
      <c r="D1096" s="36" t="str">
        <f t="shared" si="17"/>
        <v/>
      </c>
      <c r="G1096" s="45"/>
    </row>
    <row r="1097" spans="1:7" ht="18.75" customHeight="1">
      <c r="A1097" s="42"/>
      <c r="B1097" s="42"/>
      <c r="D1097" s="36" t="str">
        <f t="shared" si="17"/>
        <v/>
      </c>
      <c r="G1097" s="45"/>
    </row>
    <row r="1098" spans="1:7" ht="18.75" customHeight="1">
      <c r="A1098" s="42"/>
      <c r="B1098" s="42"/>
      <c r="D1098" s="36" t="str">
        <f t="shared" si="17"/>
        <v/>
      </c>
      <c r="G1098" s="45"/>
    </row>
    <row r="1099" spans="1:7" ht="18.75" customHeight="1">
      <c r="A1099" s="42"/>
      <c r="B1099" s="42"/>
      <c r="D1099" s="36" t="str">
        <f t="shared" si="17"/>
        <v/>
      </c>
      <c r="G1099" s="45"/>
    </row>
    <row r="1100" spans="1:7" ht="18.75" customHeight="1">
      <c r="A1100" s="42"/>
      <c r="B1100" s="42"/>
      <c r="D1100" s="36" t="str">
        <f t="shared" si="17"/>
        <v/>
      </c>
      <c r="G1100" s="45"/>
    </row>
    <row r="1101" spans="1:7" ht="18.75" customHeight="1">
      <c r="A1101" s="42"/>
      <c r="B1101" s="42"/>
      <c r="D1101" s="36" t="str">
        <f t="shared" si="17"/>
        <v/>
      </c>
      <c r="G1101" s="45"/>
    </row>
    <row r="1102" spans="1:7" ht="18.75" customHeight="1">
      <c r="A1102" s="42"/>
      <c r="B1102" s="42"/>
      <c r="D1102" s="36" t="str">
        <f t="shared" si="17"/>
        <v/>
      </c>
      <c r="G1102" s="45"/>
    </row>
    <row r="1103" spans="1:7" ht="18.75" customHeight="1">
      <c r="A1103" s="42"/>
      <c r="B1103" s="42"/>
      <c r="D1103" s="36" t="str">
        <f t="shared" si="17"/>
        <v/>
      </c>
      <c r="G1103" s="45"/>
    </row>
    <row r="1104" spans="1:7" ht="18.75" customHeight="1">
      <c r="A1104" s="42"/>
      <c r="B1104" s="42"/>
      <c r="D1104" s="36" t="str">
        <f t="shared" si="17"/>
        <v/>
      </c>
      <c r="G1104" s="45"/>
    </row>
    <row r="1105" spans="1:7" ht="18.75" customHeight="1">
      <c r="A1105" s="42"/>
      <c r="B1105" s="42"/>
      <c r="D1105" s="36" t="str">
        <f t="shared" si="17"/>
        <v/>
      </c>
      <c r="G1105" s="45"/>
    </row>
    <row r="1106" spans="1:7" ht="18.75" customHeight="1">
      <c r="A1106" s="42"/>
      <c r="B1106" s="42"/>
      <c r="D1106" s="36" t="str">
        <f t="shared" si="17"/>
        <v/>
      </c>
      <c r="G1106" s="45"/>
    </row>
    <row r="1107" spans="1:7" ht="18.75" customHeight="1">
      <c r="A1107" s="42"/>
      <c r="B1107" s="42"/>
      <c r="D1107" s="36" t="str">
        <f t="shared" si="17"/>
        <v/>
      </c>
      <c r="G1107" s="45"/>
    </row>
    <row r="1108" spans="1:7" ht="18.75" customHeight="1">
      <c r="A1108" s="42"/>
      <c r="B1108" s="42"/>
      <c r="D1108" s="36" t="str">
        <f t="shared" si="17"/>
        <v/>
      </c>
      <c r="G1108" s="45"/>
    </row>
    <row r="1109" spans="1:7" ht="18.75" customHeight="1">
      <c r="A1109" s="42"/>
      <c r="B1109" s="42"/>
      <c r="D1109" s="36" t="str">
        <f t="shared" si="17"/>
        <v/>
      </c>
      <c r="G1109" s="45"/>
    </row>
    <row r="1110" spans="1:7" ht="18.75" customHeight="1">
      <c r="A1110" s="42"/>
      <c r="B1110" s="42"/>
      <c r="D1110" s="36" t="str">
        <f t="shared" si="17"/>
        <v/>
      </c>
      <c r="G1110" s="45"/>
    </row>
    <row r="1111" spans="1:7" ht="18.75" customHeight="1">
      <c r="A1111" s="42"/>
      <c r="B1111" s="42"/>
      <c r="D1111" s="36" t="str">
        <f t="shared" si="17"/>
        <v/>
      </c>
      <c r="G1111" s="45"/>
    </row>
    <row r="1112" spans="1:7" ht="18.75" customHeight="1">
      <c r="A1112" s="42"/>
      <c r="B1112" s="42"/>
      <c r="D1112" s="36" t="str">
        <f t="shared" si="17"/>
        <v/>
      </c>
      <c r="G1112" s="45"/>
    </row>
    <row r="1113" spans="1:7" ht="18.75" customHeight="1">
      <c r="A1113" s="42"/>
      <c r="B1113" s="42"/>
      <c r="D1113" s="36" t="str">
        <f t="shared" si="17"/>
        <v/>
      </c>
      <c r="G1113" s="45"/>
    </row>
    <row r="1114" spans="1:7" ht="18.75" customHeight="1">
      <c r="A1114" s="42"/>
      <c r="B1114" s="42"/>
      <c r="D1114" s="36" t="str">
        <f t="shared" si="17"/>
        <v/>
      </c>
      <c r="G1114" s="45"/>
    </row>
    <row r="1115" spans="1:7" ht="18.75" customHeight="1">
      <c r="A1115" s="42"/>
      <c r="B1115" s="42"/>
      <c r="D1115" s="36" t="str">
        <f t="shared" si="17"/>
        <v/>
      </c>
      <c r="G1115" s="45"/>
    </row>
    <row r="1116" spans="1:7" ht="18.75" customHeight="1">
      <c r="A1116" s="42"/>
      <c r="B1116" s="42"/>
      <c r="D1116" s="36" t="str">
        <f t="shared" si="17"/>
        <v/>
      </c>
      <c r="G1116" s="45"/>
    </row>
    <row r="1117" spans="1:7" ht="18.75" customHeight="1">
      <c r="A1117" s="42"/>
      <c r="B1117" s="42"/>
      <c r="D1117" s="36" t="str">
        <f t="shared" si="17"/>
        <v/>
      </c>
      <c r="G1117" s="45"/>
    </row>
    <row r="1118" spans="1:7" ht="18.75" customHeight="1">
      <c r="A1118" s="42"/>
      <c r="B1118" s="42"/>
      <c r="D1118" s="36" t="str">
        <f t="shared" si="17"/>
        <v/>
      </c>
      <c r="G1118" s="45"/>
    </row>
    <row r="1119" spans="1:7" ht="18.75" customHeight="1">
      <c r="A1119" s="42"/>
      <c r="B1119" s="42"/>
      <c r="D1119" s="36" t="str">
        <f t="shared" si="17"/>
        <v/>
      </c>
      <c r="G1119" s="45"/>
    </row>
    <row r="1120" spans="1:7" ht="18.75" customHeight="1">
      <c r="A1120" s="42"/>
      <c r="B1120" s="42"/>
      <c r="D1120" s="36" t="str">
        <f t="shared" si="17"/>
        <v/>
      </c>
      <c r="G1120" s="45"/>
    </row>
    <row r="1121" spans="1:7" ht="18.75" customHeight="1">
      <c r="A1121" s="42"/>
      <c r="B1121" s="42"/>
      <c r="D1121" s="36" t="str">
        <f t="shared" si="17"/>
        <v/>
      </c>
      <c r="G1121" s="45"/>
    </row>
    <row r="1122" spans="1:7" ht="18.75" customHeight="1">
      <c r="A1122" s="42"/>
      <c r="B1122" s="42"/>
      <c r="D1122" s="36" t="str">
        <f t="shared" si="17"/>
        <v/>
      </c>
      <c r="G1122" s="45"/>
    </row>
    <row r="1123" spans="1:7" ht="18.75" customHeight="1">
      <c r="A1123" s="42"/>
      <c r="B1123" s="42"/>
      <c r="D1123" s="36" t="str">
        <f t="shared" si="17"/>
        <v/>
      </c>
      <c r="G1123" s="45"/>
    </row>
    <row r="1124" spans="1:7" ht="18.75" customHeight="1">
      <c r="A1124" s="42"/>
      <c r="B1124" s="42"/>
      <c r="D1124" s="36" t="str">
        <f t="shared" si="17"/>
        <v/>
      </c>
      <c r="G1124" s="45"/>
    </row>
    <row r="1125" spans="1:7" ht="18.75" customHeight="1">
      <c r="A1125" s="42"/>
      <c r="B1125" s="42"/>
      <c r="D1125" s="36" t="str">
        <f t="shared" si="17"/>
        <v/>
      </c>
      <c r="G1125" s="45"/>
    </row>
    <row r="1126" spans="1:7" ht="18.75" customHeight="1">
      <c r="A1126" s="42"/>
      <c r="B1126" s="42"/>
      <c r="D1126" s="36" t="str">
        <f t="shared" si="17"/>
        <v/>
      </c>
      <c r="G1126" s="45"/>
    </row>
    <row r="1127" spans="1:7" ht="18.75" customHeight="1">
      <c r="A1127" s="42"/>
      <c r="B1127" s="42"/>
      <c r="D1127" s="36" t="str">
        <f t="shared" si="17"/>
        <v/>
      </c>
      <c r="G1127" s="45"/>
    </row>
    <row r="1128" spans="1:7" ht="18.75" customHeight="1">
      <c r="A1128" s="42"/>
      <c r="B1128" s="42"/>
      <c r="D1128" s="36" t="str">
        <f t="shared" si="17"/>
        <v/>
      </c>
      <c r="G1128" s="45"/>
    </row>
    <row r="1129" spans="1:7" ht="18.75" customHeight="1">
      <c r="A1129" s="42"/>
      <c r="B1129" s="42"/>
      <c r="D1129" s="36" t="str">
        <f t="shared" si="17"/>
        <v/>
      </c>
      <c r="G1129" s="45"/>
    </row>
    <row r="1130" spans="1:7" ht="18.75" customHeight="1">
      <c r="A1130" s="42"/>
      <c r="B1130" s="42"/>
      <c r="D1130" s="36" t="str">
        <f t="shared" si="17"/>
        <v/>
      </c>
      <c r="G1130" s="45"/>
    </row>
    <row r="1131" spans="1:7" ht="18.75" customHeight="1">
      <c r="A1131" s="42"/>
      <c r="B1131" s="42"/>
      <c r="D1131" s="36" t="str">
        <f t="shared" si="17"/>
        <v/>
      </c>
      <c r="G1131" s="45"/>
    </row>
    <row r="1132" spans="1:7" ht="18.75" customHeight="1">
      <c r="A1132" s="42"/>
      <c r="B1132" s="42"/>
      <c r="D1132" s="36" t="str">
        <f t="shared" si="17"/>
        <v/>
      </c>
      <c r="G1132" s="45"/>
    </row>
    <row r="1133" spans="1:7" ht="18.75" customHeight="1">
      <c r="A1133" s="42"/>
      <c r="B1133" s="42"/>
      <c r="D1133" s="36" t="str">
        <f t="shared" si="17"/>
        <v/>
      </c>
      <c r="G1133" s="45"/>
    </row>
    <row r="1134" spans="1:7" ht="18.75" customHeight="1">
      <c r="A1134" s="42"/>
      <c r="B1134" s="42"/>
      <c r="D1134" s="36" t="str">
        <f t="shared" si="17"/>
        <v/>
      </c>
      <c r="G1134" s="45"/>
    </row>
    <row r="1135" spans="1:7" ht="18.75" customHeight="1">
      <c r="A1135" s="42"/>
      <c r="B1135" s="42"/>
      <c r="D1135" s="36" t="str">
        <f t="shared" si="17"/>
        <v/>
      </c>
      <c r="G1135" s="45"/>
    </row>
    <row r="1136" spans="1:7" ht="18.75" customHeight="1">
      <c r="A1136" s="42"/>
      <c r="B1136" s="42"/>
      <c r="D1136" s="36" t="str">
        <f t="shared" si="17"/>
        <v/>
      </c>
      <c r="G1136" s="45"/>
    </row>
    <row r="1137" spans="1:7" ht="18.75" customHeight="1">
      <c r="A1137" s="42"/>
      <c r="B1137" s="42"/>
      <c r="D1137" s="36" t="str">
        <f t="shared" si="17"/>
        <v/>
      </c>
      <c r="G1137" s="45"/>
    </row>
    <row r="1138" spans="1:7" ht="18.75" customHeight="1">
      <c r="A1138" s="42"/>
      <c r="B1138" s="42"/>
      <c r="D1138" s="36" t="str">
        <f t="shared" si="17"/>
        <v/>
      </c>
      <c r="G1138" s="45"/>
    </row>
    <row r="1139" spans="1:7" ht="18.75" customHeight="1">
      <c r="A1139" s="42"/>
      <c r="B1139" s="42"/>
      <c r="D1139" s="36" t="str">
        <f t="shared" si="17"/>
        <v/>
      </c>
      <c r="G1139" s="45"/>
    </row>
    <row r="1140" spans="1:7" ht="18.75" customHeight="1">
      <c r="A1140" s="42"/>
      <c r="B1140" s="42"/>
      <c r="D1140" s="36" t="str">
        <f t="shared" si="17"/>
        <v/>
      </c>
      <c r="G1140" s="45"/>
    </row>
    <row r="1141" spans="1:7" ht="18.75" customHeight="1">
      <c r="A1141" s="42"/>
      <c r="B1141" s="42"/>
      <c r="D1141" s="36" t="str">
        <f t="shared" si="17"/>
        <v/>
      </c>
      <c r="G1141" s="45"/>
    </row>
    <row r="1142" spans="1:7" ht="18.75" customHeight="1">
      <c r="A1142" s="42"/>
      <c r="B1142" s="42"/>
      <c r="D1142" s="36" t="str">
        <f t="shared" ref="D1142:D1205" si="18">CONCATENATE(F1142,E1142)</f>
        <v/>
      </c>
      <c r="G1142" s="45"/>
    </row>
    <row r="1143" spans="1:7" ht="18.75" customHeight="1">
      <c r="A1143" s="42"/>
      <c r="B1143" s="42"/>
      <c r="D1143" s="36" t="str">
        <f t="shared" si="18"/>
        <v/>
      </c>
      <c r="G1143" s="45"/>
    </row>
    <row r="1144" spans="1:7" ht="18.75" customHeight="1">
      <c r="A1144" s="42"/>
      <c r="B1144" s="42"/>
      <c r="D1144" s="36" t="str">
        <f t="shared" si="18"/>
        <v/>
      </c>
      <c r="G1144" s="45"/>
    </row>
    <row r="1145" spans="1:7" ht="18.75" customHeight="1">
      <c r="A1145" s="42"/>
      <c r="B1145" s="42"/>
      <c r="D1145" s="36" t="str">
        <f t="shared" si="18"/>
        <v/>
      </c>
      <c r="G1145" s="45"/>
    </row>
    <row r="1146" spans="1:7" ht="18.75" customHeight="1">
      <c r="A1146" s="42"/>
      <c r="B1146" s="42"/>
      <c r="D1146" s="36" t="str">
        <f t="shared" si="18"/>
        <v/>
      </c>
      <c r="G1146" s="45"/>
    </row>
    <row r="1147" spans="1:7" ht="18.75" customHeight="1">
      <c r="A1147" s="42"/>
      <c r="B1147" s="42"/>
      <c r="D1147" s="36" t="str">
        <f t="shared" si="18"/>
        <v/>
      </c>
      <c r="G1147" s="45"/>
    </row>
    <row r="1148" spans="1:7" ht="18.75" customHeight="1">
      <c r="A1148" s="42"/>
      <c r="B1148" s="42"/>
      <c r="D1148" s="36" t="str">
        <f t="shared" si="18"/>
        <v/>
      </c>
      <c r="G1148" s="45"/>
    </row>
    <row r="1149" spans="1:7" ht="18.75" customHeight="1">
      <c r="A1149" s="42"/>
      <c r="B1149" s="42"/>
      <c r="D1149" s="36" t="str">
        <f t="shared" si="18"/>
        <v/>
      </c>
      <c r="G1149" s="45"/>
    </row>
    <row r="1150" spans="1:7" ht="18.75" customHeight="1">
      <c r="A1150" s="42"/>
      <c r="B1150" s="42"/>
      <c r="D1150" s="36" t="str">
        <f t="shared" si="18"/>
        <v/>
      </c>
      <c r="G1150" s="45"/>
    </row>
    <row r="1151" spans="1:7" ht="18.75" customHeight="1">
      <c r="A1151" s="42"/>
      <c r="B1151" s="42"/>
      <c r="D1151" s="36" t="str">
        <f t="shared" si="18"/>
        <v/>
      </c>
      <c r="G1151" s="45"/>
    </row>
    <row r="1152" spans="1:7" ht="18.75" customHeight="1">
      <c r="A1152" s="42"/>
      <c r="B1152" s="42"/>
      <c r="D1152" s="36" t="str">
        <f t="shared" si="18"/>
        <v/>
      </c>
      <c r="G1152" s="45"/>
    </row>
    <row r="1153" spans="1:7" ht="18.75" customHeight="1">
      <c r="A1153" s="42"/>
      <c r="B1153" s="42"/>
      <c r="D1153" s="36" t="str">
        <f t="shared" si="18"/>
        <v/>
      </c>
      <c r="G1153" s="45"/>
    </row>
    <row r="1154" spans="1:7" ht="18.75" customHeight="1">
      <c r="A1154" s="42"/>
      <c r="B1154" s="42"/>
      <c r="D1154" s="36" t="str">
        <f t="shared" si="18"/>
        <v/>
      </c>
      <c r="G1154" s="45"/>
    </row>
    <row r="1155" spans="1:7" ht="18.75" customHeight="1">
      <c r="A1155" s="42"/>
      <c r="B1155" s="42"/>
      <c r="D1155" s="36" t="str">
        <f t="shared" si="18"/>
        <v/>
      </c>
      <c r="G1155" s="45"/>
    </row>
    <row r="1156" spans="1:7" ht="18.75" customHeight="1">
      <c r="A1156" s="42"/>
      <c r="B1156" s="42"/>
      <c r="D1156" s="36" t="str">
        <f t="shared" si="18"/>
        <v/>
      </c>
      <c r="G1156" s="45"/>
    </row>
    <row r="1157" spans="1:7" ht="18.75" customHeight="1">
      <c r="A1157" s="42"/>
      <c r="B1157" s="42"/>
      <c r="D1157" s="36" t="str">
        <f t="shared" si="18"/>
        <v/>
      </c>
      <c r="G1157" s="45"/>
    </row>
    <row r="1158" spans="1:7" ht="18.75" customHeight="1">
      <c r="A1158" s="42"/>
      <c r="B1158" s="42"/>
      <c r="D1158" s="36" t="str">
        <f t="shared" si="18"/>
        <v/>
      </c>
      <c r="G1158" s="45"/>
    </row>
    <row r="1159" spans="1:7" ht="18.75" customHeight="1">
      <c r="A1159" s="42"/>
      <c r="B1159" s="42"/>
      <c r="D1159" s="36" t="str">
        <f t="shared" si="18"/>
        <v/>
      </c>
      <c r="G1159" s="45"/>
    </row>
    <row r="1160" spans="1:7" ht="18.75" customHeight="1">
      <c r="A1160" s="42"/>
      <c r="B1160" s="42"/>
      <c r="D1160" s="36" t="str">
        <f t="shared" si="18"/>
        <v/>
      </c>
      <c r="G1160" s="45"/>
    </row>
    <row r="1161" spans="1:7" ht="18.75" customHeight="1">
      <c r="A1161" s="42"/>
      <c r="B1161" s="42"/>
      <c r="D1161" s="36" t="str">
        <f t="shared" si="18"/>
        <v/>
      </c>
      <c r="G1161" s="45"/>
    </row>
    <row r="1162" spans="1:7" ht="18.75" customHeight="1">
      <c r="A1162" s="42"/>
      <c r="B1162" s="42"/>
      <c r="D1162" s="36" t="str">
        <f t="shared" si="18"/>
        <v/>
      </c>
      <c r="G1162" s="45"/>
    </row>
    <row r="1163" spans="1:7" ht="18.75" customHeight="1">
      <c r="A1163" s="42"/>
      <c r="B1163" s="42"/>
      <c r="D1163" s="36" t="str">
        <f t="shared" si="18"/>
        <v/>
      </c>
      <c r="G1163" s="45"/>
    </row>
    <row r="1164" spans="1:7" ht="18.75" customHeight="1">
      <c r="A1164" s="42"/>
      <c r="B1164" s="42"/>
      <c r="D1164" s="36" t="str">
        <f t="shared" si="18"/>
        <v/>
      </c>
    </row>
    <row r="1165" spans="1:7" ht="18.75" customHeight="1">
      <c r="A1165" s="42"/>
      <c r="B1165" s="42"/>
      <c r="D1165" s="36" t="str">
        <f t="shared" si="18"/>
        <v/>
      </c>
    </row>
    <row r="1166" spans="1:7" ht="18.75" customHeight="1">
      <c r="A1166" s="42"/>
      <c r="B1166" s="42"/>
      <c r="D1166" s="36" t="str">
        <f t="shared" si="18"/>
        <v/>
      </c>
    </row>
    <row r="1167" spans="1:7" ht="18.75" customHeight="1">
      <c r="A1167" s="42"/>
      <c r="B1167" s="42"/>
      <c r="D1167" s="36" t="str">
        <f t="shared" si="18"/>
        <v/>
      </c>
    </row>
    <row r="1168" spans="1:7" ht="18.75" customHeight="1">
      <c r="A1168" s="42"/>
      <c r="B1168" s="42"/>
      <c r="D1168" s="36" t="str">
        <f t="shared" si="18"/>
        <v/>
      </c>
    </row>
    <row r="1169" spans="1:4" ht="18.75" customHeight="1">
      <c r="A1169" s="42"/>
      <c r="B1169" s="42"/>
      <c r="D1169" s="36" t="str">
        <f t="shared" si="18"/>
        <v/>
      </c>
    </row>
    <row r="1170" spans="1:4" ht="18.75" customHeight="1">
      <c r="A1170" s="42"/>
      <c r="B1170" s="42"/>
      <c r="D1170" s="36" t="str">
        <f t="shared" si="18"/>
        <v/>
      </c>
    </row>
    <row r="1171" spans="1:4" ht="18.75" customHeight="1">
      <c r="A1171" s="42"/>
      <c r="B1171" s="42"/>
      <c r="D1171" s="36" t="str">
        <f t="shared" si="18"/>
        <v/>
      </c>
    </row>
    <row r="1172" spans="1:4" ht="18.75" customHeight="1">
      <c r="A1172" s="42"/>
      <c r="B1172" s="42"/>
      <c r="D1172" s="36" t="str">
        <f t="shared" si="18"/>
        <v/>
      </c>
    </row>
    <row r="1173" spans="1:4" ht="18.75" customHeight="1">
      <c r="A1173" s="42"/>
      <c r="B1173" s="42"/>
      <c r="D1173" s="36" t="str">
        <f t="shared" si="18"/>
        <v/>
      </c>
    </row>
    <row r="1174" spans="1:4" ht="18.75" customHeight="1">
      <c r="A1174" s="42"/>
      <c r="B1174" s="42"/>
      <c r="D1174" s="36" t="str">
        <f t="shared" si="18"/>
        <v/>
      </c>
    </row>
    <row r="1175" spans="1:4" ht="18.75" customHeight="1">
      <c r="A1175" s="42"/>
      <c r="B1175" s="42"/>
      <c r="D1175" s="36" t="str">
        <f t="shared" si="18"/>
        <v/>
      </c>
    </row>
    <row r="1176" spans="1:4" ht="18.75" customHeight="1">
      <c r="A1176" s="42"/>
      <c r="B1176" s="42"/>
      <c r="D1176" s="36" t="str">
        <f t="shared" si="18"/>
        <v/>
      </c>
    </row>
    <row r="1177" spans="1:4" ht="18.75" customHeight="1">
      <c r="A1177" s="42"/>
      <c r="B1177" s="42"/>
      <c r="D1177" s="36" t="str">
        <f t="shared" si="18"/>
        <v/>
      </c>
    </row>
    <row r="1178" spans="1:4" ht="18.75" customHeight="1">
      <c r="A1178" s="42"/>
      <c r="B1178" s="42"/>
      <c r="D1178" s="36" t="str">
        <f t="shared" si="18"/>
        <v/>
      </c>
    </row>
    <row r="1179" spans="1:4" ht="18.75" customHeight="1">
      <c r="A1179" s="42"/>
      <c r="B1179" s="42"/>
      <c r="D1179" s="36" t="str">
        <f t="shared" si="18"/>
        <v/>
      </c>
    </row>
    <row r="1180" spans="1:4" ht="18.75" customHeight="1">
      <c r="A1180" s="42"/>
      <c r="B1180" s="42"/>
      <c r="D1180" s="36" t="str">
        <f t="shared" si="18"/>
        <v/>
      </c>
    </row>
    <row r="1181" spans="1:4" ht="18.75" customHeight="1">
      <c r="A1181" s="42"/>
      <c r="B1181" s="42"/>
      <c r="D1181" s="36" t="str">
        <f t="shared" si="18"/>
        <v/>
      </c>
    </row>
    <row r="1182" spans="1:4" ht="18.75" customHeight="1">
      <c r="A1182" s="42"/>
      <c r="B1182" s="42"/>
      <c r="D1182" s="36" t="str">
        <f t="shared" si="18"/>
        <v/>
      </c>
    </row>
    <row r="1183" spans="1:4" ht="18.75" customHeight="1">
      <c r="A1183" s="42"/>
      <c r="B1183" s="42"/>
      <c r="D1183" s="36" t="str">
        <f t="shared" si="18"/>
        <v/>
      </c>
    </row>
    <row r="1184" spans="1:4" ht="18.75" customHeight="1">
      <c r="A1184" s="42"/>
      <c r="B1184" s="42"/>
      <c r="D1184" s="36" t="str">
        <f t="shared" si="18"/>
        <v/>
      </c>
    </row>
    <row r="1185" spans="1:4" ht="18.75" customHeight="1">
      <c r="A1185" s="42"/>
      <c r="B1185" s="42"/>
      <c r="D1185" s="36" t="str">
        <f t="shared" si="18"/>
        <v/>
      </c>
    </row>
    <row r="1186" spans="1:4" ht="18.75" customHeight="1">
      <c r="A1186" s="42"/>
      <c r="B1186" s="42"/>
      <c r="D1186" s="36" t="str">
        <f t="shared" si="18"/>
        <v/>
      </c>
    </row>
    <row r="1187" spans="1:4" ht="18.75" customHeight="1">
      <c r="A1187" s="42"/>
      <c r="B1187" s="42"/>
      <c r="D1187" s="36" t="str">
        <f t="shared" si="18"/>
        <v/>
      </c>
    </row>
    <row r="1188" spans="1:4" ht="18.75" customHeight="1">
      <c r="A1188" s="42"/>
      <c r="B1188" s="42"/>
      <c r="D1188" s="36" t="str">
        <f t="shared" si="18"/>
        <v/>
      </c>
    </row>
    <row r="1189" spans="1:4" ht="18.75" customHeight="1">
      <c r="A1189" s="42"/>
      <c r="B1189" s="42"/>
      <c r="D1189" s="36" t="str">
        <f t="shared" si="18"/>
        <v/>
      </c>
    </row>
    <row r="1190" spans="1:4" ht="18.75" customHeight="1">
      <c r="A1190" s="42"/>
      <c r="B1190" s="42"/>
      <c r="D1190" s="36" t="str">
        <f t="shared" si="18"/>
        <v/>
      </c>
    </row>
    <row r="1191" spans="1:4" ht="18.75" customHeight="1">
      <c r="A1191" s="42"/>
      <c r="B1191" s="42"/>
      <c r="D1191" s="36" t="str">
        <f t="shared" si="18"/>
        <v/>
      </c>
    </row>
    <row r="1192" spans="1:4" ht="18.75" customHeight="1">
      <c r="A1192" s="42"/>
      <c r="B1192" s="42"/>
      <c r="D1192" s="36" t="str">
        <f t="shared" si="18"/>
        <v/>
      </c>
    </row>
    <row r="1193" spans="1:4" ht="18.75" customHeight="1">
      <c r="A1193" s="42"/>
      <c r="B1193" s="42"/>
      <c r="D1193" s="36" t="str">
        <f t="shared" si="18"/>
        <v/>
      </c>
    </row>
    <row r="1194" spans="1:4" ht="18.75" customHeight="1">
      <c r="A1194" s="42"/>
      <c r="B1194" s="42"/>
      <c r="D1194" s="36" t="str">
        <f t="shared" si="18"/>
        <v/>
      </c>
    </row>
    <row r="1195" spans="1:4" ht="18.75" customHeight="1">
      <c r="A1195" s="42"/>
      <c r="B1195" s="42"/>
      <c r="D1195" s="36" t="str">
        <f t="shared" si="18"/>
        <v/>
      </c>
    </row>
    <row r="1196" spans="1:4" ht="18.75" customHeight="1">
      <c r="A1196" s="42"/>
      <c r="B1196" s="42"/>
      <c r="D1196" s="36" t="str">
        <f t="shared" si="18"/>
        <v/>
      </c>
    </row>
    <row r="1197" spans="1:4" ht="18.75" customHeight="1">
      <c r="A1197" s="42"/>
      <c r="B1197" s="42"/>
      <c r="D1197" s="36" t="str">
        <f t="shared" si="18"/>
        <v/>
      </c>
    </row>
    <row r="1198" spans="1:4" ht="18.75" customHeight="1">
      <c r="A1198" s="42"/>
      <c r="B1198" s="42"/>
      <c r="D1198" s="36" t="str">
        <f t="shared" si="18"/>
        <v/>
      </c>
    </row>
    <row r="1199" spans="1:4" ht="18.75" customHeight="1">
      <c r="A1199" s="42"/>
      <c r="B1199" s="42"/>
      <c r="D1199" s="36" t="str">
        <f t="shared" si="18"/>
        <v/>
      </c>
    </row>
    <row r="1200" spans="1:4" ht="18.75" customHeight="1">
      <c r="A1200" s="42"/>
      <c r="B1200" s="42"/>
      <c r="D1200" s="36" t="str">
        <f t="shared" si="18"/>
        <v/>
      </c>
    </row>
    <row r="1201" spans="1:4" ht="18.75" customHeight="1">
      <c r="A1201" s="42"/>
      <c r="B1201" s="42"/>
      <c r="D1201" s="36" t="str">
        <f t="shared" si="18"/>
        <v/>
      </c>
    </row>
    <row r="1202" spans="1:4" ht="18.75" customHeight="1">
      <c r="A1202" s="42"/>
      <c r="B1202" s="42"/>
      <c r="D1202" s="36" t="str">
        <f t="shared" si="18"/>
        <v/>
      </c>
    </row>
    <row r="1203" spans="1:4" ht="18.75" customHeight="1">
      <c r="A1203" s="42"/>
      <c r="B1203" s="42"/>
      <c r="D1203" s="36" t="str">
        <f t="shared" si="18"/>
        <v/>
      </c>
    </row>
    <row r="1204" spans="1:4" ht="18.75" customHeight="1">
      <c r="A1204" s="42"/>
      <c r="B1204" s="42"/>
      <c r="D1204" s="36" t="str">
        <f t="shared" si="18"/>
        <v/>
      </c>
    </row>
    <row r="1205" spans="1:4" ht="18.75" customHeight="1">
      <c r="A1205" s="42"/>
      <c r="B1205" s="42"/>
      <c r="D1205" s="36" t="str">
        <f t="shared" si="18"/>
        <v/>
      </c>
    </row>
    <row r="1206" spans="1:4" ht="18.75" customHeight="1">
      <c r="A1206" s="42"/>
      <c r="B1206" s="42"/>
      <c r="D1206" s="36" t="str">
        <f t="shared" ref="D1206:D1269" si="19">CONCATENATE(F1206,E1206)</f>
        <v/>
      </c>
    </row>
    <row r="1207" spans="1:4" ht="18.75" customHeight="1">
      <c r="A1207" s="42"/>
      <c r="B1207" s="42"/>
      <c r="D1207" s="36" t="str">
        <f t="shared" si="19"/>
        <v/>
      </c>
    </row>
    <row r="1208" spans="1:4" ht="18.75" customHeight="1">
      <c r="A1208" s="42"/>
      <c r="B1208" s="42"/>
      <c r="D1208" s="36" t="str">
        <f t="shared" si="19"/>
        <v/>
      </c>
    </row>
    <row r="1209" spans="1:4" ht="18.75" customHeight="1">
      <c r="A1209" s="42"/>
      <c r="B1209" s="42"/>
      <c r="D1209" s="36" t="str">
        <f t="shared" si="19"/>
        <v/>
      </c>
    </row>
    <row r="1210" spans="1:4" ht="18.75" customHeight="1">
      <c r="A1210" s="42"/>
      <c r="B1210" s="42"/>
      <c r="D1210" s="36" t="str">
        <f t="shared" si="19"/>
        <v/>
      </c>
    </row>
    <row r="1211" spans="1:4" ht="18.75" customHeight="1">
      <c r="A1211" s="42"/>
      <c r="B1211" s="42"/>
      <c r="D1211" s="36" t="str">
        <f t="shared" si="19"/>
        <v/>
      </c>
    </row>
    <row r="1212" spans="1:4" ht="18.75" customHeight="1">
      <c r="A1212" s="42"/>
      <c r="B1212" s="42"/>
      <c r="D1212" s="36" t="str">
        <f t="shared" si="19"/>
        <v/>
      </c>
    </row>
    <row r="1213" spans="1:4" ht="18.75" customHeight="1">
      <c r="A1213" s="42"/>
      <c r="B1213" s="42"/>
      <c r="D1213" s="36" t="str">
        <f t="shared" si="19"/>
        <v/>
      </c>
    </row>
    <row r="1214" spans="1:4" ht="18.75" customHeight="1">
      <c r="A1214" s="42"/>
      <c r="B1214" s="42"/>
      <c r="D1214" s="36" t="str">
        <f t="shared" si="19"/>
        <v/>
      </c>
    </row>
    <row r="1215" spans="1:4" ht="18.75" customHeight="1">
      <c r="A1215" s="42"/>
      <c r="B1215" s="42"/>
      <c r="D1215" s="36" t="str">
        <f t="shared" si="19"/>
        <v/>
      </c>
    </row>
    <row r="1216" spans="1:4" ht="18.75" customHeight="1">
      <c r="A1216" s="42"/>
      <c r="B1216" s="42"/>
      <c r="D1216" s="36" t="str">
        <f t="shared" si="19"/>
        <v/>
      </c>
    </row>
    <row r="1217" spans="1:4" ht="18.75" customHeight="1">
      <c r="A1217" s="42"/>
      <c r="B1217" s="42"/>
      <c r="D1217" s="36" t="str">
        <f t="shared" si="19"/>
        <v/>
      </c>
    </row>
    <row r="1218" spans="1:4" ht="18.75" customHeight="1">
      <c r="A1218" s="42"/>
      <c r="B1218" s="42"/>
      <c r="D1218" s="36" t="str">
        <f t="shared" si="19"/>
        <v/>
      </c>
    </row>
    <row r="1219" spans="1:4" ht="18.75" customHeight="1">
      <c r="A1219" s="42"/>
      <c r="B1219" s="42"/>
      <c r="D1219" s="36" t="str">
        <f t="shared" si="19"/>
        <v/>
      </c>
    </row>
    <row r="1220" spans="1:4" ht="18.75" customHeight="1">
      <c r="A1220" s="42"/>
      <c r="B1220" s="42"/>
      <c r="D1220" s="36" t="str">
        <f t="shared" si="19"/>
        <v/>
      </c>
    </row>
    <row r="1221" spans="1:4" ht="18.75" customHeight="1">
      <c r="A1221" s="42"/>
      <c r="B1221" s="42"/>
      <c r="D1221" s="36" t="str">
        <f t="shared" si="19"/>
        <v/>
      </c>
    </row>
    <row r="1222" spans="1:4" ht="18.75" customHeight="1">
      <c r="A1222" s="42"/>
      <c r="B1222" s="42"/>
      <c r="D1222" s="36" t="str">
        <f t="shared" si="19"/>
        <v/>
      </c>
    </row>
    <row r="1223" spans="1:4" ht="18.75" customHeight="1">
      <c r="A1223" s="42"/>
      <c r="B1223" s="42"/>
      <c r="D1223" s="36" t="str">
        <f t="shared" si="19"/>
        <v/>
      </c>
    </row>
    <row r="1224" spans="1:4" ht="18.75" customHeight="1">
      <c r="A1224" s="42"/>
      <c r="B1224" s="42"/>
      <c r="D1224" s="36" t="str">
        <f t="shared" si="19"/>
        <v/>
      </c>
    </row>
    <row r="1225" spans="1:4" ht="18.75" customHeight="1">
      <c r="A1225" s="42"/>
      <c r="B1225" s="42"/>
      <c r="D1225" s="36" t="str">
        <f t="shared" si="19"/>
        <v/>
      </c>
    </row>
    <row r="1226" spans="1:4" ht="18.75" customHeight="1">
      <c r="A1226" s="42"/>
      <c r="B1226" s="42"/>
      <c r="D1226" s="36" t="str">
        <f t="shared" si="19"/>
        <v/>
      </c>
    </row>
    <row r="1227" spans="1:4" ht="18.75" customHeight="1">
      <c r="A1227" s="42"/>
      <c r="B1227" s="42"/>
      <c r="D1227" s="36" t="str">
        <f t="shared" si="19"/>
        <v/>
      </c>
    </row>
    <row r="1228" spans="1:4" ht="18.75" customHeight="1">
      <c r="A1228" s="42"/>
      <c r="B1228" s="42"/>
      <c r="D1228" s="36" t="str">
        <f t="shared" si="19"/>
        <v/>
      </c>
    </row>
    <row r="1229" spans="1:4" ht="18.75" customHeight="1">
      <c r="A1229" s="42"/>
      <c r="B1229" s="42"/>
      <c r="D1229" s="36" t="str">
        <f t="shared" si="19"/>
        <v/>
      </c>
    </row>
    <row r="1230" spans="1:4" ht="18.75" customHeight="1">
      <c r="A1230" s="42"/>
      <c r="B1230" s="42"/>
      <c r="D1230" s="36" t="str">
        <f t="shared" si="19"/>
        <v/>
      </c>
    </row>
    <row r="1231" spans="1:4" ht="18.75" customHeight="1">
      <c r="A1231" s="42"/>
      <c r="B1231" s="42"/>
      <c r="D1231" s="36" t="str">
        <f t="shared" si="19"/>
        <v/>
      </c>
    </row>
    <row r="1232" spans="1:4" ht="18.75" customHeight="1">
      <c r="A1232" s="42"/>
      <c r="B1232" s="42"/>
      <c r="D1232" s="36" t="str">
        <f t="shared" si="19"/>
        <v/>
      </c>
    </row>
    <row r="1233" spans="1:4" ht="18.75" customHeight="1">
      <c r="A1233" s="42"/>
      <c r="B1233" s="42"/>
      <c r="D1233" s="36" t="str">
        <f t="shared" si="19"/>
        <v/>
      </c>
    </row>
    <row r="1234" spans="1:4" ht="18.75" customHeight="1">
      <c r="A1234" s="42"/>
      <c r="B1234" s="42"/>
      <c r="D1234" s="36" t="str">
        <f t="shared" si="19"/>
        <v/>
      </c>
    </row>
    <row r="1235" spans="1:4" ht="18.75" customHeight="1">
      <c r="A1235" s="42"/>
      <c r="B1235" s="42"/>
      <c r="D1235" s="36" t="str">
        <f t="shared" si="19"/>
        <v/>
      </c>
    </row>
    <row r="1236" spans="1:4" ht="18.75" customHeight="1">
      <c r="A1236" s="42"/>
      <c r="B1236" s="42"/>
      <c r="D1236" s="36" t="str">
        <f t="shared" si="19"/>
        <v/>
      </c>
    </row>
    <row r="1237" spans="1:4" ht="18.75" customHeight="1">
      <c r="A1237" s="42"/>
      <c r="B1237" s="42"/>
      <c r="D1237" s="36" t="str">
        <f t="shared" si="19"/>
        <v/>
      </c>
    </row>
    <row r="1238" spans="1:4" ht="18.75" customHeight="1">
      <c r="A1238" s="42"/>
      <c r="B1238" s="42"/>
      <c r="D1238" s="36" t="str">
        <f t="shared" si="19"/>
        <v/>
      </c>
    </row>
    <row r="1239" spans="1:4" ht="18.75" customHeight="1">
      <c r="A1239" s="42"/>
      <c r="B1239" s="42"/>
      <c r="D1239" s="36" t="str">
        <f t="shared" si="19"/>
        <v/>
      </c>
    </row>
    <row r="1240" spans="1:4" ht="18.75" customHeight="1">
      <c r="A1240" s="42"/>
      <c r="B1240" s="42"/>
      <c r="D1240" s="36" t="str">
        <f t="shared" si="19"/>
        <v/>
      </c>
    </row>
    <row r="1241" spans="1:4" ht="18.75" customHeight="1">
      <c r="A1241" s="42"/>
      <c r="B1241" s="42"/>
      <c r="D1241" s="36" t="str">
        <f t="shared" si="19"/>
        <v/>
      </c>
    </row>
    <row r="1242" spans="1:4" ht="18.75" customHeight="1">
      <c r="A1242" s="42"/>
      <c r="B1242" s="42"/>
      <c r="D1242" s="36" t="str">
        <f t="shared" si="19"/>
        <v/>
      </c>
    </row>
    <row r="1243" spans="1:4" ht="18.75" customHeight="1">
      <c r="A1243" s="42"/>
      <c r="B1243" s="42"/>
      <c r="D1243" s="36" t="str">
        <f t="shared" si="19"/>
        <v/>
      </c>
    </row>
    <row r="1244" spans="1:4" ht="18.75" customHeight="1">
      <c r="A1244" s="42"/>
      <c r="B1244" s="42"/>
      <c r="D1244" s="36" t="str">
        <f t="shared" si="19"/>
        <v/>
      </c>
    </row>
    <row r="1245" spans="1:4" ht="18.75" customHeight="1">
      <c r="A1245" s="42"/>
      <c r="B1245" s="42"/>
      <c r="D1245" s="36" t="str">
        <f t="shared" si="19"/>
        <v/>
      </c>
    </row>
    <row r="1246" spans="1:4" ht="18.75" customHeight="1">
      <c r="A1246" s="42"/>
      <c r="B1246" s="42"/>
      <c r="D1246" s="36" t="str">
        <f t="shared" si="19"/>
        <v/>
      </c>
    </row>
    <row r="1247" spans="1:4" ht="18.75" customHeight="1">
      <c r="A1247" s="42"/>
      <c r="B1247" s="42"/>
      <c r="D1247" s="36" t="str">
        <f t="shared" si="19"/>
        <v/>
      </c>
    </row>
    <row r="1248" spans="1:4" ht="18.75" customHeight="1">
      <c r="A1248" s="42"/>
      <c r="B1248" s="42"/>
      <c r="D1248" s="36" t="str">
        <f t="shared" si="19"/>
        <v/>
      </c>
    </row>
    <row r="1249" spans="1:4" ht="18.75" customHeight="1">
      <c r="A1249" s="42"/>
      <c r="B1249" s="42"/>
      <c r="D1249" s="36" t="str">
        <f t="shared" si="19"/>
        <v/>
      </c>
    </row>
    <row r="1250" spans="1:4" ht="18.75" customHeight="1">
      <c r="A1250" s="42"/>
      <c r="B1250" s="42"/>
      <c r="D1250" s="36" t="str">
        <f t="shared" si="19"/>
        <v/>
      </c>
    </row>
    <row r="1251" spans="1:4" ht="18.75" customHeight="1">
      <c r="A1251" s="42"/>
      <c r="B1251" s="42"/>
      <c r="D1251" s="36" t="str">
        <f t="shared" si="19"/>
        <v/>
      </c>
    </row>
    <row r="1252" spans="1:4" ht="18.75" customHeight="1">
      <c r="A1252" s="42"/>
      <c r="B1252" s="42"/>
      <c r="D1252" s="36" t="str">
        <f t="shared" si="19"/>
        <v/>
      </c>
    </row>
    <row r="1253" spans="1:4" ht="18.75" customHeight="1">
      <c r="A1253" s="42"/>
      <c r="B1253" s="42"/>
      <c r="D1253" s="36" t="str">
        <f t="shared" si="19"/>
        <v/>
      </c>
    </row>
    <row r="1254" spans="1:4" ht="18.75" customHeight="1">
      <c r="A1254" s="42"/>
      <c r="B1254" s="42"/>
      <c r="D1254" s="36" t="str">
        <f t="shared" si="19"/>
        <v/>
      </c>
    </row>
    <row r="1255" spans="1:4" ht="18.75" customHeight="1">
      <c r="A1255" s="42"/>
      <c r="B1255" s="42"/>
      <c r="D1255" s="36" t="str">
        <f t="shared" si="19"/>
        <v/>
      </c>
    </row>
    <row r="1256" spans="1:4" ht="18.75" customHeight="1">
      <c r="A1256" s="42"/>
      <c r="B1256" s="42"/>
      <c r="D1256" s="36" t="str">
        <f t="shared" si="19"/>
        <v/>
      </c>
    </row>
    <row r="1257" spans="1:4" ht="18.75" customHeight="1">
      <c r="A1257" s="42"/>
      <c r="B1257" s="42"/>
      <c r="D1257" s="36" t="str">
        <f t="shared" si="19"/>
        <v/>
      </c>
    </row>
    <row r="1258" spans="1:4" ht="18.75" customHeight="1">
      <c r="A1258" s="42"/>
      <c r="B1258" s="42"/>
      <c r="D1258" s="36" t="str">
        <f t="shared" si="19"/>
        <v/>
      </c>
    </row>
    <row r="1259" spans="1:4" ht="18.75" customHeight="1">
      <c r="A1259" s="42"/>
      <c r="B1259" s="42"/>
      <c r="D1259" s="36" t="str">
        <f t="shared" si="19"/>
        <v/>
      </c>
    </row>
    <row r="1260" spans="1:4" ht="18.75" customHeight="1">
      <c r="A1260" s="42"/>
      <c r="B1260" s="42"/>
      <c r="D1260" s="36" t="str">
        <f t="shared" si="19"/>
        <v/>
      </c>
    </row>
    <row r="1261" spans="1:4" ht="18.75" customHeight="1">
      <c r="A1261" s="42"/>
      <c r="B1261" s="42"/>
      <c r="D1261" s="36" t="str">
        <f t="shared" si="19"/>
        <v/>
      </c>
    </row>
    <row r="1262" spans="1:4" ht="18.75" customHeight="1">
      <c r="A1262" s="42"/>
      <c r="B1262" s="42"/>
      <c r="D1262" s="36" t="str">
        <f t="shared" si="19"/>
        <v/>
      </c>
    </row>
    <row r="1263" spans="1:4" ht="18.75" customHeight="1">
      <c r="A1263" s="42"/>
      <c r="B1263" s="42"/>
      <c r="D1263" s="36" t="str">
        <f t="shared" si="19"/>
        <v/>
      </c>
    </row>
    <row r="1264" spans="1:4" ht="18.75" customHeight="1">
      <c r="A1264" s="42"/>
      <c r="B1264" s="42"/>
      <c r="D1264" s="36" t="str">
        <f t="shared" si="19"/>
        <v/>
      </c>
    </row>
    <row r="1265" spans="1:4" ht="18.75" customHeight="1">
      <c r="A1265" s="42"/>
      <c r="B1265" s="42"/>
      <c r="D1265" s="36" t="str">
        <f t="shared" si="19"/>
        <v/>
      </c>
    </row>
    <row r="1266" spans="1:4" ht="18.75" customHeight="1">
      <c r="A1266" s="42"/>
      <c r="B1266" s="42"/>
      <c r="D1266" s="36" t="str">
        <f t="shared" si="19"/>
        <v/>
      </c>
    </row>
    <row r="1267" spans="1:4" ht="18.75" customHeight="1">
      <c r="A1267" s="42"/>
      <c r="B1267" s="42"/>
      <c r="D1267" s="36" t="str">
        <f t="shared" si="19"/>
        <v/>
      </c>
    </row>
    <row r="1268" spans="1:4" ht="18.75" customHeight="1">
      <c r="A1268" s="42"/>
      <c r="B1268" s="42"/>
      <c r="D1268" s="36" t="str">
        <f t="shared" si="19"/>
        <v/>
      </c>
    </row>
    <row r="1269" spans="1:4" ht="18.75" customHeight="1">
      <c r="A1269" s="42"/>
      <c r="B1269" s="42"/>
      <c r="D1269" s="36" t="str">
        <f t="shared" si="19"/>
        <v/>
      </c>
    </row>
    <row r="1270" spans="1:4" ht="18.75" customHeight="1">
      <c r="A1270" s="42"/>
      <c r="B1270" s="42"/>
      <c r="D1270" s="36" t="str">
        <f t="shared" ref="D1270:D1333" si="20">CONCATENATE(F1270,E1270)</f>
        <v/>
      </c>
    </row>
    <row r="1271" spans="1:4" ht="18.75" customHeight="1">
      <c r="A1271" s="42"/>
      <c r="B1271" s="42"/>
      <c r="D1271" s="36" t="str">
        <f t="shared" si="20"/>
        <v/>
      </c>
    </row>
    <row r="1272" spans="1:4" ht="18.75" customHeight="1">
      <c r="A1272" s="42"/>
      <c r="B1272" s="42"/>
      <c r="D1272" s="36" t="str">
        <f t="shared" si="20"/>
        <v/>
      </c>
    </row>
    <row r="1273" spans="1:4" ht="18.75" customHeight="1">
      <c r="A1273" s="42"/>
      <c r="B1273" s="42"/>
      <c r="D1273" s="36" t="str">
        <f t="shared" si="20"/>
        <v/>
      </c>
    </row>
    <row r="1274" spans="1:4" ht="18.75" customHeight="1">
      <c r="A1274" s="42"/>
      <c r="B1274" s="42"/>
      <c r="D1274" s="36" t="str">
        <f t="shared" si="20"/>
        <v/>
      </c>
    </row>
    <row r="1275" spans="1:4" ht="18.75" customHeight="1">
      <c r="A1275" s="42"/>
      <c r="B1275" s="42"/>
      <c r="D1275" s="36" t="str">
        <f t="shared" si="20"/>
        <v/>
      </c>
    </row>
    <row r="1276" spans="1:4" ht="18.75" customHeight="1">
      <c r="A1276" s="42"/>
      <c r="B1276" s="42"/>
      <c r="D1276" s="36" t="str">
        <f t="shared" si="20"/>
        <v/>
      </c>
    </row>
    <row r="1277" spans="1:4" ht="18.75" customHeight="1">
      <c r="A1277" s="42"/>
      <c r="B1277" s="42"/>
      <c r="D1277" s="36" t="str">
        <f t="shared" si="20"/>
        <v/>
      </c>
    </row>
    <row r="1278" spans="1:4" ht="18.75" customHeight="1">
      <c r="A1278" s="42"/>
      <c r="B1278" s="42"/>
      <c r="D1278" s="36" t="str">
        <f t="shared" si="20"/>
        <v/>
      </c>
    </row>
    <row r="1279" spans="1:4" ht="18.75" customHeight="1">
      <c r="A1279" s="42"/>
      <c r="B1279" s="42"/>
      <c r="D1279" s="36" t="str">
        <f t="shared" si="20"/>
        <v/>
      </c>
    </row>
    <row r="1280" spans="1:4" ht="18.75" customHeight="1">
      <c r="A1280" s="42"/>
      <c r="B1280" s="42"/>
      <c r="D1280" s="36" t="str">
        <f t="shared" si="20"/>
        <v/>
      </c>
    </row>
    <row r="1281" spans="1:4" ht="18.75" customHeight="1">
      <c r="A1281" s="42"/>
      <c r="B1281" s="42"/>
      <c r="D1281" s="36" t="str">
        <f t="shared" si="20"/>
        <v/>
      </c>
    </row>
    <row r="1282" spans="1:4" ht="18.75" customHeight="1">
      <c r="A1282" s="42"/>
      <c r="B1282" s="42"/>
      <c r="D1282" s="36" t="str">
        <f t="shared" si="20"/>
        <v/>
      </c>
    </row>
    <row r="1283" spans="1:4" ht="18.75" customHeight="1">
      <c r="A1283" s="42"/>
      <c r="B1283" s="42"/>
      <c r="D1283" s="36" t="str">
        <f t="shared" si="20"/>
        <v/>
      </c>
    </row>
    <row r="1284" spans="1:4" ht="18.75" customHeight="1">
      <c r="A1284" s="42"/>
      <c r="B1284" s="42"/>
      <c r="D1284" s="36" t="str">
        <f t="shared" si="20"/>
        <v/>
      </c>
    </row>
    <row r="1285" spans="1:4" ht="18.75" customHeight="1">
      <c r="A1285" s="42"/>
      <c r="B1285" s="42"/>
      <c r="D1285" s="36" t="str">
        <f t="shared" si="20"/>
        <v/>
      </c>
    </row>
    <row r="1286" spans="1:4" ht="18.75" customHeight="1">
      <c r="A1286" s="42"/>
      <c r="B1286" s="42"/>
      <c r="D1286" s="36" t="str">
        <f t="shared" si="20"/>
        <v/>
      </c>
    </row>
    <row r="1287" spans="1:4" ht="18.75" customHeight="1">
      <c r="A1287" s="42"/>
      <c r="B1287" s="42"/>
      <c r="D1287" s="36" t="str">
        <f t="shared" si="20"/>
        <v/>
      </c>
    </row>
    <row r="1288" spans="1:4" ht="18.75" customHeight="1">
      <c r="A1288" s="42"/>
      <c r="B1288" s="42"/>
      <c r="D1288" s="36" t="str">
        <f t="shared" si="20"/>
        <v/>
      </c>
    </row>
    <row r="1289" spans="1:4" ht="18.75" customHeight="1">
      <c r="A1289" s="42"/>
      <c r="B1289" s="42"/>
      <c r="D1289" s="36" t="str">
        <f t="shared" si="20"/>
        <v/>
      </c>
    </row>
    <row r="1290" spans="1:4" ht="18.75" customHeight="1">
      <c r="A1290" s="42"/>
      <c r="B1290" s="42"/>
      <c r="D1290" s="36" t="str">
        <f t="shared" si="20"/>
        <v/>
      </c>
    </row>
    <row r="1291" spans="1:4" ht="18.75" customHeight="1">
      <c r="A1291" s="42"/>
      <c r="B1291" s="42"/>
      <c r="D1291" s="36" t="str">
        <f t="shared" si="20"/>
        <v/>
      </c>
    </row>
    <row r="1292" spans="1:4" ht="18.75" customHeight="1">
      <c r="A1292" s="42"/>
      <c r="B1292" s="42"/>
      <c r="D1292" s="36" t="str">
        <f t="shared" si="20"/>
        <v/>
      </c>
    </row>
    <row r="1293" spans="1:4" ht="18.75" customHeight="1">
      <c r="A1293" s="42"/>
      <c r="B1293" s="42"/>
      <c r="D1293" s="36" t="str">
        <f t="shared" si="20"/>
        <v/>
      </c>
    </row>
    <row r="1294" spans="1:4" ht="18.75" customHeight="1">
      <c r="A1294" s="42"/>
      <c r="B1294" s="42"/>
      <c r="D1294" s="36" t="str">
        <f t="shared" si="20"/>
        <v/>
      </c>
    </row>
    <row r="1295" spans="1:4" ht="18.75" customHeight="1">
      <c r="A1295" s="42"/>
      <c r="B1295" s="42"/>
      <c r="D1295" s="36" t="str">
        <f t="shared" si="20"/>
        <v/>
      </c>
    </row>
    <row r="1296" spans="1:4" ht="18.75" customHeight="1">
      <c r="A1296" s="42"/>
      <c r="B1296" s="42"/>
      <c r="D1296" s="36" t="str">
        <f t="shared" si="20"/>
        <v/>
      </c>
    </row>
    <row r="1297" spans="1:4" ht="18.75" customHeight="1">
      <c r="A1297" s="42"/>
      <c r="B1297" s="42"/>
      <c r="D1297" s="36" t="str">
        <f t="shared" si="20"/>
        <v/>
      </c>
    </row>
    <row r="1298" spans="1:4" ht="18.75" customHeight="1">
      <c r="A1298" s="42"/>
      <c r="B1298" s="42"/>
      <c r="D1298" s="36" t="str">
        <f t="shared" si="20"/>
        <v/>
      </c>
    </row>
    <row r="1299" spans="1:4" ht="18.75" customHeight="1">
      <c r="A1299" s="42"/>
      <c r="B1299" s="42"/>
      <c r="D1299" s="36" t="str">
        <f t="shared" si="20"/>
        <v/>
      </c>
    </row>
    <row r="1300" spans="1:4" ht="18.75" customHeight="1">
      <c r="A1300" s="42"/>
      <c r="B1300" s="42"/>
      <c r="D1300" s="36" t="str">
        <f t="shared" si="20"/>
        <v/>
      </c>
    </row>
    <row r="1301" spans="1:4" ht="18.75" customHeight="1">
      <c r="A1301" s="42"/>
      <c r="B1301" s="42"/>
      <c r="D1301" s="36" t="str">
        <f t="shared" si="20"/>
        <v/>
      </c>
    </row>
    <row r="1302" spans="1:4" ht="18.75" customHeight="1">
      <c r="A1302" s="42"/>
      <c r="B1302" s="42"/>
      <c r="D1302" s="36" t="str">
        <f t="shared" si="20"/>
        <v/>
      </c>
    </row>
    <row r="1303" spans="1:4" ht="18.75" customHeight="1">
      <c r="A1303" s="42"/>
      <c r="B1303" s="42"/>
      <c r="D1303" s="36" t="str">
        <f t="shared" si="20"/>
        <v/>
      </c>
    </row>
    <row r="1304" spans="1:4" ht="18.75" customHeight="1">
      <c r="A1304" s="42"/>
      <c r="B1304" s="42"/>
      <c r="D1304" s="36" t="str">
        <f t="shared" si="20"/>
        <v/>
      </c>
    </row>
    <row r="1305" spans="1:4" ht="18.75" customHeight="1">
      <c r="A1305" s="42"/>
      <c r="B1305" s="42"/>
      <c r="D1305" s="36" t="str">
        <f t="shared" si="20"/>
        <v/>
      </c>
    </row>
    <row r="1306" spans="1:4" ht="18.75" customHeight="1">
      <c r="A1306" s="42"/>
      <c r="B1306" s="42"/>
      <c r="D1306" s="36" t="str">
        <f t="shared" si="20"/>
        <v/>
      </c>
    </row>
    <row r="1307" spans="1:4" ht="18.75" customHeight="1">
      <c r="A1307" s="42"/>
      <c r="B1307" s="42"/>
      <c r="D1307" s="36" t="str">
        <f t="shared" si="20"/>
        <v/>
      </c>
    </row>
    <row r="1308" spans="1:4" ht="18.75" customHeight="1">
      <c r="A1308" s="42"/>
      <c r="B1308" s="42"/>
      <c r="D1308" s="36" t="str">
        <f t="shared" si="20"/>
        <v/>
      </c>
    </row>
    <row r="1309" spans="1:4" ht="18.75" customHeight="1">
      <c r="A1309" s="42"/>
      <c r="B1309" s="42"/>
      <c r="D1309" s="36" t="str">
        <f t="shared" si="20"/>
        <v/>
      </c>
    </row>
    <row r="1310" spans="1:4" ht="18.75" customHeight="1">
      <c r="A1310" s="42"/>
      <c r="B1310" s="42"/>
      <c r="D1310" s="36" t="str">
        <f t="shared" si="20"/>
        <v/>
      </c>
    </row>
    <row r="1311" spans="1:4" ht="18.75" customHeight="1">
      <c r="A1311" s="42"/>
      <c r="B1311" s="42"/>
      <c r="D1311" s="36" t="str">
        <f t="shared" si="20"/>
        <v/>
      </c>
    </row>
    <row r="1312" spans="1:4" ht="18.75" customHeight="1">
      <c r="A1312" s="42"/>
      <c r="B1312" s="42"/>
      <c r="D1312" s="36" t="str">
        <f t="shared" si="20"/>
        <v/>
      </c>
    </row>
    <row r="1313" spans="1:4" ht="18.75" customHeight="1">
      <c r="A1313" s="42"/>
      <c r="B1313" s="42"/>
      <c r="D1313" s="36" t="str">
        <f t="shared" si="20"/>
        <v/>
      </c>
    </row>
    <row r="1314" spans="1:4" ht="18.75" customHeight="1">
      <c r="A1314" s="42"/>
      <c r="B1314" s="42"/>
      <c r="D1314" s="36" t="str">
        <f t="shared" si="20"/>
        <v/>
      </c>
    </row>
    <row r="1315" spans="1:4" ht="18.75" customHeight="1">
      <c r="A1315" s="42"/>
      <c r="B1315" s="42"/>
      <c r="D1315" s="36" t="str">
        <f t="shared" si="20"/>
        <v/>
      </c>
    </row>
    <row r="1316" spans="1:4" ht="18.75" customHeight="1">
      <c r="A1316" s="42"/>
      <c r="B1316" s="42"/>
      <c r="D1316" s="36" t="str">
        <f t="shared" si="20"/>
        <v/>
      </c>
    </row>
    <row r="1317" spans="1:4" ht="18.75" customHeight="1">
      <c r="A1317" s="42"/>
      <c r="B1317" s="42"/>
      <c r="D1317" s="36" t="str">
        <f t="shared" si="20"/>
        <v/>
      </c>
    </row>
    <row r="1318" spans="1:4" ht="18.75" customHeight="1">
      <c r="A1318" s="42"/>
      <c r="B1318" s="42"/>
      <c r="D1318" s="36" t="str">
        <f t="shared" si="20"/>
        <v/>
      </c>
    </row>
    <row r="1319" spans="1:4" ht="18.75" customHeight="1">
      <c r="A1319" s="42"/>
      <c r="B1319" s="42"/>
      <c r="D1319" s="36" t="str">
        <f t="shared" si="20"/>
        <v/>
      </c>
    </row>
    <row r="1320" spans="1:4" ht="18.75" customHeight="1">
      <c r="A1320" s="42"/>
      <c r="B1320" s="42"/>
      <c r="D1320" s="36" t="str">
        <f t="shared" si="20"/>
        <v/>
      </c>
    </row>
    <row r="1321" spans="1:4" ht="18.75" customHeight="1">
      <c r="A1321" s="42"/>
      <c r="B1321" s="42"/>
      <c r="D1321" s="36" t="str">
        <f t="shared" si="20"/>
        <v/>
      </c>
    </row>
    <row r="1322" spans="1:4" ht="18.75" customHeight="1">
      <c r="A1322" s="42"/>
      <c r="B1322" s="42"/>
      <c r="D1322" s="36" t="str">
        <f t="shared" si="20"/>
        <v/>
      </c>
    </row>
    <row r="1323" spans="1:4" ht="18.75" customHeight="1">
      <c r="A1323" s="42"/>
      <c r="B1323" s="42"/>
      <c r="D1323" s="36" t="str">
        <f t="shared" si="20"/>
        <v/>
      </c>
    </row>
    <row r="1324" spans="1:4" ht="18.75" customHeight="1">
      <c r="A1324" s="42"/>
      <c r="B1324" s="42"/>
      <c r="D1324" s="36" t="str">
        <f t="shared" si="20"/>
        <v/>
      </c>
    </row>
    <row r="1325" spans="1:4" ht="18.75" customHeight="1">
      <c r="A1325" s="42"/>
      <c r="B1325" s="42"/>
      <c r="D1325" s="36" t="str">
        <f t="shared" si="20"/>
        <v/>
      </c>
    </row>
    <row r="1326" spans="1:4" ht="18.75" customHeight="1">
      <c r="A1326" s="42"/>
      <c r="B1326" s="42"/>
      <c r="D1326" s="36" t="str">
        <f t="shared" si="20"/>
        <v/>
      </c>
    </row>
    <row r="1327" spans="1:4" ht="18.75" customHeight="1">
      <c r="A1327" s="42"/>
      <c r="B1327" s="42"/>
      <c r="D1327" s="36" t="str">
        <f t="shared" si="20"/>
        <v/>
      </c>
    </row>
    <row r="1328" spans="1:4" ht="18.75" customHeight="1">
      <c r="A1328" s="42"/>
      <c r="B1328" s="42"/>
      <c r="D1328" s="36" t="str">
        <f t="shared" si="20"/>
        <v/>
      </c>
    </row>
    <row r="1329" spans="1:4" ht="18.75" customHeight="1">
      <c r="A1329" s="42"/>
      <c r="B1329" s="42"/>
      <c r="D1329" s="36" t="str">
        <f t="shared" si="20"/>
        <v/>
      </c>
    </row>
    <row r="1330" spans="1:4" ht="18.75" customHeight="1">
      <c r="A1330" s="42"/>
      <c r="B1330" s="42"/>
      <c r="D1330" s="36" t="str">
        <f t="shared" si="20"/>
        <v/>
      </c>
    </row>
    <row r="1331" spans="1:4" ht="18.75" customHeight="1">
      <c r="A1331" s="42"/>
      <c r="B1331" s="42"/>
      <c r="D1331" s="36" t="str">
        <f t="shared" si="20"/>
        <v/>
      </c>
    </row>
    <row r="1332" spans="1:4" ht="18.75" customHeight="1">
      <c r="A1332" s="42"/>
      <c r="B1332" s="42"/>
      <c r="D1332" s="36" t="str">
        <f t="shared" si="20"/>
        <v/>
      </c>
    </row>
    <row r="1333" spans="1:4" ht="18.75" customHeight="1">
      <c r="A1333" s="42"/>
      <c r="B1333" s="42"/>
      <c r="D1333" s="36" t="str">
        <f t="shared" si="20"/>
        <v/>
      </c>
    </row>
    <row r="1334" spans="1:4" ht="18.75" customHeight="1">
      <c r="A1334" s="42"/>
      <c r="B1334" s="42"/>
      <c r="D1334" s="36" t="str">
        <f t="shared" ref="D1334:D1397" si="21">CONCATENATE(F1334,E1334)</f>
        <v/>
      </c>
    </row>
    <row r="1335" spans="1:4" ht="18.75" customHeight="1">
      <c r="A1335" s="42"/>
      <c r="B1335" s="42"/>
      <c r="D1335" s="36" t="str">
        <f t="shared" si="21"/>
        <v/>
      </c>
    </row>
    <row r="1336" spans="1:4" ht="18.75" customHeight="1">
      <c r="A1336" s="42"/>
      <c r="B1336" s="42"/>
      <c r="D1336" s="36" t="str">
        <f t="shared" si="21"/>
        <v/>
      </c>
    </row>
    <row r="1337" spans="1:4" ht="18.75" customHeight="1">
      <c r="A1337" s="42"/>
      <c r="B1337" s="42"/>
      <c r="D1337" s="36" t="str">
        <f t="shared" si="21"/>
        <v/>
      </c>
    </row>
    <row r="1338" spans="1:4" ht="18.75" customHeight="1">
      <c r="A1338" s="42"/>
      <c r="B1338" s="42"/>
      <c r="D1338" s="36" t="str">
        <f t="shared" si="21"/>
        <v/>
      </c>
    </row>
    <row r="1339" spans="1:4" ht="18.75" customHeight="1">
      <c r="A1339" s="42"/>
      <c r="B1339" s="42"/>
      <c r="D1339" s="36" t="str">
        <f t="shared" si="21"/>
        <v/>
      </c>
    </row>
    <row r="1340" spans="1:4" ht="18.75" customHeight="1">
      <c r="A1340" s="42"/>
      <c r="B1340" s="42"/>
      <c r="D1340" s="36" t="str">
        <f t="shared" si="21"/>
        <v/>
      </c>
    </row>
    <row r="1341" spans="1:4" ht="18.75" customHeight="1">
      <c r="A1341" s="42"/>
      <c r="B1341" s="42"/>
      <c r="D1341" s="36" t="str">
        <f t="shared" si="21"/>
        <v/>
      </c>
    </row>
    <row r="1342" spans="1:4" ht="18.75" customHeight="1">
      <c r="A1342" s="42"/>
      <c r="B1342" s="42"/>
      <c r="D1342" s="36" t="str">
        <f t="shared" si="21"/>
        <v/>
      </c>
    </row>
    <row r="1343" spans="1:4" ht="18.75" customHeight="1">
      <c r="A1343" s="42"/>
      <c r="B1343" s="42"/>
      <c r="D1343" s="36" t="str">
        <f t="shared" si="21"/>
        <v/>
      </c>
    </row>
    <row r="1344" spans="1:4" ht="18.75" customHeight="1">
      <c r="A1344" s="42"/>
      <c r="B1344" s="42"/>
      <c r="D1344" s="36" t="str">
        <f t="shared" si="21"/>
        <v/>
      </c>
    </row>
    <row r="1345" spans="1:4" ht="18.75" customHeight="1">
      <c r="A1345" s="42"/>
      <c r="B1345" s="42"/>
      <c r="D1345" s="36" t="str">
        <f t="shared" si="21"/>
        <v/>
      </c>
    </row>
    <row r="1346" spans="1:4" ht="18.75" customHeight="1">
      <c r="A1346" s="42"/>
      <c r="B1346" s="42"/>
      <c r="D1346" s="36" t="str">
        <f t="shared" si="21"/>
        <v/>
      </c>
    </row>
    <row r="1347" spans="1:4" ht="18.75" customHeight="1">
      <c r="A1347" s="42"/>
      <c r="B1347" s="42"/>
      <c r="D1347" s="36" t="str">
        <f t="shared" si="21"/>
        <v/>
      </c>
    </row>
    <row r="1348" spans="1:4" ht="18.75" customHeight="1">
      <c r="A1348" s="42"/>
      <c r="B1348" s="42"/>
      <c r="D1348" s="36" t="str">
        <f t="shared" si="21"/>
        <v/>
      </c>
    </row>
    <row r="1349" spans="1:4" ht="18.75" customHeight="1">
      <c r="A1349" s="42"/>
      <c r="B1349" s="42"/>
      <c r="D1349" s="36" t="str">
        <f t="shared" si="21"/>
        <v/>
      </c>
    </row>
    <row r="1350" spans="1:4" ht="18.75" customHeight="1">
      <c r="A1350" s="42"/>
      <c r="B1350" s="42"/>
      <c r="D1350" s="36" t="str">
        <f t="shared" si="21"/>
        <v/>
      </c>
    </row>
    <row r="1351" spans="1:4" ht="18.75" customHeight="1">
      <c r="A1351" s="42"/>
      <c r="B1351" s="42"/>
      <c r="D1351" s="36" t="str">
        <f t="shared" si="21"/>
        <v/>
      </c>
    </row>
    <row r="1352" spans="1:4" ht="18.75" customHeight="1">
      <c r="A1352" s="42"/>
      <c r="B1352" s="42"/>
      <c r="D1352" s="36" t="str">
        <f t="shared" si="21"/>
        <v/>
      </c>
    </row>
    <row r="1353" spans="1:4" ht="18.75" customHeight="1">
      <c r="A1353" s="42"/>
      <c r="B1353" s="42"/>
      <c r="D1353" s="36" t="str">
        <f t="shared" si="21"/>
        <v/>
      </c>
    </row>
    <row r="1354" spans="1:4" ht="18.75" customHeight="1">
      <c r="A1354" s="42"/>
      <c r="B1354" s="42"/>
      <c r="D1354" s="36" t="str">
        <f t="shared" si="21"/>
        <v/>
      </c>
    </row>
    <row r="1355" spans="1:4" ht="18.75" customHeight="1">
      <c r="A1355" s="42"/>
      <c r="B1355" s="42"/>
      <c r="D1355" s="36" t="str">
        <f t="shared" si="21"/>
        <v/>
      </c>
    </row>
    <row r="1356" spans="1:4" ht="18.75" customHeight="1">
      <c r="A1356" s="42"/>
      <c r="B1356" s="42"/>
      <c r="D1356" s="36" t="str">
        <f t="shared" si="21"/>
        <v/>
      </c>
    </row>
    <row r="1357" spans="1:4" ht="18.75" customHeight="1">
      <c r="A1357" s="42"/>
      <c r="B1357" s="42"/>
      <c r="D1357" s="36" t="str">
        <f t="shared" si="21"/>
        <v/>
      </c>
    </row>
    <row r="1358" spans="1:4" ht="18.75" customHeight="1">
      <c r="A1358" s="42"/>
      <c r="B1358" s="42"/>
      <c r="D1358" s="36" t="str">
        <f t="shared" si="21"/>
        <v/>
      </c>
    </row>
    <row r="1359" spans="1:4" ht="18.75" customHeight="1">
      <c r="A1359" s="42"/>
      <c r="B1359" s="42"/>
      <c r="D1359" s="36" t="str">
        <f t="shared" si="21"/>
        <v/>
      </c>
    </row>
    <row r="1360" spans="1:4" ht="18.75" customHeight="1">
      <c r="A1360" s="42"/>
      <c r="B1360" s="42"/>
      <c r="D1360" s="36" t="str">
        <f t="shared" si="21"/>
        <v/>
      </c>
    </row>
    <row r="1361" spans="1:4" ht="18.75" customHeight="1">
      <c r="A1361" s="42"/>
      <c r="B1361" s="42"/>
      <c r="D1361" s="36" t="str">
        <f t="shared" si="21"/>
        <v/>
      </c>
    </row>
    <row r="1362" spans="1:4" ht="18.75" customHeight="1">
      <c r="A1362" s="42"/>
      <c r="B1362" s="42"/>
      <c r="D1362" s="36" t="str">
        <f t="shared" si="21"/>
        <v/>
      </c>
    </row>
    <row r="1363" spans="1:4" ht="18.75" customHeight="1">
      <c r="A1363" s="42"/>
      <c r="B1363" s="42"/>
      <c r="D1363" s="36" t="str">
        <f t="shared" si="21"/>
        <v/>
      </c>
    </row>
    <row r="1364" spans="1:4" ht="18.75" customHeight="1">
      <c r="A1364" s="42"/>
      <c r="B1364" s="42"/>
      <c r="D1364" s="36" t="str">
        <f t="shared" si="21"/>
        <v/>
      </c>
    </row>
    <row r="1365" spans="1:4" ht="18.75" customHeight="1">
      <c r="A1365" s="42"/>
      <c r="B1365" s="42"/>
      <c r="D1365" s="36" t="str">
        <f t="shared" si="21"/>
        <v/>
      </c>
    </row>
    <row r="1366" spans="1:4" ht="18.75" customHeight="1">
      <c r="A1366" s="42"/>
      <c r="B1366" s="42"/>
      <c r="D1366" s="36" t="str">
        <f t="shared" si="21"/>
        <v/>
      </c>
    </row>
    <row r="1367" spans="1:4" ht="18.75" customHeight="1">
      <c r="A1367" s="42"/>
      <c r="B1367" s="42"/>
      <c r="D1367" s="36" t="str">
        <f t="shared" si="21"/>
        <v/>
      </c>
    </row>
    <row r="1368" spans="1:4" ht="18.75" customHeight="1">
      <c r="A1368" s="42"/>
      <c r="B1368" s="42"/>
      <c r="D1368" s="36" t="str">
        <f t="shared" si="21"/>
        <v/>
      </c>
    </row>
    <row r="1369" spans="1:4" ht="18.75" customHeight="1">
      <c r="A1369" s="42"/>
      <c r="B1369" s="42"/>
      <c r="D1369" s="36" t="str">
        <f t="shared" si="21"/>
        <v/>
      </c>
    </row>
    <row r="1370" spans="1:4" ht="18.75" customHeight="1">
      <c r="A1370" s="42"/>
      <c r="B1370" s="42"/>
      <c r="D1370" s="36" t="str">
        <f t="shared" si="21"/>
        <v/>
      </c>
    </row>
    <row r="1371" spans="1:4" ht="18.75" customHeight="1">
      <c r="A1371" s="42"/>
      <c r="B1371" s="42"/>
      <c r="D1371" s="36" t="str">
        <f t="shared" si="21"/>
        <v/>
      </c>
    </row>
    <row r="1372" spans="1:4" ht="18.75" customHeight="1">
      <c r="A1372" s="42"/>
      <c r="B1372" s="42"/>
      <c r="D1372" s="36" t="str">
        <f t="shared" si="21"/>
        <v/>
      </c>
    </row>
    <row r="1373" spans="1:4" ht="18.75" customHeight="1">
      <c r="A1373" s="42"/>
      <c r="B1373" s="42"/>
      <c r="D1373" s="36" t="str">
        <f t="shared" si="21"/>
        <v/>
      </c>
    </row>
    <row r="1374" spans="1:4" ht="18.75" customHeight="1">
      <c r="A1374" s="42"/>
      <c r="B1374" s="42"/>
      <c r="D1374" s="36" t="str">
        <f t="shared" si="21"/>
        <v/>
      </c>
    </row>
    <row r="1375" spans="1:4" ht="18.75" customHeight="1">
      <c r="A1375" s="42"/>
      <c r="B1375" s="42"/>
      <c r="D1375" s="36" t="str">
        <f t="shared" si="21"/>
        <v/>
      </c>
    </row>
    <row r="1376" spans="1:4" ht="18.75" customHeight="1">
      <c r="A1376" s="42"/>
      <c r="B1376" s="42"/>
      <c r="D1376" s="36" t="str">
        <f t="shared" si="21"/>
        <v/>
      </c>
    </row>
    <row r="1377" spans="1:4" ht="18.75" customHeight="1">
      <c r="A1377" s="42"/>
      <c r="B1377" s="42"/>
      <c r="D1377" s="36" t="str">
        <f t="shared" si="21"/>
        <v/>
      </c>
    </row>
    <row r="1378" spans="1:4" ht="18.75" customHeight="1">
      <c r="A1378" s="42"/>
      <c r="B1378" s="42"/>
      <c r="D1378" s="36" t="str">
        <f t="shared" si="21"/>
        <v/>
      </c>
    </row>
    <row r="1379" spans="1:4" ht="18.75" customHeight="1">
      <c r="A1379" s="42"/>
      <c r="B1379" s="42"/>
      <c r="D1379" s="36" t="str">
        <f t="shared" si="21"/>
        <v/>
      </c>
    </row>
    <row r="1380" spans="1:4" ht="18.75" customHeight="1">
      <c r="A1380" s="42"/>
      <c r="B1380" s="42"/>
      <c r="D1380" s="36" t="str">
        <f t="shared" si="21"/>
        <v/>
      </c>
    </row>
    <row r="1381" spans="1:4" ht="18.75" customHeight="1">
      <c r="A1381" s="42"/>
      <c r="B1381" s="42"/>
      <c r="D1381" s="36" t="str">
        <f t="shared" si="21"/>
        <v/>
      </c>
    </row>
    <row r="1382" spans="1:4" ht="18.75" customHeight="1">
      <c r="A1382" s="42"/>
      <c r="B1382" s="42"/>
      <c r="D1382" s="36" t="str">
        <f t="shared" si="21"/>
        <v/>
      </c>
    </row>
    <row r="1383" spans="1:4" ht="18.75" customHeight="1">
      <c r="A1383" s="42"/>
      <c r="B1383" s="42"/>
      <c r="D1383" s="36" t="str">
        <f t="shared" si="21"/>
        <v/>
      </c>
    </row>
    <row r="1384" spans="1:4" ht="18.75" customHeight="1">
      <c r="A1384" s="42"/>
      <c r="B1384" s="42"/>
      <c r="D1384" s="36" t="str">
        <f t="shared" si="21"/>
        <v/>
      </c>
    </row>
    <row r="1385" spans="1:4" ht="18.75" customHeight="1">
      <c r="A1385" s="42"/>
      <c r="B1385" s="42"/>
      <c r="D1385" s="36" t="str">
        <f t="shared" si="21"/>
        <v/>
      </c>
    </row>
    <row r="1386" spans="1:4" ht="18.75" customHeight="1">
      <c r="A1386" s="42"/>
      <c r="B1386" s="42"/>
      <c r="D1386" s="36" t="str">
        <f t="shared" si="21"/>
        <v/>
      </c>
    </row>
    <row r="1387" spans="1:4" ht="18.75" customHeight="1">
      <c r="A1387" s="42"/>
      <c r="B1387" s="42"/>
      <c r="D1387" s="36" t="str">
        <f t="shared" si="21"/>
        <v/>
      </c>
    </row>
    <row r="1388" spans="1:4" ht="18.75" customHeight="1">
      <c r="A1388" s="42"/>
      <c r="B1388" s="42"/>
      <c r="D1388" s="36" t="str">
        <f t="shared" si="21"/>
        <v/>
      </c>
    </row>
    <row r="1389" spans="1:4" ht="18.75" customHeight="1">
      <c r="A1389" s="42"/>
      <c r="B1389" s="42"/>
      <c r="D1389" s="36" t="str">
        <f t="shared" si="21"/>
        <v/>
      </c>
    </row>
    <row r="1390" spans="1:4" ht="18.75" customHeight="1">
      <c r="A1390" s="42"/>
      <c r="B1390" s="42"/>
      <c r="D1390" s="36" t="str">
        <f t="shared" si="21"/>
        <v/>
      </c>
    </row>
    <row r="1391" spans="1:4" ht="18.75" customHeight="1">
      <c r="A1391" s="42"/>
      <c r="B1391" s="42"/>
      <c r="D1391" s="36" t="str">
        <f t="shared" si="21"/>
        <v/>
      </c>
    </row>
    <row r="1392" spans="1:4" ht="18.75" customHeight="1">
      <c r="A1392" s="42"/>
      <c r="B1392" s="42"/>
      <c r="D1392" s="36" t="str">
        <f t="shared" si="21"/>
        <v/>
      </c>
    </row>
    <row r="1393" spans="1:4" ht="18.75" customHeight="1">
      <c r="A1393" s="42"/>
      <c r="B1393" s="42"/>
      <c r="D1393" s="36" t="str">
        <f t="shared" si="21"/>
        <v/>
      </c>
    </row>
    <row r="1394" spans="1:4" ht="18.75" customHeight="1">
      <c r="A1394" s="42"/>
      <c r="B1394" s="42"/>
      <c r="D1394" s="36" t="str">
        <f t="shared" si="21"/>
        <v/>
      </c>
    </row>
    <row r="1395" spans="1:4" ht="18.75" customHeight="1">
      <c r="A1395" s="42"/>
      <c r="B1395" s="42"/>
      <c r="D1395" s="36" t="str">
        <f t="shared" si="21"/>
        <v/>
      </c>
    </row>
    <row r="1396" spans="1:4" ht="18.75" customHeight="1">
      <c r="A1396" s="42"/>
      <c r="B1396" s="42"/>
      <c r="D1396" s="36" t="str">
        <f t="shared" si="21"/>
        <v/>
      </c>
    </row>
    <row r="1397" spans="1:4" ht="18.75" customHeight="1">
      <c r="A1397" s="42"/>
      <c r="B1397" s="42"/>
      <c r="D1397" s="36" t="str">
        <f t="shared" si="21"/>
        <v/>
      </c>
    </row>
    <row r="1398" spans="1:4" ht="18.75" customHeight="1">
      <c r="A1398" s="42"/>
      <c r="B1398" s="42"/>
      <c r="D1398" s="36" t="str">
        <f t="shared" ref="D1398:D1437" si="22">CONCATENATE(F1398,E1398)</f>
        <v/>
      </c>
    </row>
    <row r="1399" spans="1:4" ht="18.75" customHeight="1">
      <c r="A1399" s="42"/>
      <c r="B1399" s="42"/>
      <c r="D1399" s="36" t="str">
        <f t="shared" si="22"/>
        <v/>
      </c>
    </row>
    <row r="1400" spans="1:4" ht="18.75" customHeight="1">
      <c r="A1400" s="42"/>
      <c r="B1400" s="42"/>
      <c r="D1400" s="36" t="str">
        <f t="shared" si="22"/>
        <v/>
      </c>
    </row>
    <row r="1401" spans="1:4" ht="18.75" customHeight="1">
      <c r="A1401" s="42"/>
      <c r="B1401" s="42"/>
      <c r="D1401" s="36" t="str">
        <f t="shared" si="22"/>
        <v/>
      </c>
    </row>
    <row r="1402" spans="1:4" ht="18.75" customHeight="1">
      <c r="A1402" s="42"/>
      <c r="B1402" s="42"/>
      <c r="D1402" s="36" t="str">
        <f t="shared" si="22"/>
        <v/>
      </c>
    </row>
    <row r="1403" spans="1:4" ht="18.75" customHeight="1">
      <c r="A1403" s="42"/>
      <c r="B1403" s="42"/>
      <c r="D1403" s="36" t="str">
        <f t="shared" si="22"/>
        <v/>
      </c>
    </row>
    <row r="1404" spans="1:4" ht="18.75" customHeight="1">
      <c r="A1404" s="42"/>
      <c r="B1404" s="42"/>
      <c r="D1404" s="36" t="str">
        <f t="shared" si="22"/>
        <v/>
      </c>
    </row>
    <row r="1405" spans="1:4" ht="18.75" customHeight="1">
      <c r="A1405" s="42"/>
      <c r="B1405" s="42"/>
      <c r="D1405" s="36" t="str">
        <f t="shared" si="22"/>
        <v/>
      </c>
    </row>
    <row r="1406" spans="1:4" ht="18.75" customHeight="1">
      <c r="A1406" s="42"/>
      <c r="B1406" s="42"/>
      <c r="D1406" s="36" t="str">
        <f t="shared" si="22"/>
        <v/>
      </c>
    </row>
    <row r="1407" spans="1:4" ht="18.75" customHeight="1">
      <c r="A1407" s="42"/>
      <c r="B1407" s="42"/>
      <c r="D1407" s="36" t="str">
        <f t="shared" si="22"/>
        <v/>
      </c>
    </row>
    <row r="1408" spans="1:4" ht="18.75" customHeight="1">
      <c r="A1408" s="42"/>
      <c r="B1408" s="42"/>
      <c r="D1408" s="36" t="str">
        <f t="shared" si="22"/>
        <v/>
      </c>
    </row>
    <row r="1409" spans="1:4" ht="18.75" customHeight="1">
      <c r="A1409" s="42"/>
      <c r="B1409" s="42"/>
      <c r="D1409" s="36" t="str">
        <f t="shared" si="22"/>
        <v/>
      </c>
    </row>
    <row r="1410" spans="1:4" ht="18.75" customHeight="1">
      <c r="A1410" s="42"/>
      <c r="B1410" s="42"/>
      <c r="D1410" s="36" t="str">
        <f t="shared" si="22"/>
        <v/>
      </c>
    </row>
    <row r="1411" spans="1:4" ht="18.75" customHeight="1">
      <c r="A1411" s="42"/>
      <c r="B1411" s="42"/>
      <c r="D1411" s="36" t="str">
        <f t="shared" si="22"/>
        <v/>
      </c>
    </row>
    <row r="1412" spans="1:4" ht="18.75" customHeight="1">
      <c r="A1412" s="42"/>
      <c r="B1412" s="42"/>
      <c r="D1412" s="36" t="str">
        <f t="shared" si="22"/>
        <v/>
      </c>
    </row>
    <row r="1413" spans="1:4" ht="18.75" customHeight="1">
      <c r="A1413" s="42"/>
      <c r="B1413" s="42"/>
      <c r="D1413" s="36" t="str">
        <f t="shared" si="22"/>
        <v/>
      </c>
    </row>
    <row r="1414" spans="1:4" ht="18.75" customHeight="1">
      <c r="A1414" s="42"/>
      <c r="B1414" s="42"/>
      <c r="D1414" s="36" t="str">
        <f t="shared" si="22"/>
        <v/>
      </c>
    </row>
    <row r="1415" spans="1:4" ht="18.75" customHeight="1">
      <c r="A1415" s="42"/>
      <c r="B1415" s="42"/>
      <c r="D1415" s="36" t="str">
        <f t="shared" si="22"/>
        <v/>
      </c>
    </row>
    <row r="1416" spans="1:4" ht="18.75" customHeight="1">
      <c r="A1416" s="42"/>
      <c r="B1416" s="42"/>
      <c r="D1416" s="36" t="str">
        <f t="shared" si="22"/>
        <v/>
      </c>
    </row>
    <row r="1417" spans="1:4" ht="18.75" customHeight="1">
      <c r="A1417" s="42"/>
      <c r="B1417" s="42"/>
      <c r="D1417" s="36" t="str">
        <f t="shared" si="22"/>
        <v/>
      </c>
    </row>
    <row r="1418" spans="1:4" ht="18.75" customHeight="1">
      <c r="A1418" s="42"/>
      <c r="B1418" s="42"/>
      <c r="D1418" s="36" t="str">
        <f t="shared" si="22"/>
        <v/>
      </c>
    </row>
    <row r="1419" spans="1:4" ht="18.75" customHeight="1">
      <c r="A1419" s="42"/>
      <c r="B1419" s="42"/>
      <c r="D1419" s="36" t="str">
        <f t="shared" si="22"/>
        <v/>
      </c>
    </row>
    <row r="1420" spans="1:4" ht="18.75" customHeight="1">
      <c r="A1420" s="42"/>
      <c r="B1420" s="42"/>
      <c r="D1420" s="36" t="str">
        <f t="shared" si="22"/>
        <v/>
      </c>
    </row>
    <row r="1421" spans="1:4" ht="18.75" customHeight="1">
      <c r="A1421" s="42"/>
      <c r="B1421" s="42"/>
      <c r="D1421" s="36" t="str">
        <f t="shared" si="22"/>
        <v/>
      </c>
    </row>
    <row r="1422" spans="1:4" ht="18.75" customHeight="1">
      <c r="A1422" s="42"/>
      <c r="B1422" s="42"/>
      <c r="D1422" s="36" t="str">
        <f t="shared" si="22"/>
        <v/>
      </c>
    </row>
    <row r="1423" spans="1:4" ht="18.75" customHeight="1">
      <c r="A1423" s="42"/>
      <c r="B1423" s="42"/>
      <c r="D1423" s="36" t="str">
        <f t="shared" si="22"/>
        <v/>
      </c>
    </row>
    <row r="1424" spans="1:4" ht="18.75" customHeight="1">
      <c r="A1424" s="42"/>
      <c r="B1424" s="42"/>
      <c r="D1424" s="36" t="str">
        <f t="shared" si="22"/>
        <v/>
      </c>
    </row>
    <row r="1425" spans="1:4" ht="18.75" customHeight="1">
      <c r="A1425" s="42"/>
      <c r="B1425" s="42"/>
      <c r="D1425" s="36" t="str">
        <f t="shared" si="22"/>
        <v/>
      </c>
    </row>
    <row r="1426" spans="1:4" ht="18.75" customHeight="1">
      <c r="A1426" s="42"/>
      <c r="B1426" s="42"/>
      <c r="D1426" s="36" t="str">
        <f t="shared" si="22"/>
        <v/>
      </c>
    </row>
    <row r="1427" spans="1:4" ht="18.75" customHeight="1">
      <c r="A1427" s="42"/>
      <c r="B1427" s="42"/>
      <c r="D1427" s="36" t="str">
        <f t="shared" si="22"/>
        <v/>
      </c>
    </row>
    <row r="1428" spans="1:4" ht="18.75" customHeight="1">
      <c r="A1428" s="42"/>
      <c r="B1428" s="42"/>
      <c r="D1428" s="36" t="str">
        <f t="shared" si="22"/>
        <v/>
      </c>
    </row>
    <row r="1429" spans="1:4" ht="18.75" customHeight="1">
      <c r="A1429" s="42"/>
      <c r="B1429" s="42"/>
      <c r="D1429" s="36" t="str">
        <f t="shared" si="22"/>
        <v/>
      </c>
    </row>
    <row r="1430" spans="1:4" ht="18.75" customHeight="1">
      <c r="A1430" s="42"/>
      <c r="B1430" s="42"/>
      <c r="D1430" s="36" t="str">
        <f t="shared" si="22"/>
        <v/>
      </c>
    </row>
    <row r="1431" spans="1:4" ht="18.75" customHeight="1">
      <c r="A1431" s="42"/>
      <c r="B1431" s="42"/>
      <c r="D1431" s="36" t="str">
        <f t="shared" si="22"/>
        <v/>
      </c>
    </row>
    <row r="1432" spans="1:4" ht="18.75" customHeight="1">
      <c r="A1432" s="42"/>
      <c r="B1432" s="42"/>
      <c r="D1432" s="36" t="str">
        <f t="shared" si="22"/>
        <v/>
      </c>
    </row>
    <row r="1433" spans="1:4" ht="18.75" customHeight="1">
      <c r="A1433" s="42"/>
      <c r="B1433" s="42"/>
      <c r="D1433" s="36" t="str">
        <f t="shared" si="22"/>
        <v/>
      </c>
    </row>
    <row r="1434" spans="1:4" ht="18.75" customHeight="1">
      <c r="A1434" s="42"/>
      <c r="B1434" s="42"/>
      <c r="D1434" s="36" t="str">
        <f t="shared" si="22"/>
        <v/>
      </c>
    </row>
    <row r="1435" spans="1:4" ht="18.75" customHeight="1">
      <c r="A1435" s="42"/>
      <c r="B1435" s="42"/>
      <c r="D1435" s="36" t="str">
        <f t="shared" si="22"/>
        <v/>
      </c>
    </row>
    <row r="1436" spans="1:4" ht="18.75" customHeight="1">
      <c r="A1436" s="42"/>
      <c r="B1436" s="42"/>
      <c r="D1436" s="36" t="str">
        <f t="shared" si="22"/>
        <v/>
      </c>
    </row>
    <row r="1437" spans="1:4" ht="18.75" customHeight="1">
      <c r="A1437" s="42"/>
      <c r="B1437" s="42"/>
      <c r="D1437" s="36" t="str">
        <f t="shared" si="22"/>
        <v/>
      </c>
    </row>
    <row r="1438" spans="1:4" ht="18.75" customHeight="1">
      <c r="A1438" s="42"/>
      <c r="B1438" s="42"/>
    </row>
    <row r="1439" spans="1:4" ht="18.75" customHeight="1">
      <c r="A1439" s="42"/>
      <c r="B1439" s="42"/>
    </row>
    <row r="1440" spans="1:4" ht="18.75" customHeight="1">
      <c r="A1440" s="42"/>
      <c r="B1440" s="42"/>
    </row>
    <row r="1441" spans="1:2" ht="18.75" customHeight="1">
      <c r="A1441" s="42"/>
      <c r="B1441" s="42"/>
    </row>
    <row r="1442" spans="1:2" ht="18.75" customHeight="1">
      <c r="A1442" s="42"/>
      <c r="B1442" s="42"/>
    </row>
    <row r="1443" spans="1:2" ht="18.75" customHeight="1">
      <c r="A1443" s="42"/>
      <c r="B1443" s="42"/>
    </row>
    <row r="1444" spans="1:2" ht="18.75" customHeight="1">
      <c r="A1444" s="42"/>
      <c r="B1444" s="42"/>
    </row>
    <row r="1445" spans="1:2" ht="18.75" customHeight="1">
      <c r="A1445" s="42"/>
      <c r="B1445" s="42"/>
    </row>
    <row r="1446" spans="1:2" ht="18.75" customHeight="1">
      <c r="A1446" s="42"/>
      <c r="B1446" s="42"/>
    </row>
    <row r="1447" spans="1:2" ht="18.75" customHeight="1">
      <c r="A1447" s="42"/>
      <c r="B1447" s="42"/>
    </row>
    <row r="1448" spans="1:2" ht="18.75" customHeight="1">
      <c r="A1448" s="42"/>
      <c r="B1448" s="42"/>
    </row>
    <row r="1449" spans="1:2" ht="18.75" customHeight="1">
      <c r="A1449" s="42"/>
      <c r="B1449" s="42"/>
    </row>
    <row r="1450" spans="1:2" ht="18.75" customHeight="1">
      <c r="A1450" s="42"/>
      <c r="B1450" s="42"/>
    </row>
    <row r="1451" spans="1:2" ht="18.75" customHeight="1">
      <c r="A1451" s="42"/>
      <c r="B1451" s="42"/>
    </row>
    <row r="1452" spans="1:2" ht="18.75" customHeight="1">
      <c r="A1452" s="42"/>
      <c r="B1452" s="42"/>
    </row>
    <row r="1453" spans="1:2" ht="18.75" customHeight="1">
      <c r="A1453" s="42"/>
      <c r="B1453" s="42"/>
    </row>
    <row r="1454" spans="1:2" ht="18.75" customHeight="1">
      <c r="A1454" s="42"/>
      <c r="B1454" s="42"/>
    </row>
    <row r="1455" spans="1:2" ht="18.75" customHeight="1">
      <c r="A1455" s="42"/>
      <c r="B1455" s="42"/>
    </row>
    <row r="1456" spans="1:2" ht="18.75" customHeight="1">
      <c r="A1456" s="42"/>
      <c r="B1456" s="42"/>
    </row>
    <row r="1457" spans="1:2" ht="18.75" customHeight="1">
      <c r="A1457" s="42"/>
      <c r="B1457" s="42"/>
    </row>
    <row r="1458" spans="1:2" ht="18.75" customHeight="1">
      <c r="A1458" s="42"/>
      <c r="B1458" s="42"/>
    </row>
    <row r="1459" spans="1:2" ht="18.75" customHeight="1">
      <c r="A1459" s="42"/>
      <c r="B1459" s="42"/>
    </row>
    <row r="1460" spans="1:2" ht="18.75" customHeight="1">
      <c r="A1460" s="42"/>
      <c r="B1460" s="42"/>
    </row>
    <row r="1461" spans="1:2" ht="18.75" customHeight="1">
      <c r="A1461" s="42"/>
      <c r="B1461" s="42"/>
    </row>
    <row r="1462" spans="1:2" ht="18.75" customHeight="1">
      <c r="A1462" s="42"/>
      <c r="B1462" s="42"/>
    </row>
    <row r="1463" spans="1:2" ht="18.75" customHeight="1">
      <c r="A1463" s="42"/>
      <c r="B1463" s="42"/>
    </row>
    <row r="1464" spans="1:2" ht="18.75" customHeight="1">
      <c r="A1464" s="42"/>
      <c r="B1464" s="42"/>
    </row>
    <row r="1465" spans="1:2" ht="18.75" customHeight="1">
      <c r="A1465" s="42"/>
      <c r="B1465" s="42"/>
    </row>
    <row r="1466" spans="1:2" ht="18.75" customHeight="1">
      <c r="A1466" s="42"/>
      <c r="B1466" s="42"/>
    </row>
    <row r="1467" spans="1:2" ht="18.75" customHeight="1">
      <c r="A1467" s="42"/>
      <c r="B1467" s="42"/>
    </row>
    <row r="1468" spans="1:2" ht="18.75" customHeight="1">
      <c r="A1468" s="42"/>
      <c r="B1468" s="42"/>
    </row>
    <row r="1469" spans="1:2" ht="18.75" customHeight="1">
      <c r="A1469" s="42"/>
      <c r="B1469" s="42"/>
    </row>
    <row r="1470" spans="1:2" ht="18.75" customHeight="1">
      <c r="A1470" s="42"/>
      <c r="B1470" s="42"/>
    </row>
    <row r="1471" spans="1:2" ht="18.75" customHeight="1">
      <c r="A1471" s="42"/>
      <c r="B1471" s="42"/>
    </row>
    <row r="1472" spans="1:2" ht="18.75" customHeight="1">
      <c r="A1472" s="42"/>
      <c r="B1472" s="42"/>
    </row>
    <row r="1473" spans="1:2" ht="18.75" customHeight="1">
      <c r="A1473" s="42"/>
      <c r="B1473" s="42"/>
    </row>
    <row r="1474" spans="1:2" ht="18.75" customHeight="1">
      <c r="A1474" s="42"/>
      <c r="B1474" s="42"/>
    </row>
    <row r="1475" spans="1:2" ht="18.75" customHeight="1">
      <c r="A1475" s="42"/>
      <c r="B1475" s="42"/>
    </row>
    <row r="1476" spans="1:2" ht="18.75" customHeight="1">
      <c r="A1476" s="42"/>
      <c r="B1476" s="42"/>
    </row>
    <row r="1477" spans="1:2" ht="18.75" customHeight="1">
      <c r="A1477" s="42"/>
      <c r="B1477" s="42"/>
    </row>
    <row r="1478" spans="1:2" ht="18.75" customHeight="1">
      <c r="A1478" s="42"/>
      <c r="B1478" s="42"/>
    </row>
    <row r="1479" spans="1:2" ht="18.75" customHeight="1">
      <c r="A1479" s="42"/>
      <c r="B1479" s="42"/>
    </row>
    <row r="1480" spans="1:2" ht="18.75" customHeight="1">
      <c r="A1480" s="42"/>
      <c r="B1480" s="42"/>
    </row>
    <row r="1481" spans="1:2" ht="18.75" customHeight="1">
      <c r="A1481" s="42"/>
      <c r="B1481" s="42"/>
    </row>
    <row r="1482" spans="1:2" ht="18.75" customHeight="1">
      <c r="A1482" s="42"/>
      <c r="B1482" s="42"/>
    </row>
    <row r="1483" spans="1:2" ht="18.75" customHeight="1">
      <c r="A1483" s="42"/>
      <c r="B1483" s="42"/>
    </row>
    <row r="1484" spans="1:2" ht="18.75" customHeight="1">
      <c r="A1484" s="42"/>
      <c r="B1484" s="42"/>
    </row>
    <row r="1485" spans="1:2" ht="18.75" customHeight="1">
      <c r="A1485" s="42"/>
      <c r="B1485" s="42"/>
    </row>
    <row r="1486" spans="1:2" ht="18.75" customHeight="1">
      <c r="A1486" s="42"/>
      <c r="B1486" s="42"/>
    </row>
    <row r="1487" spans="1:2" ht="18.75" customHeight="1">
      <c r="A1487" s="42"/>
      <c r="B1487" s="42"/>
    </row>
    <row r="1488" spans="1:2" ht="18.75" customHeight="1">
      <c r="A1488" s="42"/>
      <c r="B1488" s="42"/>
    </row>
    <row r="1489" spans="1:2" ht="18.75" customHeight="1">
      <c r="A1489" s="42"/>
      <c r="B1489" s="42"/>
    </row>
    <row r="1490" spans="1:2" ht="18.75" customHeight="1">
      <c r="A1490" s="42"/>
      <c r="B1490" s="42"/>
    </row>
    <row r="1491" spans="1:2" ht="18.75" customHeight="1">
      <c r="A1491" s="42"/>
      <c r="B1491" s="42"/>
    </row>
    <row r="1492" spans="1:2" ht="18.75" customHeight="1">
      <c r="A1492" s="42"/>
      <c r="B1492" s="42"/>
    </row>
    <row r="1493" spans="1:2" ht="18.75" customHeight="1">
      <c r="A1493" s="42"/>
      <c r="B1493" s="42"/>
    </row>
    <row r="1494" spans="1:2" ht="18.75" customHeight="1">
      <c r="A1494" s="42"/>
      <c r="B1494" s="42"/>
    </row>
    <row r="1495" spans="1:2" ht="18.75" customHeight="1">
      <c r="A1495" s="42"/>
      <c r="B1495" s="42"/>
    </row>
    <row r="1496" spans="1:2" ht="18.75" customHeight="1">
      <c r="A1496" s="42"/>
      <c r="B1496" s="42"/>
    </row>
    <row r="1497" spans="1:2" ht="18.75" customHeight="1">
      <c r="A1497" s="42"/>
      <c r="B1497" s="42"/>
    </row>
    <row r="1498" spans="1:2" ht="18.75" customHeight="1">
      <c r="A1498" s="42"/>
      <c r="B1498" s="42"/>
    </row>
    <row r="1499" spans="1:2" ht="18.75" customHeight="1">
      <c r="A1499" s="42"/>
      <c r="B1499" s="42"/>
    </row>
    <row r="1500" spans="1:2" ht="18.75" customHeight="1">
      <c r="A1500" s="42"/>
      <c r="B1500" s="42"/>
    </row>
    <row r="1501" spans="1:2" ht="18.75" customHeight="1">
      <c r="A1501" s="42"/>
      <c r="B1501" s="42"/>
    </row>
    <row r="1502" spans="1:2" ht="18.75" customHeight="1">
      <c r="A1502" s="42"/>
      <c r="B1502" s="42"/>
    </row>
    <row r="1503" spans="1:2" ht="18.75" customHeight="1">
      <c r="A1503" s="42"/>
      <c r="B1503" s="42"/>
    </row>
    <row r="1504" spans="1:2" ht="18.75" customHeight="1">
      <c r="A1504" s="42"/>
      <c r="B1504" s="42"/>
    </row>
    <row r="1505" spans="1:2" ht="18.75" customHeight="1">
      <c r="A1505" s="42"/>
      <c r="B1505" s="42"/>
    </row>
    <row r="1506" spans="1:2" ht="18.75" customHeight="1">
      <c r="A1506" s="42"/>
      <c r="B1506" s="42"/>
    </row>
    <row r="1507" spans="1:2" ht="18.75" customHeight="1">
      <c r="A1507" s="42"/>
      <c r="B1507" s="42"/>
    </row>
    <row r="1508" spans="1:2" ht="18.75" customHeight="1">
      <c r="A1508" s="42"/>
      <c r="B1508" s="42"/>
    </row>
    <row r="1509" spans="1:2" ht="18.75" customHeight="1">
      <c r="A1509" s="42"/>
      <c r="B1509" s="42"/>
    </row>
    <row r="1510" spans="1:2" ht="18.75" customHeight="1">
      <c r="A1510" s="42"/>
      <c r="B1510" s="42"/>
    </row>
    <row r="1511" spans="1:2" ht="18.75" customHeight="1">
      <c r="A1511" s="42"/>
      <c r="B1511" s="42"/>
    </row>
    <row r="1512" spans="1:2" ht="18.75" customHeight="1">
      <c r="A1512" s="42"/>
      <c r="B1512" s="42"/>
    </row>
    <row r="1513" spans="1:2" ht="18.75" customHeight="1">
      <c r="A1513" s="42"/>
      <c r="B1513" s="42"/>
    </row>
    <row r="1514" spans="1:2" ht="18.75" customHeight="1">
      <c r="A1514" s="42"/>
      <c r="B1514" s="42"/>
    </row>
    <row r="1515" spans="1:2" ht="18.75" customHeight="1">
      <c r="A1515" s="42"/>
      <c r="B1515" s="42"/>
    </row>
    <row r="1516" spans="1:2" ht="18.75" customHeight="1">
      <c r="A1516" s="42"/>
      <c r="B1516" s="42"/>
    </row>
    <row r="1517" spans="1:2" ht="18.75" customHeight="1">
      <c r="A1517" s="42"/>
      <c r="B1517" s="42"/>
    </row>
    <row r="1518" spans="1:2" ht="18.75" customHeight="1">
      <c r="A1518" s="42"/>
      <c r="B1518" s="42"/>
    </row>
    <row r="1519" spans="1:2" ht="18.75" customHeight="1">
      <c r="A1519" s="42"/>
      <c r="B1519" s="42"/>
    </row>
    <row r="1520" spans="1:2" ht="18.75" customHeight="1">
      <c r="A1520" s="42"/>
      <c r="B1520" s="42"/>
    </row>
    <row r="1521" spans="1:2" ht="18.75" customHeight="1">
      <c r="A1521" s="42"/>
      <c r="B1521" s="42"/>
    </row>
    <row r="1522" spans="1:2" ht="18.75" customHeight="1">
      <c r="A1522" s="42"/>
      <c r="B1522" s="42"/>
    </row>
    <row r="1523" spans="1:2" ht="18.75" customHeight="1">
      <c r="A1523" s="42"/>
      <c r="B1523" s="42"/>
    </row>
    <row r="1524" spans="1:2" ht="18.75" customHeight="1">
      <c r="A1524" s="42"/>
      <c r="B1524" s="42"/>
    </row>
    <row r="1525" spans="1:2" ht="18.75" customHeight="1">
      <c r="A1525" s="42"/>
      <c r="B1525" s="42"/>
    </row>
    <row r="1526" spans="1:2" ht="18.75" customHeight="1">
      <c r="A1526" s="42"/>
      <c r="B1526" s="42"/>
    </row>
    <row r="1527" spans="1:2" ht="18.75" customHeight="1">
      <c r="A1527" s="42"/>
      <c r="B1527" s="42"/>
    </row>
    <row r="1528" spans="1:2" ht="18.75" customHeight="1">
      <c r="A1528" s="42"/>
      <c r="B1528" s="42"/>
    </row>
    <row r="1529" spans="1:2" ht="18.75" customHeight="1">
      <c r="A1529" s="42"/>
      <c r="B1529" s="42"/>
    </row>
    <row r="1530" spans="1:2" ht="18.75" customHeight="1">
      <c r="A1530" s="42"/>
      <c r="B1530" s="42"/>
    </row>
    <row r="1531" spans="1:2" ht="18.75" customHeight="1">
      <c r="A1531" s="42"/>
      <c r="B1531" s="42"/>
    </row>
    <row r="1532" spans="1:2" ht="18.75" customHeight="1">
      <c r="A1532" s="42"/>
      <c r="B1532" s="42"/>
    </row>
    <row r="1533" spans="1:2" ht="18.75" customHeight="1">
      <c r="A1533" s="42"/>
      <c r="B1533" s="42"/>
    </row>
    <row r="1534" spans="1:2" ht="18.75" customHeight="1">
      <c r="A1534" s="42"/>
      <c r="B1534" s="42"/>
    </row>
    <row r="1535" spans="1:2" ht="18.75" customHeight="1">
      <c r="A1535" s="42"/>
      <c r="B1535" s="42"/>
    </row>
    <row r="1536" spans="1:2" ht="18.75" customHeight="1">
      <c r="A1536" s="42"/>
      <c r="B1536" s="42"/>
    </row>
    <row r="1537" spans="1:2" ht="18.75" customHeight="1">
      <c r="A1537" s="42"/>
      <c r="B1537" s="42"/>
    </row>
    <row r="1538" spans="1:2" ht="18.75" customHeight="1">
      <c r="A1538" s="42"/>
      <c r="B1538" s="42"/>
    </row>
    <row r="1539" spans="1:2" ht="18.75" customHeight="1">
      <c r="A1539" s="42"/>
      <c r="B1539" s="42"/>
    </row>
    <row r="1540" spans="1:2" ht="18.75" customHeight="1">
      <c r="A1540" s="42"/>
      <c r="B1540" s="42"/>
    </row>
    <row r="1541" spans="1:2" ht="18.75" customHeight="1">
      <c r="A1541" s="42"/>
      <c r="B1541" s="42"/>
    </row>
    <row r="1542" spans="1:2" ht="18.75" customHeight="1">
      <c r="A1542" s="42"/>
      <c r="B1542" s="42"/>
    </row>
    <row r="1543" spans="1:2" ht="18.75" customHeight="1">
      <c r="A1543" s="42"/>
      <c r="B1543" s="42"/>
    </row>
    <row r="1544" spans="1:2" ht="18.75" customHeight="1">
      <c r="A1544" s="42"/>
      <c r="B1544" s="42"/>
    </row>
    <row r="1545" spans="1:2" ht="18.75" customHeight="1">
      <c r="A1545" s="42"/>
      <c r="B1545" s="42"/>
    </row>
    <row r="1546" spans="1:2" ht="18.75" customHeight="1">
      <c r="A1546" s="42"/>
      <c r="B1546" s="42"/>
    </row>
    <row r="1547" spans="1:2" ht="18.75" customHeight="1">
      <c r="A1547" s="42"/>
      <c r="B1547" s="42"/>
    </row>
    <row r="1548" spans="1:2" ht="18.75" customHeight="1">
      <c r="A1548" s="42"/>
      <c r="B1548" s="42"/>
    </row>
    <row r="1549" spans="1:2" ht="18.75" customHeight="1">
      <c r="A1549" s="42"/>
      <c r="B1549" s="42"/>
    </row>
    <row r="1550" spans="1:2" ht="18.75" customHeight="1">
      <c r="A1550" s="42"/>
      <c r="B1550" s="42"/>
    </row>
    <row r="1551" spans="1:2" ht="18.75" customHeight="1">
      <c r="A1551" s="42"/>
      <c r="B1551" s="42"/>
    </row>
    <row r="1552" spans="1:2" ht="18.75" customHeight="1">
      <c r="A1552" s="42"/>
      <c r="B1552" s="42"/>
    </row>
    <row r="1553" spans="1:2" ht="18.75" customHeight="1">
      <c r="A1553" s="42"/>
      <c r="B1553" s="42"/>
    </row>
    <row r="1554" spans="1:2" ht="18.75" customHeight="1">
      <c r="A1554" s="42"/>
      <c r="B1554" s="42"/>
    </row>
    <row r="1555" spans="1:2" ht="18.75" customHeight="1">
      <c r="A1555" s="42"/>
      <c r="B1555" s="42"/>
    </row>
    <row r="1556" spans="1:2" ht="18.75" customHeight="1">
      <c r="A1556" s="42"/>
      <c r="B1556" s="42"/>
    </row>
    <row r="1557" spans="1:2" ht="18.75" customHeight="1">
      <c r="A1557" s="42"/>
      <c r="B1557" s="42"/>
    </row>
    <row r="1558" spans="1:2" ht="18.75" customHeight="1">
      <c r="A1558" s="42"/>
      <c r="B1558" s="42"/>
    </row>
    <row r="1559" spans="1:2" ht="18.75" customHeight="1">
      <c r="A1559" s="42"/>
      <c r="B1559" s="42"/>
    </row>
    <row r="1560" spans="1:2" ht="18.75" customHeight="1">
      <c r="A1560" s="42"/>
      <c r="B1560" s="42"/>
    </row>
    <row r="1561" spans="1:2" ht="18.75" customHeight="1">
      <c r="A1561" s="42"/>
      <c r="B1561" s="42"/>
    </row>
    <row r="1562" spans="1:2" ht="18.75" customHeight="1">
      <c r="A1562" s="42"/>
      <c r="B1562" s="42"/>
    </row>
    <row r="1563" spans="1:2" ht="18.75" customHeight="1">
      <c r="A1563" s="42"/>
      <c r="B1563" s="42"/>
    </row>
    <row r="1564" spans="1:2" ht="18.75" customHeight="1">
      <c r="A1564" s="42"/>
      <c r="B1564" s="42"/>
    </row>
    <row r="1565" spans="1:2" ht="18.75" customHeight="1">
      <c r="A1565" s="42"/>
      <c r="B1565" s="42"/>
    </row>
    <row r="1566" spans="1:2" ht="18.75" customHeight="1">
      <c r="A1566" s="42"/>
      <c r="B1566" s="42"/>
    </row>
    <row r="1567" spans="1:2" ht="18.75" customHeight="1">
      <c r="A1567" s="42"/>
      <c r="B1567" s="42"/>
    </row>
    <row r="1568" spans="1:2" ht="18.75" customHeight="1">
      <c r="A1568" s="42"/>
      <c r="B1568" s="42"/>
    </row>
    <row r="1569" spans="1:2" ht="18.75" customHeight="1">
      <c r="A1569" s="42"/>
      <c r="B1569" s="42"/>
    </row>
    <row r="1570" spans="1:2" ht="18.75" customHeight="1">
      <c r="A1570" s="42"/>
      <c r="B1570" s="42"/>
    </row>
    <row r="1571" spans="1:2" ht="18.75" customHeight="1">
      <c r="A1571" s="42"/>
      <c r="B1571" s="42"/>
    </row>
    <row r="1572" spans="1:2" ht="18.75" customHeight="1">
      <c r="A1572" s="42"/>
      <c r="B1572" s="42"/>
    </row>
    <row r="1573" spans="1:2" ht="18.75" customHeight="1">
      <c r="A1573" s="42"/>
      <c r="B1573" s="42"/>
    </row>
    <row r="1574" spans="1:2" ht="18.75" customHeight="1">
      <c r="A1574" s="42"/>
      <c r="B1574" s="42"/>
    </row>
    <row r="1575" spans="1:2" ht="18.75" customHeight="1">
      <c r="A1575" s="42"/>
      <c r="B1575" s="42"/>
    </row>
    <row r="1576" spans="1:2" ht="18.75" customHeight="1">
      <c r="A1576" s="42"/>
      <c r="B1576" s="42"/>
    </row>
    <row r="1577" spans="1:2" ht="18.75" customHeight="1">
      <c r="A1577" s="42"/>
      <c r="B1577" s="42"/>
    </row>
    <row r="1578" spans="1:2" ht="18.75" customHeight="1">
      <c r="A1578" s="42"/>
      <c r="B1578" s="42"/>
    </row>
    <row r="1579" spans="1:2" ht="18.75" customHeight="1">
      <c r="A1579" s="42"/>
      <c r="B1579" s="42"/>
    </row>
    <row r="1580" spans="1:2" ht="18.75" customHeight="1">
      <c r="A1580" s="42"/>
      <c r="B1580" s="42"/>
    </row>
    <row r="1581" spans="1:2" ht="18.75" customHeight="1">
      <c r="A1581" s="42"/>
      <c r="B1581" s="42"/>
    </row>
    <row r="1582" spans="1:2" ht="18.75" customHeight="1">
      <c r="A1582" s="42"/>
      <c r="B1582" s="42"/>
    </row>
    <row r="1583" spans="1:2" ht="18.75" customHeight="1">
      <c r="A1583" s="42"/>
      <c r="B1583" s="42"/>
    </row>
    <row r="1584" spans="1:2" ht="18.75" customHeight="1">
      <c r="A1584" s="42"/>
      <c r="B1584" s="42"/>
    </row>
    <row r="1585" spans="1:2" ht="18.75" customHeight="1">
      <c r="A1585" s="42"/>
      <c r="B1585" s="42"/>
    </row>
    <row r="1586" spans="1:2" ht="18.75" customHeight="1">
      <c r="A1586" s="42"/>
      <c r="B1586" s="42"/>
    </row>
    <row r="1587" spans="1:2" ht="18.75" customHeight="1">
      <c r="A1587" s="42"/>
      <c r="B1587" s="42"/>
    </row>
    <row r="1588" spans="1:2" ht="18.75" customHeight="1">
      <c r="A1588" s="42"/>
      <c r="B1588" s="42"/>
    </row>
    <row r="1589" spans="1:2" ht="18.75" customHeight="1">
      <c r="A1589" s="42"/>
      <c r="B1589" s="42"/>
    </row>
    <row r="1590" spans="1:2" ht="18.75" customHeight="1">
      <c r="A1590" s="42"/>
      <c r="B1590" s="42"/>
    </row>
    <row r="1591" spans="1:2" ht="18.75" customHeight="1">
      <c r="A1591" s="42"/>
      <c r="B1591" s="42"/>
    </row>
    <row r="1592" spans="1:2" ht="18.75" customHeight="1">
      <c r="A1592" s="42"/>
      <c r="B1592" s="42"/>
    </row>
    <row r="1593" spans="1:2" ht="18.75" customHeight="1">
      <c r="A1593" s="42"/>
      <c r="B1593" s="42"/>
    </row>
    <row r="1594" spans="1:2" ht="18.75" customHeight="1">
      <c r="A1594" s="42"/>
      <c r="B1594" s="42"/>
    </row>
    <row r="1595" spans="1:2" ht="18.75" customHeight="1">
      <c r="A1595" s="42"/>
      <c r="B1595" s="42"/>
    </row>
    <row r="1596" spans="1:2" ht="18.75" customHeight="1">
      <c r="A1596" s="42"/>
      <c r="B1596" s="42"/>
    </row>
    <row r="1597" spans="1:2" ht="18.75" customHeight="1">
      <c r="A1597" s="42"/>
      <c r="B1597" s="42"/>
    </row>
    <row r="1598" spans="1:2" ht="18.75" customHeight="1">
      <c r="A1598" s="42"/>
      <c r="B1598" s="42"/>
    </row>
    <row r="1599" spans="1:2" ht="18.75" customHeight="1">
      <c r="A1599" s="42"/>
      <c r="B1599" s="42"/>
    </row>
    <row r="1600" spans="1:2" ht="18.75" customHeight="1">
      <c r="A1600" s="42"/>
      <c r="B1600" s="42"/>
    </row>
    <row r="1601" spans="1:2" ht="18.75" customHeight="1">
      <c r="A1601" s="42"/>
      <c r="B1601" s="42"/>
    </row>
    <row r="1602" spans="1:2" ht="18.75" customHeight="1">
      <c r="A1602" s="42"/>
      <c r="B1602" s="42"/>
    </row>
    <row r="1603" spans="1:2" ht="18.75" customHeight="1">
      <c r="A1603" s="42"/>
      <c r="B1603" s="42"/>
    </row>
    <row r="1604" spans="1:2" ht="18.75" customHeight="1">
      <c r="A1604" s="42"/>
      <c r="B1604" s="42"/>
    </row>
    <row r="1605" spans="1:2" ht="18.75" customHeight="1">
      <c r="A1605" s="42"/>
      <c r="B1605" s="42"/>
    </row>
    <row r="1606" spans="1:2" ht="18.75" customHeight="1">
      <c r="A1606" s="42"/>
      <c r="B1606" s="42"/>
    </row>
    <row r="1607" spans="1:2" ht="18.75" customHeight="1">
      <c r="A1607" s="42"/>
      <c r="B1607" s="42"/>
    </row>
    <row r="1608" spans="1:2" ht="18.75" customHeight="1">
      <c r="A1608" s="42"/>
      <c r="B1608" s="42"/>
    </row>
    <row r="1609" spans="1:2" ht="18.75" customHeight="1">
      <c r="A1609" s="42"/>
      <c r="B1609" s="42"/>
    </row>
    <row r="1610" spans="1:2" ht="18.75" customHeight="1">
      <c r="A1610" s="42"/>
      <c r="B1610" s="42"/>
    </row>
    <row r="1611" spans="1:2" ht="18.75" customHeight="1">
      <c r="A1611" s="42"/>
      <c r="B1611" s="42"/>
    </row>
    <row r="1612" spans="1:2" ht="18.75" customHeight="1">
      <c r="A1612" s="42"/>
      <c r="B1612" s="42"/>
    </row>
    <row r="1613" spans="1:2" ht="18.75" customHeight="1">
      <c r="A1613" s="42"/>
      <c r="B1613" s="42"/>
    </row>
    <row r="1614" spans="1:2" ht="18.75" customHeight="1">
      <c r="A1614" s="42"/>
      <c r="B1614" s="42"/>
    </row>
    <row r="1615" spans="1:2" ht="18.75" customHeight="1">
      <c r="A1615" s="42"/>
      <c r="B1615" s="42"/>
    </row>
    <row r="1616" spans="1:2" ht="18.75" customHeight="1">
      <c r="A1616" s="42"/>
      <c r="B1616" s="42"/>
    </row>
    <row r="1617" spans="1:2" ht="18.75" customHeight="1">
      <c r="A1617" s="42"/>
      <c r="B1617" s="42"/>
    </row>
    <row r="1618" spans="1:2" ht="18.75" customHeight="1">
      <c r="A1618" s="42"/>
      <c r="B1618" s="42"/>
    </row>
    <row r="1619" spans="1:2" ht="18.75" customHeight="1">
      <c r="A1619" s="42"/>
      <c r="B1619" s="42"/>
    </row>
    <row r="1620" spans="1:2" ht="18.75" customHeight="1">
      <c r="A1620" s="42"/>
      <c r="B1620" s="42"/>
    </row>
    <row r="1621" spans="1:2" ht="18.75" customHeight="1">
      <c r="A1621" s="42"/>
      <c r="B1621" s="42"/>
    </row>
    <row r="1622" spans="1:2" ht="18.75" customHeight="1">
      <c r="A1622" s="42"/>
      <c r="B1622" s="42"/>
    </row>
    <row r="1623" spans="1:2" ht="18.75" customHeight="1">
      <c r="A1623" s="42"/>
      <c r="B1623" s="42"/>
    </row>
    <row r="1624" spans="1:2" ht="18.75" customHeight="1">
      <c r="A1624" s="42"/>
      <c r="B1624" s="42"/>
    </row>
    <row r="1625" spans="1:2" ht="18.75" customHeight="1">
      <c r="A1625" s="42"/>
      <c r="B1625" s="42"/>
    </row>
    <row r="1626" spans="1:2" ht="18.75" customHeight="1">
      <c r="A1626" s="42"/>
      <c r="B1626" s="42"/>
    </row>
    <row r="1627" spans="1:2" ht="18.75" customHeight="1">
      <c r="A1627" s="42"/>
      <c r="B1627" s="42"/>
    </row>
    <row r="1628" spans="1:2" ht="18.75" customHeight="1">
      <c r="A1628" s="42"/>
      <c r="B1628" s="42"/>
    </row>
    <row r="1629" spans="1:2" ht="18.75" customHeight="1">
      <c r="A1629" s="42"/>
      <c r="B1629" s="42"/>
    </row>
    <row r="1630" spans="1:2" ht="18.75" customHeight="1">
      <c r="A1630" s="42"/>
      <c r="B1630" s="42"/>
    </row>
    <row r="1631" spans="1:2" ht="18.75" customHeight="1">
      <c r="A1631" s="42"/>
      <c r="B1631" s="42"/>
    </row>
    <row r="1632" spans="1:2" ht="18.75" customHeight="1">
      <c r="A1632" s="42"/>
      <c r="B1632" s="42"/>
    </row>
    <row r="1633" spans="1:2" ht="18.75" customHeight="1">
      <c r="A1633" s="42"/>
      <c r="B1633" s="42"/>
    </row>
    <row r="1634" spans="1:2" ht="18.75" customHeight="1">
      <c r="A1634" s="42"/>
      <c r="B1634" s="42"/>
    </row>
    <row r="1635" spans="1:2" ht="18.75" customHeight="1">
      <c r="A1635" s="42"/>
      <c r="B1635" s="42"/>
    </row>
    <row r="1636" spans="1:2" ht="18.75" customHeight="1">
      <c r="A1636" s="42"/>
      <c r="B1636" s="42"/>
    </row>
    <row r="1637" spans="1:2" ht="18.75" customHeight="1">
      <c r="A1637" s="42"/>
      <c r="B1637" s="42"/>
    </row>
    <row r="1638" spans="1:2" ht="18.75" customHeight="1">
      <c r="A1638" s="42"/>
      <c r="B1638" s="42"/>
    </row>
    <row r="1639" spans="1:2" ht="18.75" customHeight="1">
      <c r="A1639" s="42"/>
      <c r="B1639" s="42"/>
    </row>
    <row r="1640" spans="1:2" ht="18.75" customHeight="1">
      <c r="A1640" s="42"/>
      <c r="B1640" s="42"/>
    </row>
    <row r="1641" spans="1:2" ht="18.75" customHeight="1">
      <c r="A1641" s="42"/>
      <c r="B1641" s="42"/>
    </row>
    <row r="1642" spans="1:2" ht="18.75" customHeight="1">
      <c r="A1642" s="42"/>
      <c r="B1642" s="42"/>
    </row>
    <row r="1643" spans="1:2" ht="18.75" customHeight="1">
      <c r="A1643" s="42"/>
      <c r="B1643" s="42"/>
    </row>
    <row r="1644" spans="1:2" ht="18.75" customHeight="1">
      <c r="A1644" s="42"/>
      <c r="B1644" s="42"/>
    </row>
    <row r="1645" spans="1:2" ht="18.75" customHeight="1">
      <c r="A1645" s="42"/>
      <c r="B1645" s="42"/>
    </row>
    <row r="1646" spans="1:2" ht="18.75" customHeight="1">
      <c r="A1646" s="42"/>
      <c r="B1646" s="42"/>
    </row>
    <row r="1647" spans="1:2" ht="18.75" customHeight="1">
      <c r="A1647" s="42"/>
      <c r="B1647" s="42"/>
    </row>
    <row r="1648" spans="1:2" ht="18.75" customHeight="1">
      <c r="A1648" s="42"/>
      <c r="B1648" s="42"/>
    </row>
    <row r="1649" spans="1:2" ht="18.75" customHeight="1">
      <c r="A1649" s="42"/>
      <c r="B1649" s="42"/>
    </row>
    <row r="1650" spans="1:2" ht="18.75" customHeight="1">
      <c r="A1650" s="42"/>
      <c r="B1650" s="42"/>
    </row>
    <row r="1651" spans="1:2" ht="18.75" customHeight="1">
      <c r="A1651" s="42"/>
      <c r="B1651" s="42"/>
    </row>
    <row r="1652" spans="1:2" ht="18.75" customHeight="1">
      <c r="A1652" s="42"/>
      <c r="B1652" s="42"/>
    </row>
    <row r="1653" spans="1:2" ht="18.75" customHeight="1">
      <c r="A1653" s="42"/>
      <c r="B1653" s="42"/>
    </row>
    <row r="1654" spans="1:2" ht="18.75" customHeight="1">
      <c r="A1654" s="42"/>
      <c r="B1654" s="42"/>
    </row>
    <row r="1655" spans="1:2" ht="18.75" customHeight="1">
      <c r="A1655" s="42"/>
      <c r="B1655" s="42"/>
    </row>
    <row r="1656" spans="1:2" ht="18.75" customHeight="1">
      <c r="A1656" s="42"/>
      <c r="B1656" s="42"/>
    </row>
    <row r="1657" spans="1:2" ht="18.75" customHeight="1">
      <c r="A1657" s="42"/>
      <c r="B1657" s="42"/>
    </row>
    <row r="1658" spans="1:2" ht="18.75" customHeight="1">
      <c r="A1658" s="42"/>
      <c r="B1658" s="42"/>
    </row>
    <row r="1659" spans="1:2" ht="18.75" customHeight="1">
      <c r="A1659" s="42"/>
      <c r="B1659" s="42"/>
    </row>
    <row r="1660" spans="1:2" ht="18.75" customHeight="1">
      <c r="A1660" s="42"/>
      <c r="B1660" s="42"/>
    </row>
    <row r="1661" spans="1:2" ht="18.75" customHeight="1">
      <c r="A1661" s="42"/>
      <c r="B1661" s="42"/>
    </row>
    <row r="1662" spans="1:2" ht="18.75" customHeight="1">
      <c r="A1662" s="42"/>
      <c r="B1662" s="42"/>
    </row>
    <row r="1663" spans="1:2" ht="18.75" customHeight="1">
      <c r="A1663" s="42"/>
      <c r="B1663" s="42"/>
    </row>
    <row r="1664" spans="1:2" ht="18.75" customHeight="1">
      <c r="A1664" s="42"/>
      <c r="B1664" s="42"/>
    </row>
    <row r="1665" spans="1:2" ht="18.75" customHeight="1">
      <c r="A1665" s="42"/>
      <c r="B1665" s="42"/>
    </row>
    <row r="1666" spans="1:2" ht="18.75" customHeight="1">
      <c r="A1666" s="42"/>
      <c r="B1666" s="42"/>
    </row>
    <row r="1667" spans="1:2" ht="18.75" customHeight="1">
      <c r="A1667" s="42"/>
      <c r="B1667" s="42"/>
    </row>
    <row r="1668" spans="1:2" ht="18.75" customHeight="1">
      <c r="A1668" s="42"/>
      <c r="B1668" s="42"/>
    </row>
    <row r="1669" spans="1:2" ht="18.75" customHeight="1">
      <c r="A1669" s="42"/>
      <c r="B1669" s="42"/>
    </row>
    <row r="1670" spans="1:2" ht="18.75" customHeight="1">
      <c r="A1670" s="42"/>
      <c r="B1670" s="42"/>
    </row>
    <row r="1671" spans="1:2" ht="18.75" customHeight="1">
      <c r="A1671" s="42"/>
      <c r="B1671" s="42"/>
    </row>
    <row r="1672" spans="1:2" ht="18.75" customHeight="1">
      <c r="A1672" s="42"/>
      <c r="B1672" s="42"/>
    </row>
    <row r="1673" spans="1:2" ht="18.75" customHeight="1">
      <c r="A1673" s="42"/>
      <c r="B1673" s="42"/>
    </row>
    <row r="1674" spans="1:2" ht="18.75" customHeight="1">
      <c r="A1674" s="42"/>
      <c r="B1674" s="42"/>
    </row>
    <row r="1675" spans="1:2" ht="18.75" customHeight="1">
      <c r="A1675" s="42"/>
      <c r="B1675" s="42"/>
    </row>
    <row r="1676" spans="1:2" ht="18.75" customHeight="1">
      <c r="A1676" s="42"/>
      <c r="B1676" s="42"/>
    </row>
    <row r="1677" spans="1:2" ht="18.75" customHeight="1">
      <c r="A1677" s="42"/>
      <c r="B1677" s="42"/>
    </row>
    <row r="1678" spans="1:2" ht="18.75" customHeight="1">
      <c r="A1678" s="42"/>
      <c r="B1678" s="42"/>
    </row>
    <row r="1679" spans="1:2" ht="18.75" customHeight="1">
      <c r="A1679" s="42"/>
      <c r="B1679" s="42"/>
    </row>
    <row r="1680" spans="1:2" ht="18.75" customHeight="1">
      <c r="A1680" s="42"/>
      <c r="B1680" s="42"/>
    </row>
    <row r="1681" spans="1:2" ht="18.75" customHeight="1">
      <c r="A1681" s="42"/>
      <c r="B1681" s="42"/>
    </row>
    <row r="1682" spans="1:2" ht="18.75" customHeight="1">
      <c r="A1682" s="42"/>
      <c r="B1682" s="42"/>
    </row>
    <row r="1683" spans="1:2" ht="18.75" customHeight="1">
      <c r="A1683" s="42"/>
      <c r="B1683" s="42"/>
    </row>
    <row r="1684" spans="1:2" ht="18.75" customHeight="1">
      <c r="A1684" s="42"/>
      <c r="B1684" s="42"/>
    </row>
    <row r="1685" spans="1:2" ht="18.75" customHeight="1">
      <c r="A1685" s="42"/>
      <c r="B1685" s="42"/>
    </row>
    <row r="1686" spans="1:2" ht="18.75" customHeight="1">
      <c r="A1686" s="42"/>
      <c r="B1686" s="42"/>
    </row>
    <row r="1687" spans="1:2" ht="18.75" customHeight="1">
      <c r="A1687" s="42"/>
      <c r="B1687" s="42"/>
    </row>
    <row r="1688" spans="1:2" ht="18.75" customHeight="1">
      <c r="A1688" s="42"/>
      <c r="B1688" s="42"/>
    </row>
    <row r="1689" spans="1:2" ht="18.75" customHeight="1">
      <c r="A1689" s="42"/>
      <c r="B1689" s="42"/>
    </row>
    <row r="1690" spans="1:2" ht="18.75" customHeight="1">
      <c r="A1690" s="42"/>
      <c r="B1690" s="42"/>
    </row>
    <row r="1691" spans="1:2" ht="18.75" customHeight="1">
      <c r="A1691" s="42"/>
      <c r="B1691" s="42"/>
    </row>
    <row r="1692" spans="1:2" ht="18.75" customHeight="1">
      <c r="A1692" s="42"/>
      <c r="B1692" s="42"/>
    </row>
    <row r="1693" spans="1:2" ht="18.75" customHeight="1">
      <c r="A1693" s="42"/>
      <c r="B1693" s="42"/>
    </row>
    <row r="1694" spans="1:2" ht="18.75" customHeight="1">
      <c r="A1694" s="42"/>
      <c r="B1694" s="42"/>
    </row>
    <row r="1695" spans="1:2" ht="18.75" customHeight="1">
      <c r="A1695" s="42"/>
      <c r="B1695" s="42"/>
    </row>
    <row r="1696" spans="1:2" ht="18.75" customHeight="1">
      <c r="A1696" s="42"/>
      <c r="B1696" s="42"/>
    </row>
    <row r="1697" spans="1:2" ht="18.75" customHeight="1">
      <c r="A1697" s="42"/>
      <c r="B1697" s="42"/>
    </row>
    <row r="1698" spans="1:2" ht="18.75" customHeight="1">
      <c r="A1698" s="42"/>
      <c r="B1698" s="42"/>
    </row>
    <row r="1699" spans="1:2" ht="18.75" customHeight="1">
      <c r="A1699" s="42"/>
      <c r="B1699" s="42"/>
    </row>
    <row r="1700" spans="1:2" ht="18.75" customHeight="1">
      <c r="A1700" s="42"/>
      <c r="B1700" s="42"/>
    </row>
    <row r="1701" spans="1:2" ht="18.75" customHeight="1">
      <c r="A1701" s="42"/>
      <c r="B1701" s="42"/>
    </row>
    <row r="1702" spans="1:2" ht="18.75" customHeight="1">
      <c r="A1702" s="42"/>
      <c r="B1702" s="42"/>
    </row>
    <row r="1703" spans="1:2" ht="18.75" customHeight="1">
      <c r="A1703" s="42"/>
      <c r="B1703" s="42"/>
    </row>
    <row r="1704" spans="1:2" ht="18.75" customHeight="1">
      <c r="A1704" s="42"/>
      <c r="B1704" s="42"/>
    </row>
    <row r="1705" spans="1:2" ht="18.75" customHeight="1">
      <c r="A1705" s="42"/>
      <c r="B1705" s="42"/>
    </row>
    <row r="1706" spans="1:2" ht="18.75" customHeight="1">
      <c r="A1706" s="42"/>
      <c r="B1706" s="42"/>
    </row>
    <row r="1707" spans="1:2" ht="18.75" customHeight="1">
      <c r="A1707" s="42"/>
      <c r="B1707" s="42"/>
    </row>
    <row r="1708" spans="1:2" ht="18.75" customHeight="1">
      <c r="A1708" s="42"/>
      <c r="B1708" s="42"/>
    </row>
    <row r="1709" spans="1:2" ht="18.75" customHeight="1">
      <c r="A1709" s="42"/>
      <c r="B1709" s="42"/>
    </row>
    <row r="1710" spans="1:2" ht="18.75" customHeight="1">
      <c r="A1710" s="42"/>
      <c r="B1710" s="42"/>
    </row>
    <row r="1711" spans="1:2" ht="18.75" customHeight="1">
      <c r="A1711" s="42"/>
      <c r="B1711" s="42"/>
    </row>
    <row r="1712" spans="1:2" ht="18.75" customHeight="1">
      <c r="A1712" s="42"/>
      <c r="B1712" s="42"/>
    </row>
    <row r="1713" spans="1:2" ht="18.75" customHeight="1">
      <c r="A1713" s="42"/>
      <c r="B1713" s="42"/>
    </row>
    <row r="1714" spans="1:2" ht="18.75" customHeight="1">
      <c r="A1714" s="42"/>
      <c r="B1714" s="42"/>
    </row>
    <row r="1715" spans="1:2" ht="18.75" customHeight="1">
      <c r="A1715" s="42"/>
      <c r="B1715" s="42"/>
    </row>
    <row r="1716" spans="1:2" ht="18.75" customHeight="1">
      <c r="A1716" s="42"/>
      <c r="B1716" s="42"/>
    </row>
    <row r="1717" spans="1:2" ht="18.75" customHeight="1">
      <c r="A1717" s="42"/>
      <c r="B1717" s="42"/>
    </row>
    <row r="1718" spans="1:2" ht="18.75" customHeight="1">
      <c r="A1718" s="42"/>
      <c r="B1718" s="42"/>
    </row>
    <row r="1719" spans="1:2" ht="18.75" customHeight="1">
      <c r="A1719" s="42"/>
      <c r="B1719" s="42"/>
    </row>
    <row r="1720" spans="1:2" ht="18.75" customHeight="1">
      <c r="A1720" s="42"/>
      <c r="B1720" s="42"/>
    </row>
    <row r="1721" spans="1:2" ht="18.75" customHeight="1">
      <c r="A1721" s="42"/>
      <c r="B1721" s="42"/>
    </row>
    <row r="1722" spans="1:2" ht="18.75" customHeight="1">
      <c r="A1722" s="42"/>
      <c r="B1722" s="42"/>
    </row>
    <row r="1723" spans="1:2" ht="18.75" customHeight="1">
      <c r="A1723" s="42"/>
      <c r="B1723" s="42"/>
    </row>
    <row r="1724" spans="1:2" ht="18.75" customHeight="1">
      <c r="A1724" s="42"/>
      <c r="B1724" s="42"/>
    </row>
    <row r="1725" spans="1:2" ht="18.75" customHeight="1">
      <c r="A1725" s="42"/>
      <c r="B1725" s="42"/>
    </row>
    <row r="1726" spans="1:2" ht="18.75" customHeight="1">
      <c r="A1726" s="42"/>
      <c r="B1726" s="42"/>
    </row>
    <row r="1727" spans="1:2" ht="18.75" customHeight="1">
      <c r="A1727" s="42"/>
      <c r="B1727" s="42"/>
    </row>
    <row r="1728" spans="1:2" ht="18.75" customHeight="1">
      <c r="A1728" s="42"/>
      <c r="B1728" s="42"/>
    </row>
    <row r="1729" spans="1:2" ht="18.75" customHeight="1">
      <c r="A1729" s="42"/>
      <c r="B1729" s="42"/>
    </row>
    <row r="1730" spans="1:2" ht="18.75" customHeight="1">
      <c r="A1730" s="42"/>
      <c r="B1730" s="42"/>
    </row>
    <row r="1731" spans="1:2" ht="18.75" customHeight="1">
      <c r="A1731" s="42"/>
      <c r="B1731" s="42"/>
    </row>
    <row r="1732" spans="1:2" ht="18.75" customHeight="1">
      <c r="A1732" s="42"/>
      <c r="B1732" s="42"/>
    </row>
    <row r="1733" spans="1:2" ht="18.75" customHeight="1">
      <c r="A1733" s="42"/>
      <c r="B1733" s="42"/>
    </row>
    <row r="1734" spans="1:2" ht="18.75" customHeight="1">
      <c r="A1734" s="42"/>
      <c r="B1734" s="42"/>
    </row>
    <row r="1735" spans="1:2" ht="18.75" customHeight="1">
      <c r="A1735" s="42"/>
      <c r="B1735" s="42"/>
    </row>
    <row r="1736" spans="1:2" ht="18.75" customHeight="1">
      <c r="A1736" s="42"/>
      <c r="B1736" s="42"/>
    </row>
    <row r="1737" spans="1:2" ht="18.75" customHeight="1">
      <c r="A1737" s="42"/>
      <c r="B1737" s="42"/>
    </row>
    <row r="1738" spans="1:2" ht="18.75" customHeight="1">
      <c r="A1738" s="42"/>
      <c r="B1738" s="42"/>
    </row>
    <row r="1739" spans="1:2" ht="18.75" customHeight="1">
      <c r="A1739" s="42"/>
      <c r="B1739" s="42"/>
    </row>
    <row r="1740" spans="1:2" ht="18.75" customHeight="1">
      <c r="A1740" s="42"/>
      <c r="B1740" s="42"/>
    </row>
    <row r="1741" spans="1:2" ht="18.75" customHeight="1">
      <c r="A1741" s="42"/>
      <c r="B1741" s="42"/>
    </row>
    <row r="1742" spans="1:2" ht="18.75" customHeight="1">
      <c r="A1742" s="42"/>
      <c r="B1742" s="42"/>
    </row>
    <row r="1743" spans="1:2" ht="18.75" customHeight="1">
      <c r="A1743" s="42"/>
      <c r="B1743" s="42"/>
    </row>
    <row r="1744" spans="1:2" ht="18.75" customHeight="1">
      <c r="A1744" s="42"/>
      <c r="B1744" s="42"/>
    </row>
    <row r="1745" spans="1:2" ht="18.75" customHeight="1">
      <c r="A1745" s="42"/>
      <c r="B1745" s="42"/>
    </row>
    <row r="1746" spans="1:2" ht="18.75" customHeight="1">
      <c r="A1746" s="42"/>
      <c r="B1746" s="42"/>
    </row>
    <row r="1747" spans="1:2" ht="18.75" customHeight="1">
      <c r="A1747" s="42"/>
      <c r="B1747" s="42"/>
    </row>
    <row r="1748" spans="1:2" ht="18.75" customHeight="1">
      <c r="A1748" s="42"/>
      <c r="B1748" s="42"/>
    </row>
    <row r="1749" spans="1:2" ht="18.75" customHeight="1">
      <c r="A1749" s="42"/>
      <c r="B1749" s="42"/>
    </row>
    <row r="1750" spans="1:2" ht="18.75" customHeight="1">
      <c r="A1750" s="42"/>
      <c r="B1750" s="42"/>
    </row>
    <row r="1751" spans="1:2" ht="18.75" customHeight="1">
      <c r="A1751" s="42"/>
      <c r="B1751" s="42"/>
    </row>
    <row r="1752" spans="1:2" ht="18.75" customHeight="1">
      <c r="A1752" s="42"/>
      <c r="B1752" s="42"/>
    </row>
    <row r="1753" spans="1:2" ht="18.75" customHeight="1">
      <c r="A1753" s="42"/>
      <c r="B1753" s="42"/>
    </row>
    <row r="1754" spans="1:2" ht="18.75" customHeight="1">
      <c r="A1754" s="42"/>
      <c r="B1754" s="42"/>
    </row>
    <row r="1755" spans="1:2" ht="18.75" customHeight="1">
      <c r="A1755" s="42"/>
      <c r="B1755" s="42"/>
    </row>
    <row r="1756" spans="1:2" ht="18.75" customHeight="1">
      <c r="A1756" s="42"/>
      <c r="B1756" s="42"/>
    </row>
    <row r="1757" spans="1:2" ht="18.75" customHeight="1">
      <c r="A1757" s="42"/>
      <c r="B1757" s="42"/>
    </row>
    <row r="1758" spans="1:2" ht="18.75" customHeight="1">
      <c r="A1758" s="42"/>
      <c r="B1758" s="42"/>
    </row>
    <row r="1759" spans="1:2" ht="18.75" customHeight="1">
      <c r="A1759" s="42"/>
      <c r="B1759" s="42"/>
    </row>
    <row r="1760" spans="1:2" ht="18.75" customHeight="1">
      <c r="A1760" s="42"/>
      <c r="B1760" s="42"/>
    </row>
    <row r="1761" spans="1:2" ht="18.75" customHeight="1">
      <c r="A1761" s="42"/>
      <c r="B1761" s="42"/>
    </row>
    <row r="1762" spans="1:2" ht="18.75" customHeight="1">
      <c r="A1762" s="42"/>
      <c r="B1762" s="42"/>
    </row>
    <row r="1763" spans="1:2" ht="18.75" customHeight="1">
      <c r="A1763" s="42"/>
      <c r="B1763" s="42"/>
    </row>
    <row r="1764" spans="1:2" ht="18.75" customHeight="1">
      <c r="A1764" s="42"/>
      <c r="B1764" s="42"/>
    </row>
    <row r="1765" spans="1:2" ht="18.75" customHeight="1">
      <c r="A1765" s="42"/>
      <c r="B1765" s="42"/>
    </row>
    <row r="1766" spans="1:2" ht="18.75" customHeight="1">
      <c r="A1766" s="42"/>
      <c r="B1766" s="42"/>
    </row>
    <row r="1767" spans="1:2" ht="18.75" customHeight="1">
      <c r="A1767" s="42"/>
      <c r="B1767" s="42"/>
    </row>
    <row r="1768" spans="1:2" ht="18.75" customHeight="1">
      <c r="A1768" s="42"/>
      <c r="B1768" s="42"/>
    </row>
    <row r="1769" spans="1:2" ht="18.75" customHeight="1">
      <c r="A1769" s="42"/>
      <c r="B1769" s="42"/>
    </row>
    <row r="1770" spans="1:2" ht="18.75" customHeight="1">
      <c r="A1770" s="42"/>
      <c r="B1770" s="42"/>
    </row>
    <row r="1771" spans="1:2" ht="18.75" customHeight="1">
      <c r="A1771" s="42"/>
      <c r="B1771" s="42"/>
    </row>
    <row r="1772" spans="1:2" ht="18.75" customHeight="1">
      <c r="A1772" s="42"/>
      <c r="B1772" s="42"/>
    </row>
    <row r="1773" spans="1:2" ht="18.75" customHeight="1">
      <c r="A1773" s="42"/>
      <c r="B1773" s="42"/>
    </row>
    <row r="1774" spans="1:2" ht="18.75" customHeight="1">
      <c r="A1774" s="42"/>
      <c r="B1774" s="42"/>
    </row>
    <row r="1775" spans="1:2" ht="18.75" customHeight="1">
      <c r="A1775" s="42"/>
      <c r="B1775" s="42"/>
    </row>
    <row r="1776" spans="1:2" ht="18.75" customHeight="1">
      <c r="A1776" s="42"/>
      <c r="B1776" s="42"/>
    </row>
    <row r="1777" spans="1:2" ht="18.75" customHeight="1">
      <c r="A1777" s="42"/>
      <c r="B1777" s="42"/>
    </row>
    <row r="1778" spans="1:2" ht="18.75" customHeight="1">
      <c r="A1778" s="42"/>
      <c r="B1778" s="42"/>
    </row>
    <row r="1779" spans="1:2" ht="18.75" customHeight="1">
      <c r="A1779" s="42"/>
      <c r="B1779" s="42"/>
    </row>
    <row r="1780" spans="1:2" ht="18.75" customHeight="1">
      <c r="A1780" s="42"/>
      <c r="B1780" s="42"/>
    </row>
    <row r="1781" spans="1:2" ht="18.75" customHeight="1">
      <c r="A1781" s="42"/>
      <c r="B1781" s="42"/>
    </row>
    <row r="1782" spans="1:2" ht="18.75" customHeight="1">
      <c r="A1782" s="42"/>
      <c r="B1782" s="42"/>
    </row>
    <row r="1783" spans="1:2" ht="18.75" customHeight="1">
      <c r="A1783" s="42"/>
      <c r="B1783" s="42"/>
    </row>
    <row r="1784" spans="1:2" ht="18.75" customHeight="1">
      <c r="A1784" s="42"/>
      <c r="B1784" s="42"/>
    </row>
    <row r="1785" spans="1:2" ht="18.75" customHeight="1">
      <c r="A1785" s="42"/>
      <c r="B1785" s="42"/>
    </row>
    <row r="1786" spans="1:2" ht="18.75" customHeight="1">
      <c r="A1786" s="42"/>
      <c r="B1786" s="42"/>
    </row>
    <row r="1787" spans="1:2" ht="18.75" customHeight="1">
      <c r="A1787" s="42"/>
      <c r="B1787" s="42"/>
    </row>
    <row r="1788" spans="1:2" ht="18.75" customHeight="1">
      <c r="A1788" s="42"/>
      <c r="B1788" s="42"/>
    </row>
    <row r="1789" spans="1:2" ht="18.75" customHeight="1">
      <c r="A1789" s="42"/>
      <c r="B1789" s="42"/>
    </row>
    <row r="1790" spans="1:2" ht="18.75" customHeight="1">
      <c r="A1790" s="42"/>
      <c r="B1790" s="42"/>
    </row>
    <row r="1791" spans="1:2" ht="18.75" customHeight="1">
      <c r="A1791" s="42"/>
      <c r="B1791" s="42"/>
    </row>
    <row r="1792" spans="1:2" ht="18.75" customHeight="1">
      <c r="A1792" s="42"/>
      <c r="B1792" s="42"/>
    </row>
    <row r="1793" spans="1:2" ht="18.75" customHeight="1">
      <c r="A1793" s="42"/>
      <c r="B1793" s="42"/>
    </row>
    <row r="1794" spans="1:2" ht="18.75" customHeight="1">
      <c r="A1794" s="42"/>
      <c r="B1794" s="42"/>
    </row>
    <row r="1795" spans="1:2" ht="18.75" customHeight="1">
      <c r="A1795" s="42"/>
      <c r="B1795" s="42"/>
    </row>
    <row r="1796" spans="1:2" ht="18.75" customHeight="1">
      <c r="A1796" s="42"/>
      <c r="B1796" s="42"/>
    </row>
    <row r="1797" spans="1:2" ht="18.75" customHeight="1">
      <c r="A1797" s="42"/>
      <c r="B1797" s="42"/>
    </row>
    <row r="1798" spans="1:2" ht="18.75" customHeight="1">
      <c r="A1798" s="42"/>
      <c r="B1798" s="42"/>
    </row>
    <row r="1799" spans="1:2" ht="18.75" customHeight="1">
      <c r="A1799" s="42"/>
      <c r="B1799" s="42"/>
    </row>
    <row r="1800" spans="1:2" ht="18.75" customHeight="1">
      <c r="A1800" s="42"/>
      <c r="B1800" s="42"/>
    </row>
    <row r="1801" spans="1:2" ht="18.75" customHeight="1">
      <c r="A1801" s="42"/>
      <c r="B1801" s="42"/>
    </row>
    <row r="1802" spans="1:2" ht="18.75" customHeight="1">
      <c r="A1802" s="42"/>
      <c r="B1802" s="42"/>
    </row>
    <row r="1803" spans="1:2" ht="18.75" customHeight="1">
      <c r="A1803" s="42"/>
      <c r="B1803" s="42"/>
    </row>
    <row r="1804" spans="1:2" ht="18.75" customHeight="1">
      <c r="A1804" s="42"/>
      <c r="B1804" s="42"/>
    </row>
    <row r="1805" spans="1:2" ht="18.75" customHeight="1">
      <c r="A1805" s="42"/>
      <c r="B1805" s="42"/>
    </row>
    <row r="1806" spans="1:2" ht="18.75" customHeight="1">
      <c r="A1806" s="42"/>
      <c r="B1806" s="42"/>
    </row>
    <row r="1807" spans="1:2" ht="18.75" customHeight="1">
      <c r="A1807" s="42"/>
      <c r="B1807" s="42"/>
    </row>
    <row r="1808" spans="1:2" ht="18.75" customHeight="1">
      <c r="A1808" s="42"/>
      <c r="B1808" s="42"/>
    </row>
    <row r="1809" spans="1:2" ht="18.75" customHeight="1">
      <c r="A1809" s="42"/>
      <c r="B1809" s="42"/>
    </row>
    <row r="1810" spans="1:2" ht="18.75" customHeight="1">
      <c r="A1810" s="42"/>
      <c r="B1810" s="42"/>
    </row>
    <row r="1811" spans="1:2" ht="18.75" customHeight="1">
      <c r="A1811" s="42"/>
      <c r="B1811" s="42"/>
    </row>
    <row r="1812" spans="1:2" ht="18.75" customHeight="1">
      <c r="A1812" s="42"/>
      <c r="B1812" s="42"/>
    </row>
    <row r="1813" spans="1:2" ht="18.75" customHeight="1">
      <c r="A1813" s="42"/>
      <c r="B1813" s="42"/>
    </row>
    <row r="1814" spans="1:2" ht="18.75" customHeight="1">
      <c r="A1814" s="42"/>
      <c r="B1814" s="42"/>
    </row>
    <row r="1815" spans="1:2" ht="18.75" customHeight="1">
      <c r="A1815" s="42"/>
      <c r="B1815" s="42"/>
    </row>
    <row r="1816" spans="1:2" ht="18.75" customHeight="1">
      <c r="A1816" s="42"/>
      <c r="B1816" s="42"/>
    </row>
    <row r="1817" spans="1:2" ht="18.75" customHeight="1">
      <c r="A1817" s="42"/>
      <c r="B1817" s="42"/>
    </row>
    <row r="1818" spans="1:2" ht="18.75" customHeight="1">
      <c r="A1818" s="42"/>
      <c r="B1818" s="42"/>
    </row>
    <row r="1819" spans="1:2" ht="18.75" customHeight="1">
      <c r="A1819" s="42"/>
      <c r="B1819" s="42"/>
    </row>
    <row r="1820" spans="1:2" ht="18.75" customHeight="1">
      <c r="A1820" s="42"/>
      <c r="B1820" s="42"/>
    </row>
    <row r="1821" spans="1:2" ht="18.75" customHeight="1">
      <c r="A1821" s="42"/>
      <c r="B1821" s="42"/>
    </row>
    <row r="1822" spans="1:2" ht="18.75" customHeight="1">
      <c r="A1822" s="42"/>
      <c r="B1822" s="42"/>
    </row>
    <row r="1823" spans="1:2" ht="18.75" customHeight="1">
      <c r="A1823" s="42"/>
      <c r="B1823" s="42"/>
    </row>
    <row r="1824" spans="1:2" ht="18.75" customHeight="1">
      <c r="A1824" s="42"/>
      <c r="B1824" s="42"/>
    </row>
    <row r="1825" spans="1:2" ht="18.75" customHeight="1">
      <c r="A1825" s="42"/>
      <c r="B1825" s="42"/>
    </row>
    <row r="1826" spans="1:2" ht="18.75" customHeight="1">
      <c r="A1826" s="42"/>
      <c r="B1826" s="42"/>
    </row>
    <row r="1827" spans="1:2" ht="18.75" customHeight="1">
      <c r="A1827" s="42"/>
      <c r="B1827" s="42"/>
    </row>
    <row r="1828" spans="1:2" ht="18.75" customHeight="1">
      <c r="A1828" s="42"/>
      <c r="B1828" s="42"/>
    </row>
    <row r="1829" spans="1:2" ht="18.75" customHeight="1">
      <c r="A1829" s="42"/>
      <c r="B1829" s="42"/>
    </row>
    <row r="1830" spans="1:2" ht="18.75" customHeight="1">
      <c r="A1830" s="42"/>
      <c r="B1830" s="42"/>
    </row>
    <row r="1831" spans="1:2" ht="18.75" customHeight="1">
      <c r="A1831" s="42"/>
      <c r="B1831" s="42"/>
    </row>
    <row r="1832" spans="1:2" ht="18.75" customHeight="1">
      <c r="A1832" s="42"/>
      <c r="B1832" s="42"/>
    </row>
    <row r="1833" spans="1:2" ht="18.75" customHeight="1">
      <c r="A1833" s="42"/>
      <c r="B1833" s="42"/>
    </row>
    <row r="1834" spans="1:2" ht="18.75" customHeight="1">
      <c r="A1834" s="42"/>
      <c r="B1834" s="42"/>
    </row>
    <row r="1835" spans="1:2" ht="18.75" customHeight="1">
      <c r="A1835" s="42"/>
      <c r="B1835" s="42"/>
    </row>
    <row r="1836" spans="1:2" ht="18.75" customHeight="1">
      <c r="A1836" s="42"/>
      <c r="B1836" s="42"/>
    </row>
    <row r="1837" spans="1:2" ht="18.75" customHeight="1">
      <c r="A1837" s="42"/>
      <c r="B1837" s="42"/>
    </row>
    <row r="1838" spans="1:2" ht="18.75" customHeight="1">
      <c r="A1838" s="42"/>
      <c r="B1838" s="42"/>
    </row>
    <row r="1839" spans="1:2" ht="18.75" customHeight="1">
      <c r="A1839" s="42"/>
      <c r="B1839" s="42"/>
    </row>
    <row r="1840" spans="1:2" ht="18.75" customHeight="1">
      <c r="A1840" s="42"/>
      <c r="B1840" s="42"/>
    </row>
    <row r="1841" spans="1:2" ht="18.75" customHeight="1">
      <c r="A1841" s="42"/>
      <c r="B1841" s="42"/>
    </row>
    <row r="1842" spans="1:2" ht="18.75" customHeight="1">
      <c r="A1842" s="42"/>
      <c r="B1842" s="42"/>
    </row>
    <row r="1843" spans="1:2" ht="18.75" customHeight="1">
      <c r="A1843" s="42"/>
      <c r="B1843" s="42"/>
    </row>
    <row r="1844" spans="1:2" ht="18.75" customHeight="1">
      <c r="A1844" s="42"/>
      <c r="B1844" s="42"/>
    </row>
    <row r="1845" spans="1:2" ht="18.75" customHeight="1">
      <c r="A1845" s="42"/>
      <c r="B1845" s="42"/>
    </row>
    <row r="1846" spans="1:2" ht="18.75" customHeight="1">
      <c r="A1846" s="42"/>
      <c r="B1846" s="42"/>
    </row>
    <row r="1847" spans="1:2" ht="18.75" customHeight="1">
      <c r="A1847" s="42"/>
      <c r="B1847" s="42"/>
    </row>
    <row r="1848" spans="1:2" ht="18.75" customHeight="1">
      <c r="A1848" s="42"/>
      <c r="B1848" s="42"/>
    </row>
    <row r="1849" spans="1:2" ht="18.75" customHeight="1">
      <c r="A1849" s="42"/>
      <c r="B1849" s="42"/>
    </row>
    <row r="1850" spans="1:2" ht="18.75" customHeight="1">
      <c r="A1850" s="42"/>
      <c r="B1850" s="42"/>
    </row>
    <row r="1851" spans="1:2" ht="18.75" customHeight="1">
      <c r="A1851" s="42"/>
      <c r="B1851" s="42"/>
    </row>
    <row r="1852" spans="1:2" ht="18.75" customHeight="1">
      <c r="A1852" s="42"/>
      <c r="B1852" s="42"/>
    </row>
    <row r="1853" spans="1:2" ht="18.75" customHeight="1">
      <c r="A1853" s="42"/>
      <c r="B1853" s="42"/>
    </row>
    <row r="1854" spans="1:2" ht="18.75" customHeight="1">
      <c r="A1854" s="42"/>
      <c r="B1854" s="42"/>
    </row>
    <row r="1855" spans="1:2" ht="18.75" customHeight="1">
      <c r="A1855" s="42"/>
      <c r="B1855" s="42"/>
    </row>
    <row r="1856" spans="1:2" ht="18.75" customHeight="1">
      <c r="A1856" s="42"/>
      <c r="B1856" s="42"/>
    </row>
    <row r="1857" spans="1:2" ht="18.75" customHeight="1">
      <c r="A1857" s="42"/>
      <c r="B1857" s="42"/>
    </row>
    <row r="1858" spans="1:2" ht="18.75" customHeight="1">
      <c r="A1858" s="42"/>
      <c r="B1858" s="42"/>
    </row>
    <row r="1859" spans="1:2" ht="18.75" customHeight="1">
      <c r="A1859" s="42"/>
      <c r="B1859" s="42"/>
    </row>
    <row r="1860" spans="1:2" ht="18.75" customHeight="1">
      <c r="A1860" s="42"/>
      <c r="B1860" s="42"/>
    </row>
    <row r="1861" spans="1:2" ht="18.75" customHeight="1">
      <c r="A1861" s="42"/>
      <c r="B1861" s="42"/>
    </row>
    <row r="1862" spans="1:2" ht="18.75" customHeight="1">
      <c r="A1862" s="42"/>
      <c r="B1862" s="42"/>
    </row>
    <row r="1863" spans="1:2" ht="18.75" customHeight="1">
      <c r="A1863" s="42"/>
      <c r="B1863" s="42"/>
    </row>
    <row r="1864" spans="1:2" ht="18.75" customHeight="1">
      <c r="A1864" s="42"/>
      <c r="B1864" s="42"/>
    </row>
    <row r="1865" spans="1:2" ht="18.75" customHeight="1">
      <c r="A1865" s="42"/>
      <c r="B1865" s="42"/>
    </row>
    <row r="1866" spans="1:2" ht="18.75" customHeight="1">
      <c r="A1866" s="42"/>
      <c r="B1866" s="42"/>
    </row>
    <row r="1867" spans="1:2" ht="18.75" customHeight="1">
      <c r="A1867" s="42"/>
      <c r="B1867" s="42"/>
    </row>
    <row r="1868" spans="1:2" ht="18.75" customHeight="1">
      <c r="A1868" s="42"/>
      <c r="B1868" s="42"/>
    </row>
    <row r="1869" spans="1:2" ht="18.75" customHeight="1">
      <c r="A1869" s="42"/>
      <c r="B1869" s="42"/>
    </row>
    <row r="1870" spans="1:2" ht="18.75" customHeight="1">
      <c r="A1870" s="42"/>
      <c r="B1870" s="42"/>
    </row>
    <row r="1871" spans="1:2" ht="18.75" customHeight="1">
      <c r="A1871" s="42"/>
      <c r="B1871" s="42"/>
    </row>
    <row r="1872" spans="1:2" ht="18.75" customHeight="1">
      <c r="A1872" s="42"/>
      <c r="B1872" s="42"/>
    </row>
    <row r="1873" spans="1:2" ht="18.75" customHeight="1">
      <c r="A1873" s="42"/>
      <c r="B1873" s="42"/>
    </row>
    <row r="1874" spans="1:2" ht="18.75" customHeight="1">
      <c r="A1874" s="42"/>
      <c r="B1874" s="42"/>
    </row>
    <row r="1875" spans="1:2" ht="18.75" customHeight="1">
      <c r="A1875" s="42"/>
      <c r="B1875" s="42"/>
    </row>
    <row r="1876" spans="1:2" ht="18.75" customHeight="1">
      <c r="A1876" s="42"/>
      <c r="B1876" s="42"/>
    </row>
    <row r="1877" spans="1:2" ht="18.75" customHeight="1">
      <c r="A1877" s="42"/>
      <c r="B1877" s="42"/>
    </row>
    <row r="1878" spans="1:2" ht="18.75" customHeight="1">
      <c r="A1878" s="42"/>
      <c r="B1878" s="42"/>
    </row>
    <row r="1879" spans="1:2" ht="18.75" customHeight="1">
      <c r="A1879" s="42"/>
      <c r="B1879" s="42"/>
    </row>
    <row r="1880" spans="1:2" ht="18.75" customHeight="1">
      <c r="A1880" s="42"/>
      <c r="B1880" s="42"/>
    </row>
    <row r="1881" spans="1:2" ht="18.75" customHeight="1">
      <c r="A1881" s="42"/>
      <c r="B1881" s="42"/>
    </row>
    <row r="1882" spans="1:2" ht="18.75" customHeight="1">
      <c r="A1882" s="42"/>
      <c r="B1882" s="42"/>
    </row>
    <row r="1883" spans="1:2" ht="18.75" customHeight="1">
      <c r="A1883" s="42"/>
      <c r="B1883" s="42"/>
    </row>
    <row r="1884" spans="1:2" ht="18.75" customHeight="1">
      <c r="A1884" s="42"/>
      <c r="B1884" s="42"/>
    </row>
    <row r="1885" spans="1:2" ht="18.75" customHeight="1">
      <c r="A1885" s="42"/>
      <c r="B1885" s="42"/>
    </row>
    <row r="1886" spans="1:2" ht="18.75" customHeight="1">
      <c r="A1886" s="42"/>
      <c r="B1886" s="42"/>
    </row>
    <row r="1887" spans="1:2" ht="18.75" customHeight="1">
      <c r="A1887" s="42"/>
      <c r="B1887" s="42"/>
    </row>
    <row r="1888" spans="1:2" ht="18.75" customHeight="1">
      <c r="A1888" s="42"/>
      <c r="B1888" s="42"/>
    </row>
    <row r="1889" spans="1:2" ht="18.75" customHeight="1">
      <c r="A1889" s="42"/>
      <c r="B1889" s="42"/>
    </row>
    <row r="1890" spans="1:2" ht="18.75" customHeight="1">
      <c r="A1890" s="42"/>
      <c r="B1890" s="42"/>
    </row>
    <row r="1891" spans="1:2" ht="18.75" customHeight="1">
      <c r="A1891" s="42"/>
      <c r="B1891" s="42"/>
    </row>
    <row r="1892" spans="1:2" ht="18.75" customHeight="1">
      <c r="A1892" s="42"/>
      <c r="B1892" s="42"/>
    </row>
    <row r="1893" spans="1:2" ht="18.75" customHeight="1">
      <c r="A1893" s="42"/>
      <c r="B1893" s="42"/>
    </row>
    <row r="1894" spans="1:2" ht="18.75" customHeight="1">
      <c r="A1894" s="42"/>
      <c r="B1894" s="42"/>
    </row>
    <row r="1895" spans="1:2" ht="18.75" customHeight="1">
      <c r="A1895" s="42"/>
      <c r="B1895" s="42"/>
    </row>
    <row r="1896" spans="1:2" ht="18.75" customHeight="1">
      <c r="A1896" s="42"/>
      <c r="B1896" s="42"/>
    </row>
    <row r="1897" spans="1:2" ht="18.75" customHeight="1">
      <c r="A1897" s="42"/>
      <c r="B1897" s="42"/>
    </row>
    <row r="1898" spans="1:2" ht="18.75" customHeight="1">
      <c r="A1898" s="42"/>
      <c r="B1898" s="42"/>
    </row>
    <row r="1899" spans="1:2" ht="18.75" customHeight="1">
      <c r="A1899" s="42"/>
      <c r="B1899" s="42"/>
    </row>
    <row r="1900" spans="1:2" ht="18.75" customHeight="1">
      <c r="A1900" s="42"/>
      <c r="B1900" s="42"/>
    </row>
    <row r="1901" spans="1:2" ht="18.75" customHeight="1">
      <c r="A1901" s="42"/>
      <c r="B1901" s="42"/>
    </row>
    <row r="1902" spans="1:2" ht="18.75" customHeight="1">
      <c r="A1902" s="42"/>
      <c r="B1902" s="42"/>
    </row>
    <row r="1903" spans="1:2" ht="18.75" customHeight="1">
      <c r="A1903" s="42"/>
      <c r="B1903" s="42"/>
    </row>
    <row r="1904" spans="1:2" ht="18.75" customHeight="1">
      <c r="A1904" s="42"/>
      <c r="B1904" s="42"/>
    </row>
    <row r="1905" spans="1:8" ht="18.75" customHeight="1">
      <c r="A1905" s="42"/>
      <c r="B1905" s="42"/>
    </row>
    <row r="1906" spans="1:8" ht="18.75" customHeight="1">
      <c r="A1906" s="42"/>
      <c r="B1906" s="42"/>
    </row>
    <row r="1907" spans="1:8" ht="18.75" customHeight="1">
      <c r="A1907" s="42"/>
      <c r="B1907" s="42"/>
    </row>
    <row r="1908" spans="1:8" ht="18.75" customHeight="1">
      <c r="A1908" s="42"/>
      <c r="B1908" s="42"/>
    </row>
    <row r="1909" spans="1:8" ht="18.75" customHeight="1">
      <c r="A1909" s="42"/>
      <c r="B1909" s="42"/>
    </row>
    <row r="1910" spans="1:8" ht="18.75" customHeight="1">
      <c r="A1910" s="42"/>
      <c r="B1910" s="42"/>
    </row>
    <row r="1911" spans="1:8" ht="18.75" customHeight="1">
      <c r="A1911" s="42"/>
      <c r="B1911" s="42"/>
    </row>
    <row r="1912" spans="1:8" ht="18.75" customHeight="1">
      <c r="A1912" s="42"/>
      <c r="B1912" s="42"/>
    </row>
    <row r="1913" spans="1:8" ht="18.75" customHeight="1">
      <c r="A1913" s="42"/>
      <c r="B1913" s="42"/>
    </row>
    <row r="1914" spans="1:8" ht="18.75" customHeight="1">
      <c r="A1914" s="42"/>
      <c r="B1914" s="42"/>
      <c r="H1914" s="822"/>
    </row>
    <row r="1915" spans="1:8" ht="18.75" customHeight="1">
      <c r="A1915" s="42"/>
      <c r="B1915" s="42"/>
      <c r="H1915" s="822"/>
    </row>
    <row r="1916" spans="1:8" ht="18.75" customHeight="1">
      <c r="A1916" s="42"/>
      <c r="B1916" s="42"/>
      <c r="H1916" s="822"/>
    </row>
    <row r="1917" spans="1:8" ht="18.75" customHeight="1">
      <c r="A1917" s="42"/>
      <c r="B1917" s="42"/>
      <c r="H1917" s="822"/>
    </row>
    <row r="1918" spans="1:8" ht="18.75" customHeight="1">
      <c r="A1918" s="42"/>
      <c r="B1918" s="42"/>
      <c r="H1918" s="822"/>
    </row>
    <row r="1919" spans="1:8" ht="18.75" customHeight="1">
      <c r="A1919" s="42"/>
      <c r="B1919" s="42"/>
      <c r="H1919" s="822"/>
    </row>
    <row r="1920" spans="1:8" ht="18.75" customHeight="1">
      <c r="A1920" s="42"/>
      <c r="B1920" s="42"/>
      <c r="H1920" s="822"/>
    </row>
    <row r="1921" spans="1:8" ht="18.75" customHeight="1">
      <c r="A1921" s="42"/>
      <c r="B1921" s="42"/>
      <c r="H1921" s="822"/>
    </row>
    <row r="1922" spans="1:8" ht="18.75" customHeight="1">
      <c r="A1922" s="42"/>
      <c r="B1922" s="42"/>
      <c r="H1922" s="822"/>
    </row>
    <row r="1923" spans="1:8" ht="18.75" customHeight="1">
      <c r="A1923" s="42"/>
      <c r="B1923" s="42"/>
      <c r="H1923" s="822"/>
    </row>
    <row r="1924" spans="1:8" ht="18.75" customHeight="1">
      <c r="A1924" s="42"/>
      <c r="B1924" s="42"/>
      <c r="H1924" s="822"/>
    </row>
    <row r="1925" spans="1:8" ht="18.75" customHeight="1">
      <c r="A1925" s="42"/>
      <c r="B1925" s="42"/>
      <c r="H1925" s="822"/>
    </row>
    <row r="1926" spans="1:8" ht="18.75" customHeight="1">
      <c r="A1926" s="42"/>
      <c r="B1926" s="42"/>
      <c r="H1926" s="822"/>
    </row>
    <row r="1927" spans="1:8" ht="18.75" customHeight="1">
      <c r="A1927" s="42"/>
      <c r="B1927" s="42"/>
      <c r="H1927" s="822"/>
    </row>
    <row r="1928" spans="1:8" ht="18.75" customHeight="1">
      <c r="A1928" s="42"/>
      <c r="B1928" s="42"/>
      <c r="H1928" s="822"/>
    </row>
    <row r="1929" spans="1:8" ht="18.75" customHeight="1">
      <c r="A1929" s="42"/>
      <c r="B1929" s="42"/>
      <c r="H1929" s="822"/>
    </row>
    <row r="1930" spans="1:8" ht="18.75" customHeight="1">
      <c r="A1930" s="42"/>
      <c r="B1930" s="42"/>
      <c r="H1930" s="822"/>
    </row>
    <row r="1931" spans="1:8" ht="18.75" customHeight="1">
      <c r="A1931" s="42"/>
      <c r="B1931" s="42"/>
      <c r="H1931" s="822"/>
    </row>
    <row r="1932" spans="1:8" ht="18.75" customHeight="1">
      <c r="A1932" s="42"/>
      <c r="B1932" s="42"/>
      <c r="H1932" s="822"/>
    </row>
    <row r="1933" spans="1:8" ht="18.75" customHeight="1">
      <c r="A1933" s="42"/>
      <c r="B1933" s="42"/>
      <c r="H1933" s="822"/>
    </row>
    <row r="1934" spans="1:8" ht="18.75" customHeight="1">
      <c r="A1934" s="42"/>
      <c r="B1934" s="42"/>
      <c r="H1934" s="822"/>
    </row>
    <row r="1935" spans="1:8" ht="18.75" customHeight="1">
      <c r="A1935" s="42"/>
      <c r="B1935" s="42"/>
      <c r="H1935" s="822"/>
    </row>
    <row r="1936" spans="1:8" ht="18.75" customHeight="1">
      <c r="A1936" s="42"/>
      <c r="B1936" s="42"/>
      <c r="H1936" s="822"/>
    </row>
    <row r="1937" spans="1:8" ht="18.75" customHeight="1">
      <c r="A1937" s="42"/>
      <c r="B1937" s="42"/>
      <c r="H1937" s="822"/>
    </row>
    <row r="1938" spans="1:8" ht="18.75" customHeight="1">
      <c r="A1938" s="42"/>
      <c r="B1938" s="42"/>
      <c r="H1938" s="822"/>
    </row>
    <row r="1939" spans="1:8" ht="18.75" customHeight="1">
      <c r="A1939" s="42"/>
      <c r="B1939" s="42"/>
      <c r="H1939" s="822"/>
    </row>
    <row r="1940" spans="1:8" ht="18.75" customHeight="1">
      <c r="A1940" s="42"/>
      <c r="B1940" s="42"/>
      <c r="H1940" s="822"/>
    </row>
    <row r="1941" spans="1:8" ht="18.75" customHeight="1">
      <c r="A1941" s="42"/>
      <c r="B1941" s="42"/>
      <c r="H1941" s="822"/>
    </row>
    <row r="1942" spans="1:8" ht="18.75" customHeight="1">
      <c r="A1942" s="42"/>
      <c r="B1942" s="42"/>
      <c r="H1942" s="822"/>
    </row>
    <row r="1943" spans="1:8" ht="18.75" customHeight="1">
      <c r="A1943" s="42"/>
      <c r="B1943" s="42"/>
      <c r="H1943" s="822"/>
    </row>
    <row r="1944" spans="1:8" ht="18.75" customHeight="1">
      <c r="A1944" s="42"/>
      <c r="B1944" s="42"/>
      <c r="H1944" s="822"/>
    </row>
    <row r="1945" spans="1:8" ht="18.75" customHeight="1">
      <c r="A1945" s="42"/>
      <c r="B1945" s="42"/>
      <c r="H1945" s="822"/>
    </row>
    <row r="1946" spans="1:8" ht="18.75" customHeight="1">
      <c r="A1946" s="42"/>
      <c r="B1946" s="42"/>
      <c r="H1946" s="822"/>
    </row>
    <row r="1947" spans="1:8" ht="18.75" customHeight="1">
      <c r="A1947" s="42"/>
      <c r="B1947" s="42"/>
      <c r="H1947" s="822"/>
    </row>
    <row r="1948" spans="1:8" ht="18.75" customHeight="1">
      <c r="A1948" s="42"/>
      <c r="B1948" s="42"/>
      <c r="H1948" s="822"/>
    </row>
    <row r="1949" spans="1:8" ht="18.75" customHeight="1">
      <c r="A1949" s="42"/>
      <c r="B1949" s="42"/>
      <c r="H1949" s="822"/>
    </row>
    <row r="1950" spans="1:8" ht="18.75" customHeight="1">
      <c r="A1950" s="42"/>
      <c r="B1950" s="42"/>
      <c r="H1950" s="822"/>
    </row>
    <row r="1951" spans="1:8" ht="18.75" customHeight="1">
      <c r="A1951" s="42"/>
      <c r="B1951" s="42"/>
      <c r="H1951" s="822"/>
    </row>
    <row r="1952" spans="1:8" ht="18.75" customHeight="1">
      <c r="A1952" s="42"/>
      <c r="B1952" s="42"/>
      <c r="H1952" s="822"/>
    </row>
    <row r="1953" spans="1:8" ht="18.75" customHeight="1">
      <c r="A1953" s="42"/>
      <c r="B1953" s="42"/>
      <c r="H1953" s="822"/>
    </row>
    <row r="1954" spans="1:8" ht="18.75" customHeight="1">
      <c r="A1954" s="42"/>
      <c r="B1954" s="42"/>
      <c r="H1954" s="822"/>
    </row>
    <row r="1955" spans="1:8" ht="18.75" customHeight="1">
      <c r="A1955" s="42"/>
      <c r="B1955" s="42"/>
      <c r="H1955" s="822"/>
    </row>
    <row r="1956" spans="1:8" ht="18.75" customHeight="1">
      <c r="A1956" s="42"/>
      <c r="B1956" s="42"/>
      <c r="H1956" s="822"/>
    </row>
    <row r="1957" spans="1:8" ht="18.75" customHeight="1">
      <c r="A1957" s="42"/>
      <c r="B1957" s="42"/>
      <c r="H1957" s="822"/>
    </row>
    <row r="1958" spans="1:8" ht="18.75" customHeight="1">
      <c r="A1958" s="42"/>
      <c r="B1958" s="42"/>
      <c r="H1958" s="822"/>
    </row>
    <row r="1959" spans="1:8" ht="18.75" customHeight="1">
      <c r="A1959" s="42"/>
      <c r="B1959" s="42"/>
      <c r="H1959" s="822"/>
    </row>
    <row r="1960" spans="1:8" ht="18.75" customHeight="1">
      <c r="A1960" s="42"/>
      <c r="B1960" s="42"/>
      <c r="H1960" s="822"/>
    </row>
    <row r="1961" spans="1:8" ht="18.75" customHeight="1">
      <c r="A1961" s="42"/>
      <c r="B1961" s="42"/>
      <c r="H1961" s="822"/>
    </row>
    <row r="1962" spans="1:8" ht="18.75" customHeight="1">
      <c r="A1962" s="42"/>
      <c r="B1962" s="42"/>
      <c r="H1962" s="822"/>
    </row>
    <row r="1963" spans="1:8" ht="18.75" customHeight="1">
      <c r="A1963" s="42"/>
      <c r="B1963" s="42"/>
      <c r="H1963" s="822"/>
    </row>
    <row r="1964" spans="1:8" ht="18.75" customHeight="1">
      <c r="A1964" s="42"/>
      <c r="B1964" s="42"/>
      <c r="H1964" s="822"/>
    </row>
    <row r="1965" spans="1:8" ht="18.75" customHeight="1">
      <c r="A1965" s="42"/>
      <c r="B1965" s="42"/>
      <c r="H1965" s="822"/>
    </row>
    <row r="1966" spans="1:8" ht="18.75" customHeight="1">
      <c r="A1966" s="42"/>
      <c r="B1966" s="42"/>
      <c r="H1966" s="822"/>
    </row>
    <row r="1967" spans="1:8" ht="18.75" customHeight="1">
      <c r="A1967" s="42"/>
      <c r="B1967" s="42"/>
      <c r="H1967" s="822"/>
    </row>
    <row r="1968" spans="1:8" ht="18.75" customHeight="1">
      <c r="A1968" s="42"/>
      <c r="B1968" s="42"/>
      <c r="H1968" s="822"/>
    </row>
    <row r="1969" spans="1:8" ht="18.75" customHeight="1">
      <c r="A1969" s="42"/>
      <c r="B1969" s="42"/>
      <c r="H1969" s="822"/>
    </row>
    <row r="1970" spans="1:8" ht="18.75" customHeight="1">
      <c r="A1970" s="42"/>
      <c r="B1970" s="42"/>
      <c r="H1970" s="822"/>
    </row>
    <row r="1971" spans="1:8" ht="18.75" customHeight="1">
      <c r="A1971" s="42"/>
      <c r="B1971" s="42"/>
      <c r="H1971" s="822"/>
    </row>
    <row r="1972" spans="1:8" ht="18.75" customHeight="1">
      <c r="A1972" s="42"/>
      <c r="B1972" s="42"/>
      <c r="H1972" s="822"/>
    </row>
    <row r="1973" spans="1:8" ht="18.75" customHeight="1">
      <c r="A1973" s="42"/>
      <c r="B1973" s="42"/>
      <c r="H1973" s="822"/>
    </row>
    <row r="1974" spans="1:8" ht="18.75" customHeight="1">
      <c r="A1974" s="42"/>
      <c r="B1974" s="42"/>
      <c r="H1974" s="822"/>
    </row>
    <row r="1975" spans="1:8" ht="18.75" customHeight="1">
      <c r="A1975" s="42"/>
      <c r="B1975" s="42"/>
      <c r="H1975" s="822"/>
    </row>
    <row r="1976" spans="1:8" ht="18.75" customHeight="1">
      <c r="A1976" s="42"/>
      <c r="B1976" s="42"/>
      <c r="H1976" s="822"/>
    </row>
    <row r="1977" spans="1:8" ht="18.75" customHeight="1">
      <c r="A1977" s="42"/>
      <c r="B1977" s="42"/>
      <c r="H1977" s="822"/>
    </row>
    <row r="1978" spans="1:8" ht="18.75" customHeight="1">
      <c r="A1978" s="42"/>
      <c r="B1978" s="42"/>
      <c r="H1978" s="822"/>
    </row>
    <row r="1979" spans="1:8" ht="18.75" customHeight="1">
      <c r="A1979" s="42"/>
      <c r="B1979" s="42"/>
      <c r="H1979" s="822"/>
    </row>
    <row r="1980" spans="1:8" ht="18.75" customHeight="1">
      <c r="A1980" s="42"/>
      <c r="B1980" s="42"/>
      <c r="H1980" s="822"/>
    </row>
    <row r="1981" spans="1:8" ht="18.75" customHeight="1">
      <c r="A1981" s="42"/>
      <c r="B1981" s="42"/>
      <c r="H1981" s="822"/>
    </row>
    <row r="1982" spans="1:8" ht="18.75" customHeight="1">
      <c r="A1982" s="42"/>
      <c r="B1982" s="42"/>
      <c r="H1982" s="822"/>
    </row>
    <row r="1983" spans="1:8" ht="18.75" customHeight="1">
      <c r="A1983" s="42"/>
      <c r="B1983" s="42"/>
      <c r="H1983" s="822"/>
    </row>
    <row r="1984" spans="1:8" ht="18.75" customHeight="1">
      <c r="A1984" s="42"/>
      <c r="B1984" s="42"/>
      <c r="H1984" s="822"/>
    </row>
    <row r="1985" spans="1:8" ht="18.75" customHeight="1">
      <c r="A1985" s="42"/>
      <c r="B1985" s="42"/>
      <c r="H1985" s="822"/>
    </row>
    <row r="1986" spans="1:8" ht="18.75" customHeight="1">
      <c r="A1986" s="42"/>
      <c r="B1986" s="42"/>
      <c r="H1986" s="822"/>
    </row>
    <row r="1987" spans="1:8" ht="18.75" customHeight="1">
      <c r="A1987" s="42"/>
      <c r="B1987" s="42"/>
      <c r="H1987" s="822"/>
    </row>
    <row r="1988" spans="1:8" ht="18.75" customHeight="1">
      <c r="A1988" s="42"/>
      <c r="B1988" s="42"/>
      <c r="H1988" s="822"/>
    </row>
    <row r="1989" spans="1:8" ht="18.75" customHeight="1">
      <c r="A1989" s="42"/>
      <c r="B1989" s="42"/>
      <c r="H1989" s="822"/>
    </row>
    <row r="1990" spans="1:8" ht="18.75" customHeight="1">
      <c r="A1990" s="42"/>
      <c r="B1990" s="42"/>
      <c r="H1990" s="822"/>
    </row>
    <row r="1991" spans="1:8" ht="18.75" customHeight="1">
      <c r="A1991" s="42"/>
      <c r="B1991" s="42"/>
      <c r="H1991" s="822"/>
    </row>
    <row r="1992" spans="1:8" ht="18.75" customHeight="1">
      <c r="A1992" s="42"/>
      <c r="B1992" s="42"/>
      <c r="H1992" s="822"/>
    </row>
    <row r="1993" spans="1:8" ht="18.75" customHeight="1">
      <c r="A1993" s="42"/>
      <c r="B1993" s="42"/>
      <c r="H1993" s="822"/>
    </row>
    <row r="1994" spans="1:8" ht="18.75" customHeight="1">
      <c r="A1994" s="42"/>
      <c r="B1994" s="42"/>
      <c r="H1994" s="822"/>
    </row>
    <row r="1995" spans="1:8" ht="18.75" customHeight="1">
      <c r="A1995" s="42"/>
      <c r="B1995" s="42"/>
      <c r="H1995" s="822"/>
    </row>
    <row r="1996" spans="1:8" ht="18.75" customHeight="1">
      <c r="A1996" s="42"/>
      <c r="B1996" s="42"/>
      <c r="H1996" s="822"/>
    </row>
    <row r="1997" spans="1:8" ht="18.75" customHeight="1">
      <c r="A1997" s="42"/>
      <c r="B1997" s="42"/>
      <c r="H1997" s="822"/>
    </row>
    <row r="1998" spans="1:8" ht="18.75" customHeight="1">
      <c r="A1998" s="42"/>
      <c r="B1998" s="42"/>
      <c r="H1998" s="822"/>
    </row>
    <row r="1999" spans="1:8" ht="18.75" customHeight="1">
      <c r="A1999" s="42"/>
      <c r="B1999" s="42"/>
      <c r="H1999" s="822"/>
    </row>
    <row r="2000" spans="1:8" ht="18.75" customHeight="1">
      <c r="A2000" s="42"/>
      <c r="B2000" s="42"/>
      <c r="H2000" s="822"/>
    </row>
    <row r="2001" spans="1:8" ht="18.75" customHeight="1">
      <c r="A2001" s="42"/>
      <c r="B2001" s="42"/>
      <c r="H2001" s="822"/>
    </row>
    <row r="2002" spans="1:8" ht="18.75" customHeight="1">
      <c r="A2002" s="42"/>
      <c r="B2002" s="42"/>
      <c r="H2002" s="822"/>
    </row>
    <row r="2003" spans="1:8" ht="18.75" customHeight="1">
      <c r="A2003" s="42"/>
      <c r="B2003" s="42"/>
      <c r="H2003" s="822"/>
    </row>
    <row r="2004" spans="1:8" ht="18.75" customHeight="1">
      <c r="A2004" s="42"/>
      <c r="B2004" s="42"/>
      <c r="H2004" s="822"/>
    </row>
    <row r="2005" spans="1:8" ht="18.75" customHeight="1">
      <c r="A2005" s="42"/>
      <c r="B2005" s="42"/>
      <c r="H2005" s="822"/>
    </row>
    <row r="2006" spans="1:8" ht="18.75" customHeight="1">
      <c r="A2006" s="42"/>
      <c r="B2006" s="42"/>
      <c r="H2006" s="822"/>
    </row>
    <row r="2007" spans="1:8" ht="18.75" customHeight="1">
      <c r="A2007" s="42"/>
      <c r="B2007" s="42"/>
      <c r="H2007" s="822"/>
    </row>
    <row r="2008" spans="1:8" ht="18.75" customHeight="1">
      <c r="A2008" s="42"/>
      <c r="B2008" s="42"/>
      <c r="H2008" s="822"/>
    </row>
    <row r="2009" spans="1:8" ht="18.75" customHeight="1">
      <c r="A2009" s="42"/>
      <c r="B2009" s="42"/>
      <c r="H2009" s="822"/>
    </row>
    <row r="2010" spans="1:8" ht="18.75" customHeight="1">
      <c r="A2010" s="42"/>
      <c r="B2010" s="42"/>
      <c r="H2010" s="822"/>
    </row>
    <row r="2011" spans="1:8" ht="18.75" customHeight="1">
      <c r="A2011" s="42"/>
      <c r="B2011" s="42"/>
      <c r="H2011" s="822"/>
    </row>
    <row r="2012" spans="1:8" ht="18.75" customHeight="1">
      <c r="A2012" s="42"/>
      <c r="B2012" s="42"/>
      <c r="H2012" s="822"/>
    </row>
    <row r="2013" spans="1:8" ht="18.75" customHeight="1">
      <c r="A2013" s="42"/>
      <c r="B2013" s="42"/>
      <c r="H2013" s="822"/>
    </row>
    <row r="2014" spans="1:8" ht="18.75" customHeight="1">
      <c r="A2014" s="42"/>
      <c r="B2014" s="42"/>
      <c r="H2014" s="822"/>
    </row>
    <row r="2015" spans="1:8" ht="18.75" customHeight="1">
      <c r="A2015" s="42"/>
      <c r="B2015" s="42"/>
      <c r="H2015" s="822"/>
    </row>
    <row r="2016" spans="1:8" ht="18.75" customHeight="1">
      <c r="A2016" s="42"/>
      <c r="B2016" s="42"/>
      <c r="H2016" s="822"/>
    </row>
    <row r="2017" spans="1:8" ht="18.75" customHeight="1">
      <c r="A2017" s="42"/>
      <c r="B2017" s="42"/>
      <c r="H2017" s="822"/>
    </row>
    <row r="2018" spans="1:8" ht="18.75" customHeight="1">
      <c r="A2018" s="42"/>
      <c r="B2018" s="42"/>
      <c r="H2018" s="822"/>
    </row>
    <row r="2019" spans="1:8" ht="18.75" customHeight="1">
      <c r="A2019" s="42"/>
      <c r="B2019" s="42"/>
      <c r="H2019" s="822"/>
    </row>
    <row r="2020" spans="1:8" ht="18.75" customHeight="1">
      <c r="A2020" s="42"/>
      <c r="B2020" s="42"/>
      <c r="H2020" s="822"/>
    </row>
    <row r="2021" spans="1:8" ht="18.75" customHeight="1">
      <c r="A2021" s="42"/>
      <c r="B2021" s="42"/>
      <c r="H2021" s="822"/>
    </row>
    <row r="2022" spans="1:8" ht="18.75" customHeight="1">
      <c r="A2022" s="42"/>
      <c r="B2022" s="42"/>
      <c r="H2022" s="822"/>
    </row>
    <row r="2023" spans="1:8" ht="18.75" customHeight="1">
      <c r="A2023" s="42"/>
      <c r="B2023" s="42"/>
      <c r="H2023" s="822"/>
    </row>
    <row r="2024" spans="1:8" ht="18.75" customHeight="1">
      <c r="A2024" s="42"/>
      <c r="B2024" s="42"/>
      <c r="H2024" s="822"/>
    </row>
    <row r="2025" spans="1:8" ht="18.75" customHeight="1">
      <c r="A2025" s="42"/>
      <c r="B2025" s="42"/>
      <c r="H2025" s="822"/>
    </row>
    <row r="2026" spans="1:8" ht="18.75" customHeight="1">
      <c r="A2026" s="42"/>
      <c r="B2026" s="42"/>
      <c r="H2026" s="822"/>
    </row>
    <row r="2027" spans="1:8" ht="18.75" customHeight="1">
      <c r="A2027" s="42"/>
      <c r="B2027" s="42"/>
      <c r="H2027" s="822"/>
    </row>
    <row r="2028" spans="1:8" ht="18.75" customHeight="1">
      <c r="A2028" s="42"/>
      <c r="B2028" s="42"/>
      <c r="H2028" s="822"/>
    </row>
    <row r="2029" spans="1:8" ht="18.75" customHeight="1">
      <c r="A2029" s="42"/>
      <c r="B2029" s="42"/>
      <c r="H2029" s="822"/>
    </row>
    <row r="2030" spans="1:8" ht="18.75" customHeight="1">
      <c r="A2030" s="42"/>
      <c r="B2030" s="42"/>
      <c r="H2030" s="822"/>
    </row>
    <row r="2031" spans="1:8" ht="18.75" customHeight="1">
      <c r="A2031" s="42"/>
      <c r="B2031" s="42"/>
      <c r="H2031" s="822"/>
    </row>
    <row r="2032" spans="1:8" ht="18.75" customHeight="1">
      <c r="A2032" s="42"/>
      <c r="B2032" s="42"/>
      <c r="H2032" s="822"/>
    </row>
    <row r="2033" spans="1:8" ht="18.75" customHeight="1">
      <c r="A2033" s="42"/>
      <c r="B2033" s="42"/>
      <c r="H2033" s="822"/>
    </row>
    <row r="2034" spans="1:8" ht="18.75" customHeight="1">
      <c r="A2034" s="42"/>
      <c r="B2034" s="42"/>
      <c r="H2034" s="822"/>
    </row>
    <row r="2035" spans="1:8" ht="18.75" customHeight="1">
      <c r="A2035" s="42"/>
      <c r="B2035" s="42"/>
      <c r="H2035" s="822"/>
    </row>
    <row r="2036" spans="1:8" ht="18.75" customHeight="1">
      <c r="A2036" s="42"/>
      <c r="B2036" s="42"/>
      <c r="H2036" s="822"/>
    </row>
    <row r="2037" spans="1:8" ht="18.75" customHeight="1">
      <c r="A2037" s="42"/>
      <c r="B2037" s="42"/>
      <c r="H2037" s="822"/>
    </row>
    <row r="2038" spans="1:8" ht="18.75" customHeight="1">
      <c r="A2038" s="42"/>
      <c r="B2038" s="42"/>
      <c r="H2038" s="822"/>
    </row>
    <row r="2039" spans="1:8" ht="18.75" customHeight="1">
      <c r="A2039" s="42"/>
      <c r="B2039" s="42"/>
      <c r="H2039" s="822"/>
    </row>
    <row r="2040" spans="1:8" ht="18.75" customHeight="1">
      <c r="A2040" s="42"/>
      <c r="B2040" s="42"/>
      <c r="H2040" s="822"/>
    </row>
    <row r="2041" spans="1:8" ht="18.75" customHeight="1">
      <c r="A2041" s="42"/>
      <c r="B2041" s="42"/>
      <c r="H2041" s="822"/>
    </row>
    <row r="2042" spans="1:8" ht="18.75" customHeight="1">
      <c r="A2042" s="42"/>
      <c r="B2042" s="42"/>
      <c r="H2042" s="822"/>
    </row>
    <row r="2043" spans="1:8" ht="18.75" customHeight="1">
      <c r="A2043" s="42"/>
      <c r="B2043" s="42"/>
      <c r="H2043" s="822"/>
    </row>
    <row r="2044" spans="1:8" ht="18.75" customHeight="1">
      <c r="A2044" s="42"/>
      <c r="B2044" s="42"/>
      <c r="H2044" s="822"/>
    </row>
    <row r="2045" spans="1:8" ht="18.75" customHeight="1">
      <c r="A2045" s="42"/>
      <c r="B2045" s="42"/>
      <c r="H2045" s="822"/>
    </row>
    <row r="2046" spans="1:8" ht="18.75" customHeight="1">
      <c r="A2046" s="42"/>
      <c r="B2046" s="42"/>
      <c r="H2046" s="822"/>
    </row>
    <row r="2047" spans="1:8" ht="18.75" customHeight="1">
      <c r="A2047" s="42"/>
      <c r="B2047" s="42"/>
      <c r="H2047" s="822"/>
    </row>
    <row r="2048" spans="1:8" ht="18.75" customHeight="1">
      <c r="A2048" s="42"/>
      <c r="B2048" s="42"/>
      <c r="H2048" s="822"/>
    </row>
    <row r="2049" spans="1:8" ht="18.75" customHeight="1">
      <c r="A2049" s="42"/>
      <c r="B2049" s="42"/>
      <c r="H2049" s="822"/>
    </row>
    <row r="2050" spans="1:8" ht="18.75" customHeight="1">
      <c r="A2050" s="42"/>
      <c r="B2050" s="42"/>
      <c r="H2050" s="822"/>
    </row>
    <row r="2051" spans="1:8" ht="18.75" customHeight="1">
      <c r="A2051" s="42"/>
      <c r="B2051" s="42"/>
      <c r="H2051" s="822"/>
    </row>
    <row r="2052" spans="1:8" ht="18.75" customHeight="1">
      <c r="A2052" s="42"/>
      <c r="B2052" s="42"/>
      <c r="H2052" s="822"/>
    </row>
    <row r="2053" spans="1:8" ht="18.75" customHeight="1">
      <c r="A2053" s="42"/>
      <c r="B2053" s="42"/>
      <c r="H2053" s="822"/>
    </row>
    <row r="2054" spans="1:8" ht="18.75" customHeight="1">
      <c r="A2054" s="42"/>
      <c r="B2054" s="42"/>
      <c r="H2054" s="822"/>
    </row>
    <row r="2055" spans="1:8" ht="18.75" customHeight="1">
      <c r="A2055" s="42"/>
      <c r="B2055" s="42"/>
      <c r="H2055" s="822"/>
    </row>
    <row r="2056" spans="1:8" ht="18.75" customHeight="1">
      <c r="A2056" s="42"/>
      <c r="B2056" s="42"/>
    </row>
    <row r="2057" spans="1:8" ht="18.75" customHeight="1">
      <c r="A2057" s="42"/>
      <c r="B2057" s="42"/>
    </row>
    <row r="2058" spans="1:8" ht="18.75" customHeight="1">
      <c r="A2058" s="42"/>
      <c r="B2058" s="42"/>
    </row>
    <row r="2059" spans="1:8" ht="18.75" customHeight="1">
      <c r="A2059" s="42"/>
      <c r="B2059" s="42"/>
    </row>
    <row r="2060" spans="1:8" ht="18.75" customHeight="1">
      <c r="A2060" s="42"/>
      <c r="B2060" s="42"/>
    </row>
    <row r="2061" spans="1:8" ht="18.75" customHeight="1">
      <c r="A2061" s="42"/>
      <c r="B2061" s="42"/>
    </row>
    <row r="2062" spans="1:8" ht="18.75" customHeight="1">
      <c r="A2062" s="42"/>
      <c r="B2062" s="42"/>
    </row>
    <row r="2063" spans="1:8" ht="18.75" customHeight="1">
      <c r="A2063" s="42"/>
      <c r="B2063" s="42"/>
    </row>
    <row r="2064" spans="1:8" ht="18.75" customHeight="1">
      <c r="A2064" s="42"/>
      <c r="B2064" s="42"/>
    </row>
    <row r="2065" spans="1:2" ht="18.75" customHeight="1">
      <c r="A2065" s="42"/>
      <c r="B2065" s="42"/>
    </row>
    <row r="2066" spans="1:2" ht="18.75" customHeight="1">
      <c r="A2066" s="42"/>
      <c r="B2066" s="42"/>
    </row>
    <row r="2067" spans="1:2" ht="18.75" customHeight="1">
      <c r="A2067" s="42"/>
      <c r="B2067" s="42"/>
    </row>
    <row r="2068" spans="1:2" ht="18.75" customHeight="1">
      <c r="A2068" s="42"/>
      <c r="B2068" s="42"/>
    </row>
    <row r="2069" spans="1:2" ht="18.75" customHeight="1">
      <c r="A2069" s="42"/>
      <c r="B2069" s="42"/>
    </row>
    <row r="2070" spans="1:2" ht="18.75" customHeight="1">
      <c r="A2070" s="42"/>
      <c r="B2070" s="42"/>
    </row>
    <row r="2071" spans="1:2" ht="18.75" customHeight="1">
      <c r="A2071" s="42"/>
      <c r="B2071" s="42"/>
    </row>
    <row r="2072" spans="1:2" ht="18.75" customHeight="1">
      <c r="A2072" s="42"/>
      <c r="B2072" s="42"/>
    </row>
    <row r="2073" spans="1:2" ht="18.75" customHeight="1">
      <c r="A2073" s="42"/>
      <c r="B2073" s="42"/>
    </row>
    <row r="2074" spans="1:2" ht="18.75" customHeight="1">
      <c r="A2074" s="42"/>
      <c r="B2074" s="42"/>
    </row>
    <row r="2075" spans="1:2" ht="18.75" customHeight="1">
      <c r="A2075" s="42"/>
      <c r="B2075" s="42"/>
    </row>
    <row r="2076" spans="1:2" ht="18.75" customHeight="1">
      <c r="A2076" s="42"/>
      <c r="B2076" s="42"/>
    </row>
    <row r="2077" spans="1:2" ht="18.75" customHeight="1">
      <c r="A2077" s="42"/>
      <c r="B2077" s="42"/>
    </row>
    <row r="2078" spans="1:2" ht="18.75" customHeight="1">
      <c r="A2078" s="42"/>
      <c r="B2078" s="42"/>
    </row>
    <row r="2079" spans="1:2" ht="18.75" customHeight="1">
      <c r="A2079" s="42"/>
      <c r="B2079" s="42"/>
    </row>
    <row r="2080" spans="1:2" ht="18.75" customHeight="1">
      <c r="A2080" s="42"/>
      <c r="B2080" s="42"/>
    </row>
    <row r="2081" spans="1:2" ht="18.75" customHeight="1">
      <c r="A2081" s="42"/>
      <c r="B2081" s="42"/>
    </row>
    <row r="2082" spans="1:2" ht="18.75" customHeight="1">
      <c r="A2082" s="42"/>
      <c r="B2082" s="42"/>
    </row>
    <row r="2083" spans="1:2" ht="18.75" customHeight="1">
      <c r="A2083" s="42"/>
      <c r="B2083" s="42"/>
    </row>
    <row r="2084" spans="1:2" ht="18.75" customHeight="1">
      <c r="A2084" s="42"/>
      <c r="B2084" s="42"/>
    </row>
    <row r="2085" spans="1:2" ht="18.75" customHeight="1">
      <c r="A2085" s="42"/>
      <c r="B2085" s="42"/>
    </row>
    <row r="2086" spans="1:2" ht="18.75" customHeight="1">
      <c r="A2086" s="42"/>
      <c r="B2086" s="42"/>
    </row>
    <row r="2087" spans="1:2" ht="18.75" customHeight="1">
      <c r="A2087" s="42"/>
      <c r="B2087" s="42"/>
    </row>
    <row r="2088" spans="1:2" ht="18.75" customHeight="1">
      <c r="A2088" s="42"/>
      <c r="B2088" s="42"/>
    </row>
    <row r="2089" spans="1:2" ht="18.75" customHeight="1">
      <c r="A2089" s="42"/>
      <c r="B2089" s="42"/>
    </row>
    <row r="2090" spans="1:2" ht="18.75" customHeight="1">
      <c r="A2090" s="42"/>
      <c r="B2090" s="42"/>
    </row>
    <row r="2091" spans="1:2" ht="18.75" customHeight="1">
      <c r="A2091" s="42"/>
      <c r="B2091" s="42"/>
    </row>
    <row r="2092" spans="1:2" ht="18.75" customHeight="1">
      <c r="A2092" s="42"/>
      <c r="B2092" s="42"/>
    </row>
    <row r="2093" spans="1:2" ht="18.75" customHeight="1">
      <c r="A2093" s="42"/>
      <c r="B2093" s="42"/>
    </row>
    <row r="2094" spans="1:2" ht="18.75" customHeight="1">
      <c r="A2094" s="42"/>
      <c r="B2094" s="42"/>
    </row>
    <row r="2095" spans="1:2" ht="18.75" customHeight="1">
      <c r="A2095" s="42"/>
      <c r="B2095" s="42"/>
    </row>
    <row r="2096" spans="1:2" ht="18.75" customHeight="1">
      <c r="A2096" s="42"/>
      <c r="B2096" s="42"/>
    </row>
    <row r="2097" spans="1:2" ht="18.75" customHeight="1">
      <c r="A2097" s="42"/>
      <c r="B2097" s="42"/>
    </row>
    <row r="2098" spans="1:2" ht="18.75" customHeight="1">
      <c r="A2098" s="42"/>
      <c r="B2098" s="42"/>
    </row>
    <row r="2099" spans="1:2" ht="18.75" customHeight="1">
      <c r="A2099" s="42"/>
      <c r="B2099" s="42"/>
    </row>
    <row r="2100" spans="1:2" ht="18.75" customHeight="1">
      <c r="A2100" s="42"/>
      <c r="B2100" s="42"/>
    </row>
    <row r="2101" spans="1:2" ht="18.75" customHeight="1">
      <c r="A2101" s="42"/>
      <c r="B2101" s="42"/>
    </row>
    <row r="2102" spans="1:2" ht="18.75" customHeight="1">
      <c r="A2102" s="42"/>
      <c r="B2102" s="42"/>
    </row>
    <row r="2103" spans="1:2" ht="18.75" customHeight="1">
      <c r="A2103" s="42"/>
      <c r="B2103" s="42"/>
    </row>
    <row r="2104" spans="1:2" ht="18.75" customHeight="1">
      <c r="A2104" s="42"/>
      <c r="B2104" s="42"/>
    </row>
    <row r="2105" spans="1:2" ht="18.75" customHeight="1">
      <c r="A2105" s="42"/>
      <c r="B2105" s="42"/>
    </row>
    <row r="2106" spans="1:2" ht="18.75" customHeight="1">
      <c r="A2106" s="42"/>
      <c r="B2106" s="42"/>
    </row>
    <row r="2107" spans="1:2" ht="18.75" customHeight="1">
      <c r="A2107" s="42"/>
      <c r="B2107" s="42"/>
    </row>
    <row r="2108" spans="1:2" ht="18.75" customHeight="1">
      <c r="A2108" s="42"/>
      <c r="B2108" s="42"/>
    </row>
    <row r="2109" spans="1:2" ht="18.75" customHeight="1">
      <c r="A2109" s="42"/>
      <c r="B2109" s="42"/>
    </row>
    <row r="2110" spans="1:2" ht="18.75" customHeight="1">
      <c r="A2110" s="42"/>
      <c r="B2110" s="42"/>
    </row>
    <row r="2111" spans="1:2" ht="18.75" customHeight="1">
      <c r="A2111" s="42"/>
      <c r="B2111" s="42"/>
    </row>
    <row r="2112" spans="1:2" ht="18.75" customHeight="1">
      <c r="A2112" s="42"/>
      <c r="B2112" s="42"/>
    </row>
    <row r="2113" spans="1:2" ht="18.75" customHeight="1">
      <c r="A2113" s="42"/>
      <c r="B2113" s="42"/>
    </row>
    <row r="2114" spans="1:2" ht="18.75" customHeight="1">
      <c r="A2114" s="42"/>
      <c r="B2114" s="42"/>
    </row>
    <row r="2115" spans="1:2" ht="18.75" customHeight="1">
      <c r="A2115" s="42"/>
      <c r="B2115" s="42"/>
    </row>
    <row r="2116" spans="1:2" ht="18.75" customHeight="1">
      <c r="A2116" s="42"/>
      <c r="B2116" s="42"/>
    </row>
    <row r="2117" spans="1:2" ht="18.75" customHeight="1">
      <c r="A2117" s="42"/>
      <c r="B2117" s="42"/>
    </row>
    <row r="2118" spans="1:2" ht="18.75" customHeight="1">
      <c r="A2118" s="42"/>
      <c r="B2118" s="42"/>
    </row>
    <row r="2119" spans="1:2" ht="18.75" customHeight="1">
      <c r="A2119" s="42"/>
      <c r="B2119" s="42"/>
    </row>
    <row r="2120" spans="1:2" ht="18.75" customHeight="1">
      <c r="A2120" s="42"/>
      <c r="B2120" s="42"/>
    </row>
    <row r="2121" spans="1:2" ht="18.75" customHeight="1">
      <c r="A2121" s="42"/>
      <c r="B2121" s="42"/>
    </row>
    <row r="2122" spans="1:2" ht="18.75" customHeight="1">
      <c r="A2122" s="42"/>
      <c r="B2122" s="42"/>
    </row>
    <row r="2123" spans="1:2" ht="18.75" customHeight="1">
      <c r="A2123" s="42"/>
      <c r="B2123" s="42"/>
    </row>
    <row r="2124" spans="1:2" ht="18.75" customHeight="1">
      <c r="A2124" s="42"/>
      <c r="B2124" s="42"/>
    </row>
    <row r="2125" spans="1:2" ht="18.75" customHeight="1">
      <c r="A2125" s="42"/>
      <c r="B2125" s="42"/>
    </row>
    <row r="2126" spans="1:2" ht="18.75" customHeight="1">
      <c r="A2126" s="42"/>
      <c r="B2126" s="42"/>
    </row>
    <row r="2127" spans="1:2" ht="18.75" customHeight="1">
      <c r="A2127" s="42"/>
      <c r="B2127" s="42"/>
    </row>
    <row r="2128" spans="1:2" ht="18.75" customHeight="1">
      <c r="A2128" s="42"/>
      <c r="B2128" s="42"/>
    </row>
    <row r="2129" spans="1:2" ht="18.75" customHeight="1">
      <c r="A2129" s="42"/>
      <c r="B2129" s="42"/>
    </row>
    <row r="2130" spans="1:2" ht="18.75" customHeight="1">
      <c r="A2130" s="42"/>
      <c r="B2130" s="42"/>
    </row>
    <row r="2131" spans="1:2" ht="18.75" customHeight="1">
      <c r="A2131" s="42"/>
      <c r="B2131" s="42"/>
    </row>
    <row r="2132" spans="1:2" ht="18.75" customHeight="1">
      <c r="A2132" s="42"/>
      <c r="B2132" s="42"/>
    </row>
    <row r="2133" spans="1:2" ht="18.75" customHeight="1">
      <c r="A2133" s="42"/>
      <c r="B2133" s="42"/>
    </row>
    <row r="2134" spans="1:2" ht="18.75" customHeight="1">
      <c r="A2134" s="42"/>
      <c r="B2134" s="42"/>
    </row>
    <row r="2135" spans="1:2" ht="18.75" customHeight="1">
      <c r="A2135" s="42"/>
      <c r="B2135" s="42"/>
    </row>
    <row r="2136" spans="1:2" ht="18.75" customHeight="1">
      <c r="A2136" s="42"/>
      <c r="B2136" s="42"/>
    </row>
    <row r="2137" spans="1:2" ht="18.75" customHeight="1">
      <c r="A2137" s="42"/>
      <c r="B2137" s="42"/>
    </row>
    <row r="2138" spans="1:2" ht="18.75" customHeight="1">
      <c r="A2138" s="42"/>
      <c r="B2138" s="42"/>
    </row>
    <row r="2139" spans="1:2" ht="18.75" customHeight="1">
      <c r="A2139" s="42"/>
      <c r="B2139" s="42"/>
    </row>
    <row r="2140" spans="1:2" ht="18.75" customHeight="1">
      <c r="A2140" s="42"/>
      <c r="B2140" s="42"/>
    </row>
    <row r="2141" spans="1:2" ht="18.75" customHeight="1">
      <c r="A2141" s="42"/>
      <c r="B2141" s="42"/>
    </row>
    <row r="2142" spans="1:2" ht="18.75" customHeight="1">
      <c r="A2142" s="42"/>
      <c r="B2142" s="42"/>
    </row>
    <row r="2143" spans="1:2" ht="18.75" customHeight="1">
      <c r="A2143" s="42"/>
      <c r="B2143" s="42"/>
    </row>
    <row r="2144" spans="1:2" ht="18.75" customHeight="1">
      <c r="A2144" s="42"/>
      <c r="B2144" s="42"/>
    </row>
    <row r="2145" spans="1:2" ht="18.75" customHeight="1">
      <c r="A2145" s="42"/>
      <c r="B2145" s="42"/>
    </row>
    <row r="2146" spans="1:2" ht="18.75" customHeight="1">
      <c r="A2146" s="42"/>
      <c r="B2146" s="42"/>
    </row>
    <row r="2147" spans="1:2" ht="18.75" customHeight="1">
      <c r="A2147" s="42"/>
      <c r="B2147" s="42"/>
    </row>
    <row r="2148" spans="1:2" ht="18.75" customHeight="1">
      <c r="A2148" s="42"/>
      <c r="B2148" s="42"/>
    </row>
    <row r="2149" spans="1:2" ht="18.75" customHeight="1">
      <c r="A2149" s="42"/>
      <c r="B2149" s="42"/>
    </row>
    <row r="2150" spans="1:2" ht="18.75" customHeight="1">
      <c r="A2150" s="42"/>
      <c r="B2150" s="42"/>
    </row>
    <row r="2151" spans="1:2" ht="18.75" customHeight="1">
      <c r="A2151" s="42"/>
      <c r="B2151" s="42"/>
    </row>
    <row r="2152" spans="1:2" ht="18.75" customHeight="1">
      <c r="A2152" s="42"/>
      <c r="B2152" s="42"/>
    </row>
    <row r="2153" spans="1:2" ht="18.75" customHeight="1">
      <c r="A2153" s="42"/>
      <c r="B2153" s="42"/>
    </row>
    <row r="2154" spans="1:2" ht="18.75" customHeight="1">
      <c r="A2154" s="42"/>
      <c r="B2154" s="42"/>
    </row>
    <row r="2155" spans="1:2" ht="18.75" customHeight="1">
      <c r="A2155" s="42"/>
      <c r="B2155" s="42"/>
    </row>
    <row r="2156" spans="1:2" ht="18.75" customHeight="1">
      <c r="A2156" s="42"/>
      <c r="B2156" s="42"/>
    </row>
    <row r="2157" spans="1:2" ht="18.75" customHeight="1">
      <c r="A2157" s="42"/>
      <c r="B2157" s="42"/>
    </row>
    <row r="2158" spans="1:2" ht="18.75" customHeight="1">
      <c r="A2158" s="42"/>
      <c r="B2158" s="42"/>
    </row>
    <row r="2159" spans="1:2" ht="18.75" customHeight="1">
      <c r="A2159" s="42"/>
      <c r="B2159" s="42"/>
    </row>
    <row r="2160" spans="1:2" ht="18.75" customHeight="1">
      <c r="A2160" s="42"/>
      <c r="B2160" s="42"/>
    </row>
    <row r="2161" spans="1:2" ht="18.75" customHeight="1">
      <c r="A2161" s="42"/>
      <c r="B2161" s="42"/>
    </row>
    <row r="2162" spans="1:2" ht="18.75" customHeight="1">
      <c r="A2162" s="42"/>
      <c r="B2162" s="42"/>
    </row>
    <row r="2163" spans="1:2" ht="18.75" customHeight="1">
      <c r="A2163" s="42"/>
      <c r="B2163" s="42"/>
    </row>
    <row r="2164" spans="1:2" ht="18.75" customHeight="1">
      <c r="A2164" s="42"/>
      <c r="B2164" s="42"/>
    </row>
    <row r="2165" spans="1:2" ht="18.75" customHeight="1">
      <c r="A2165" s="42"/>
      <c r="B2165" s="42"/>
    </row>
    <row r="2166" spans="1:2" ht="18.75" customHeight="1">
      <c r="A2166" s="42"/>
      <c r="B2166" s="42"/>
    </row>
    <row r="2167" spans="1:2" ht="18.75" customHeight="1">
      <c r="A2167" s="42"/>
      <c r="B2167" s="42"/>
    </row>
    <row r="2168" spans="1:2" ht="18.75" customHeight="1">
      <c r="A2168" s="42"/>
      <c r="B2168" s="42"/>
    </row>
    <row r="2169" spans="1:2" ht="18.75" customHeight="1">
      <c r="A2169" s="42"/>
      <c r="B2169" s="42"/>
    </row>
    <row r="2170" spans="1:2" ht="18.75" customHeight="1">
      <c r="A2170" s="42"/>
      <c r="B2170" s="42"/>
    </row>
    <row r="2171" spans="1:2" ht="18.75" customHeight="1">
      <c r="A2171" s="42"/>
      <c r="B2171" s="42"/>
    </row>
    <row r="2172" spans="1:2" ht="18.75" customHeight="1">
      <c r="A2172" s="42"/>
      <c r="B2172" s="42"/>
    </row>
    <row r="2173" spans="1:2" ht="18.75" customHeight="1">
      <c r="A2173" s="42"/>
      <c r="B2173" s="42"/>
    </row>
    <row r="2174" spans="1:2" ht="18.75" customHeight="1">
      <c r="A2174" s="42"/>
      <c r="B2174" s="42"/>
    </row>
    <row r="2175" spans="1:2" ht="18.75" customHeight="1">
      <c r="A2175" s="42"/>
      <c r="B2175" s="42"/>
    </row>
    <row r="2176" spans="1:2" ht="18.75" customHeight="1">
      <c r="A2176" s="42"/>
      <c r="B2176" s="42"/>
    </row>
    <row r="2177" spans="1:2" ht="18.75" customHeight="1">
      <c r="A2177" s="42"/>
      <c r="B2177" s="42"/>
    </row>
    <row r="2178" spans="1:2" ht="18.75" customHeight="1">
      <c r="A2178" s="42"/>
      <c r="B2178" s="42"/>
    </row>
    <row r="2179" spans="1:2" ht="18.75" customHeight="1">
      <c r="A2179" s="42"/>
      <c r="B2179" s="42"/>
    </row>
    <row r="2180" spans="1:2" ht="18.75" customHeight="1">
      <c r="A2180" s="42"/>
      <c r="B2180" s="42"/>
    </row>
    <row r="2181" spans="1:2" ht="18.75" customHeight="1">
      <c r="A2181" s="42"/>
      <c r="B2181" s="42"/>
    </row>
    <row r="2182" spans="1:2" ht="18.75" customHeight="1">
      <c r="A2182" s="42"/>
      <c r="B2182" s="42"/>
    </row>
    <row r="2183" spans="1:2" ht="18.75" customHeight="1">
      <c r="A2183" s="42"/>
      <c r="B2183" s="42"/>
    </row>
    <row r="2184" spans="1:2" ht="18.75" customHeight="1">
      <c r="A2184" s="42"/>
      <c r="B2184" s="42"/>
    </row>
    <row r="2185" spans="1:2" ht="18.75" customHeight="1">
      <c r="A2185" s="42"/>
      <c r="B2185" s="42"/>
    </row>
    <row r="2186" spans="1:2" ht="18.75" customHeight="1">
      <c r="A2186" s="42"/>
      <c r="B2186" s="42"/>
    </row>
    <row r="2187" spans="1:2" ht="18.75" customHeight="1">
      <c r="A2187" s="42"/>
      <c r="B2187" s="42"/>
    </row>
    <row r="2188" spans="1:2" ht="18.75" customHeight="1">
      <c r="A2188" s="42"/>
      <c r="B2188" s="42"/>
    </row>
    <row r="2189" spans="1:2" ht="18.75" customHeight="1">
      <c r="A2189" s="42"/>
      <c r="B2189" s="42"/>
    </row>
    <row r="2190" spans="1:2" ht="18.75" customHeight="1">
      <c r="A2190" s="42"/>
      <c r="B2190" s="42"/>
    </row>
    <row r="2191" spans="1:2" ht="18.75" customHeight="1">
      <c r="A2191" s="42"/>
      <c r="B2191" s="42"/>
    </row>
    <row r="2192" spans="1:2" ht="18.75" customHeight="1">
      <c r="A2192" s="42"/>
      <c r="B2192" s="42"/>
    </row>
    <row r="2193" spans="1:2" ht="18.75" customHeight="1">
      <c r="A2193" s="42"/>
      <c r="B2193" s="42"/>
    </row>
    <row r="2194" spans="1:2" ht="18.75" customHeight="1">
      <c r="A2194" s="42"/>
      <c r="B2194" s="42"/>
    </row>
    <row r="2195" spans="1:2" ht="18.75" customHeight="1">
      <c r="A2195" s="42"/>
      <c r="B2195" s="42"/>
    </row>
    <row r="2196" spans="1:2" ht="18.75" customHeight="1">
      <c r="A2196" s="42"/>
      <c r="B2196" s="42"/>
    </row>
    <row r="2197" spans="1:2" ht="18.75" customHeight="1">
      <c r="A2197" s="42"/>
      <c r="B2197" s="42"/>
    </row>
    <row r="2198" spans="1:2" ht="18.75" customHeight="1">
      <c r="A2198" s="42"/>
      <c r="B2198" s="42"/>
    </row>
    <row r="2199" spans="1:2" ht="18.75" customHeight="1">
      <c r="A2199" s="42"/>
      <c r="B2199" s="42"/>
    </row>
    <row r="2200" spans="1:2" ht="18.75" customHeight="1">
      <c r="A2200" s="42"/>
      <c r="B2200" s="42"/>
    </row>
    <row r="2201" spans="1:2" ht="18.75" customHeight="1">
      <c r="A2201" s="42"/>
      <c r="B2201" s="42"/>
    </row>
    <row r="2202" spans="1:2" ht="18.75" customHeight="1">
      <c r="A2202" s="42"/>
      <c r="B2202" s="42"/>
    </row>
    <row r="2203" spans="1:2" ht="18.75" customHeight="1">
      <c r="A2203" s="42"/>
      <c r="B2203" s="42"/>
    </row>
    <row r="2204" spans="1:2" ht="18.75" customHeight="1">
      <c r="A2204" s="42"/>
      <c r="B2204" s="42"/>
    </row>
    <row r="2205" spans="1:2" ht="18.75" customHeight="1">
      <c r="A2205" s="42"/>
      <c r="B2205" s="42"/>
    </row>
    <row r="2206" spans="1:2" ht="18.75" customHeight="1">
      <c r="A2206" s="42"/>
      <c r="B2206" s="42"/>
    </row>
    <row r="2207" spans="1:2" ht="18.75" customHeight="1">
      <c r="A2207" s="42"/>
      <c r="B2207" s="42"/>
    </row>
    <row r="2208" spans="1:2" ht="18.75" customHeight="1">
      <c r="A2208" s="42"/>
      <c r="B2208" s="42"/>
    </row>
    <row r="2209" spans="1:2" ht="18.75" customHeight="1">
      <c r="A2209" s="42"/>
      <c r="B2209" s="42"/>
    </row>
    <row r="2210" spans="1:2" ht="18.75" customHeight="1">
      <c r="A2210" s="42"/>
      <c r="B2210" s="42"/>
    </row>
    <row r="2211" spans="1:2" ht="18.75" customHeight="1">
      <c r="A2211" s="42"/>
      <c r="B2211" s="42"/>
    </row>
    <row r="2212" spans="1:2" ht="18.75" customHeight="1">
      <c r="A2212" s="42"/>
      <c r="B2212" s="42"/>
    </row>
    <row r="2213" spans="1:2" ht="18.75" customHeight="1">
      <c r="A2213" s="42"/>
      <c r="B2213" s="42"/>
    </row>
    <row r="2214" spans="1:2" ht="18.75" customHeight="1">
      <c r="A2214" s="42"/>
      <c r="B2214" s="42"/>
    </row>
    <row r="2215" spans="1:2" ht="18.75" customHeight="1">
      <c r="A2215" s="42"/>
      <c r="B2215" s="42"/>
    </row>
    <row r="2216" spans="1:2" ht="18.75" customHeight="1">
      <c r="A2216" s="42"/>
      <c r="B2216" s="42"/>
    </row>
    <row r="2217" spans="1:2" ht="18.75" customHeight="1">
      <c r="A2217" s="42"/>
      <c r="B2217" s="42"/>
    </row>
    <row r="2218" spans="1:2" ht="18.75" customHeight="1">
      <c r="A2218" s="42"/>
      <c r="B2218" s="42"/>
    </row>
    <row r="2219" spans="1:2" ht="18.75" customHeight="1">
      <c r="A2219" s="42"/>
      <c r="B2219" s="42"/>
    </row>
    <row r="2220" spans="1:2" ht="18.75" customHeight="1">
      <c r="A2220" s="42"/>
      <c r="B2220" s="42"/>
    </row>
    <row r="2221" spans="1:2" ht="18.75" customHeight="1">
      <c r="A2221" s="42"/>
      <c r="B2221" s="42"/>
    </row>
    <row r="2222" spans="1:2" ht="18.75" customHeight="1">
      <c r="A2222" s="42"/>
      <c r="B2222" s="42"/>
    </row>
    <row r="2223" spans="1:2" ht="18.75" customHeight="1">
      <c r="A2223" s="42"/>
      <c r="B2223" s="42"/>
    </row>
    <row r="2224" spans="1:2" ht="18.75" customHeight="1">
      <c r="A2224" s="42"/>
      <c r="B2224" s="42"/>
    </row>
    <row r="2225" spans="1:2" ht="18.75" customHeight="1">
      <c r="A2225" s="42"/>
      <c r="B2225" s="42"/>
    </row>
    <row r="2226" spans="1:2" ht="18.75" customHeight="1">
      <c r="A2226" s="42"/>
      <c r="B2226" s="42"/>
    </row>
    <row r="2227" spans="1:2" ht="18.75" customHeight="1">
      <c r="A2227" s="42"/>
      <c r="B2227" s="42"/>
    </row>
    <row r="2228" spans="1:2" ht="18.75" customHeight="1">
      <c r="A2228" s="42"/>
      <c r="B2228" s="42"/>
    </row>
    <row r="2229" spans="1:2" ht="18.75" customHeight="1">
      <c r="A2229" s="42"/>
      <c r="B2229" s="42"/>
    </row>
    <row r="2230" spans="1:2" ht="18.75" customHeight="1">
      <c r="A2230" s="42"/>
      <c r="B2230" s="42"/>
    </row>
    <row r="2231" spans="1:2" ht="18.75" customHeight="1">
      <c r="A2231" s="42"/>
      <c r="B2231" s="42"/>
    </row>
    <row r="2232" spans="1:2" ht="18.75" customHeight="1">
      <c r="A2232" s="42"/>
      <c r="B2232" s="42"/>
    </row>
    <row r="2233" spans="1:2" ht="18.75" customHeight="1">
      <c r="A2233" s="42"/>
      <c r="B2233" s="42"/>
    </row>
    <row r="2234" spans="1:2" ht="18.75" customHeight="1">
      <c r="A2234" s="42"/>
      <c r="B2234" s="42"/>
    </row>
    <row r="2235" spans="1:2" ht="18.75" customHeight="1">
      <c r="A2235" s="42"/>
      <c r="B2235" s="42"/>
    </row>
    <row r="2236" spans="1:2" ht="18.75" customHeight="1">
      <c r="A2236" s="42"/>
      <c r="B2236" s="42"/>
    </row>
    <row r="2237" spans="1:2" ht="18.75" customHeight="1">
      <c r="A2237" s="42"/>
      <c r="B2237" s="42"/>
    </row>
    <row r="2238" spans="1:2" ht="18.75" customHeight="1">
      <c r="A2238" s="42"/>
      <c r="B2238" s="42"/>
    </row>
    <row r="2239" spans="1:2" ht="18.75" customHeight="1">
      <c r="A2239" s="42"/>
      <c r="B2239" s="42"/>
    </row>
    <row r="2240" spans="1:2" ht="18.75" customHeight="1">
      <c r="A2240" s="42"/>
      <c r="B2240" s="42"/>
    </row>
    <row r="2241" spans="1:2" ht="18.75" customHeight="1">
      <c r="A2241" s="42"/>
      <c r="B2241" s="42"/>
    </row>
    <row r="2242" spans="1:2" ht="18.75" customHeight="1">
      <c r="A2242" s="42"/>
      <c r="B2242" s="42"/>
    </row>
    <row r="2243" spans="1:2" ht="18.75" customHeight="1">
      <c r="A2243" s="42"/>
      <c r="B2243" s="42"/>
    </row>
    <row r="2244" spans="1:2" ht="18.75" customHeight="1">
      <c r="A2244" s="42"/>
      <c r="B2244" s="42"/>
    </row>
    <row r="2245" spans="1:2" ht="18.75" customHeight="1">
      <c r="A2245" s="42"/>
      <c r="B2245" s="42"/>
    </row>
    <row r="2246" spans="1:2" ht="18.75" customHeight="1">
      <c r="A2246" s="42"/>
      <c r="B2246" s="42"/>
    </row>
    <row r="2247" spans="1:2" ht="18.75" customHeight="1">
      <c r="A2247" s="42"/>
      <c r="B2247" s="42"/>
    </row>
    <row r="2248" spans="1:2" ht="18.75" customHeight="1">
      <c r="A2248" s="42"/>
      <c r="B2248" s="42"/>
    </row>
    <row r="2249" spans="1:2" ht="18.75" customHeight="1">
      <c r="A2249" s="42"/>
      <c r="B2249" s="42"/>
    </row>
    <row r="2250" spans="1:2" ht="18.75" customHeight="1">
      <c r="A2250" s="42"/>
      <c r="B2250" s="42"/>
    </row>
    <row r="2251" spans="1:2" ht="18.75" customHeight="1">
      <c r="A2251" s="42"/>
      <c r="B2251" s="42"/>
    </row>
    <row r="2252" spans="1:2" ht="18.75" customHeight="1">
      <c r="A2252" s="42"/>
      <c r="B2252" s="42"/>
    </row>
    <row r="2253" spans="1:2" ht="18.75" customHeight="1">
      <c r="A2253" s="42"/>
      <c r="B2253" s="42"/>
    </row>
    <row r="2254" spans="1:2" ht="18.75" customHeight="1">
      <c r="A2254" s="42"/>
      <c r="B2254" s="42"/>
    </row>
    <row r="2255" spans="1:2" ht="18.75" customHeight="1">
      <c r="A2255" s="42"/>
      <c r="B2255" s="42"/>
    </row>
    <row r="2256" spans="1:2" ht="18.75" customHeight="1">
      <c r="A2256" s="42"/>
      <c r="B2256" s="42"/>
    </row>
    <row r="2257" spans="1:2" ht="18.75" customHeight="1">
      <c r="A2257" s="42"/>
      <c r="B2257" s="42"/>
    </row>
    <row r="2258" spans="1:2" ht="18.75" customHeight="1">
      <c r="A2258" s="42"/>
      <c r="B2258" s="42"/>
    </row>
    <row r="2259" spans="1:2" ht="18.75" customHeight="1">
      <c r="A2259" s="42"/>
      <c r="B2259" s="42"/>
    </row>
    <row r="2260" spans="1:2" ht="18.75" customHeight="1">
      <c r="A2260" s="42"/>
      <c r="B2260" s="42"/>
    </row>
    <row r="2261" spans="1:2" ht="18.75" customHeight="1">
      <c r="A2261" s="42"/>
      <c r="B2261" s="42"/>
    </row>
    <row r="2262" spans="1:2" ht="18.75" customHeight="1">
      <c r="A2262" s="42"/>
      <c r="B2262" s="42"/>
    </row>
    <row r="2263" spans="1:2" ht="18.75" customHeight="1">
      <c r="A2263" s="42"/>
      <c r="B2263" s="42"/>
    </row>
    <row r="2264" spans="1:2" ht="18.75" customHeight="1">
      <c r="A2264" s="42"/>
      <c r="B2264" s="42"/>
    </row>
    <row r="2265" spans="1:2" ht="18.75" customHeight="1">
      <c r="A2265" s="42"/>
      <c r="B2265" s="42"/>
    </row>
    <row r="2266" spans="1:2" ht="18.75" customHeight="1">
      <c r="A2266" s="42"/>
      <c r="B2266" s="42"/>
    </row>
    <row r="2267" spans="1:2" ht="18.75" customHeight="1">
      <c r="A2267" s="42"/>
      <c r="B2267" s="42"/>
    </row>
    <row r="2268" spans="1:2" ht="18.75" customHeight="1">
      <c r="A2268" s="42"/>
      <c r="B2268" s="42"/>
    </row>
    <row r="2269" spans="1:2" ht="18.75" customHeight="1">
      <c r="A2269" s="42"/>
      <c r="B2269" s="42"/>
    </row>
    <row r="2270" spans="1:2" ht="18.75" customHeight="1">
      <c r="A2270" s="42"/>
      <c r="B2270" s="42"/>
    </row>
    <row r="2271" spans="1:2" ht="18.75" customHeight="1">
      <c r="A2271" s="42"/>
      <c r="B2271" s="42"/>
    </row>
    <row r="2272" spans="1:2" ht="18.75" customHeight="1">
      <c r="A2272" s="42"/>
      <c r="B2272" s="42"/>
    </row>
    <row r="2273" spans="1:2" ht="18.75" customHeight="1">
      <c r="A2273" s="42"/>
      <c r="B2273" s="42"/>
    </row>
    <row r="2274" spans="1:2" ht="18.75" customHeight="1">
      <c r="A2274" s="42"/>
      <c r="B2274" s="42"/>
    </row>
    <row r="2275" spans="1:2" ht="18.75" customHeight="1">
      <c r="A2275" s="42"/>
      <c r="B2275" s="42"/>
    </row>
    <row r="2276" spans="1:2" ht="18.75" customHeight="1">
      <c r="A2276" s="42"/>
      <c r="B2276" s="42"/>
    </row>
    <row r="2277" spans="1:2" ht="18.75" customHeight="1">
      <c r="A2277" s="42"/>
      <c r="B2277" s="42"/>
    </row>
    <row r="2278" spans="1:2" ht="18.75" customHeight="1">
      <c r="A2278" s="42"/>
      <c r="B2278" s="42"/>
    </row>
    <row r="2279" spans="1:2" ht="18.75" customHeight="1">
      <c r="A2279" s="42"/>
      <c r="B2279" s="42"/>
    </row>
    <row r="2280" spans="1:2" ht="18.75" customHeight="1">
      <c r="A2280" s="42"/>
      <c r="B2280" s="42"/>
    </row>
    <row r="2281" spans="1:2" ht="18.75" customHeight="1">
      <c r="A2281" s="42"/>
      <c r="B2281" s="42"/>
    </row>
    <row r="2282" spans="1:2" ht="18.75" customHeight="1">
      <c r="A2282" s="42"/>
      <c r="B2282" s="42"/>
    </row>
    <row r="2283" spans="1:2" ht="18.75" customHeight="1">
      <c r="A2283" s="42"/>
      <c r="B2283" s="42"/>
    </row>
    <row r="2284" spans="1:2" ht="18.75" customHeight="1">
      <c r="A2284" s="42"/>
      <c r="B2284" s="42"/>
    </row>
    <row r="2285" spans="1:2" ht="18.75" customHeight="1">
      <c r="A2285" s="42"/>
      <c r="B2285" s="42"/>
    </row>
    <row r="2286" spans="1:2" ht="18.75" customHeight="1">
      <c r="A2286" s="42"/>
      <c r="B2286" s="42"/>
    </row>
    <row r="2287" spans="1:2" ht="18.75" customHeight="1">
      <c r="A2287" s="42"/>
      <c r="B2287" s="42"/>
    </row>
    <row r="2288" spans="1:2" ht="18.75" customHeight="1">
      <c r="A2288" s="42"/>
      <c r="B2288" s="42"/>
    </row>
    <row r="2289" spans="1:2" ht="18.75" customHeight="1">
      <c r="A2289" s="42"/>
      <c r="B2289" s="42"/>
    </row>
    <row r="2290" spans="1:2" ht="18.75" customHeight="1">
      <c r="A2290" s="42"/>
      <c r="B2290" s="42"/>
    </row>
    <row r="2291" spans="1:2" ht="18.75" customHeight="1">
      <c r="A2291" s="42"/>
      <c r="B2291" s="42"/>
    </row>
    <row r="2292" spans="1:2" ht="18.75" customHeight="1">
      <c r="A2292" s="42"/>
      <c r="B2292" s="42"/>
    </row>
    <row r="2293" spans="1:2" ht="18.75" customHeight="1">
      <c r="A2293" s="42"/>
      <c r="B2293" s="42"/>
    </row>
    <row r="2294" spans="1:2" ht="18.75" customHeight="1">
      <c r="A2294" s="42"/>
      <c r="B2294" s="42"/>
    </row>
    <row r="2295" spans="1:2" ht="18.75" customHeight="1">
      <c r="A2295" s="42"/>
      <c r="B2295" s="42"/>
    </row>
    <row r="2296" spans="1:2" ht="18.75" customHeight="1">
      <c r="A2296" s="42"/>
      <c r="B2296" s="42"/>
    </row>
    <row r="2297" spans="1:2" ht="18.75" customHeight="1">
      <c r="A2297" s="42"/>
      <c r="B2297" s="42"/>
    </row>
    <row r="2298" spans="1:2" ht="18.75" customHeight="1">
      <c r="A2298" s="42"/>
      <c r="B2298" s="42"/>
    </row>
    <row r="2299" spans="1:2" ht="18.75" customHeight="1">
      <c r="A2299" s="42"/>
      <c r="B2299" s="42"/>
    </row>
    <row r="2300" spans="1:2" ht="18.75" customHeight="1">
      <c r="A2300" s="42"/>
      <c r="B2300" s="42"/>
    </row>
    <row r="2301" spans="1:2" ht="18.75" customHeight="1">
      <c r="A2301" s="42"/>
      <c r="B2301" s="42"/>
    </row>
    <row r="2302" spans="1:2" ht="18.75" customHeight="1">
      <c r="A2302" s="42"/>
      <c r="B2302" s="42"/>
    </row>
    <row r="2303" spans="1:2" ht="18.75" customHeight="1">
      <c r="A2303" s="42"/>
      <c r="B2303" s="42"/>
    </row>
    <row r="2304" spans="1:2" ht="18.75" customHeight="1">
      <c r="A2304" s="42"/>
      <c r="B2304" s="42"/>
    </row>
    <row r="2305" spans="1:2" ht="18.75" customHeight="1">
      <c r="A2305" s="42"/>
      <c r="B2305" s="42"/>
    </row>
    <row r="2306" spans="1:2" ht="18.75" customHeight="1">
      <c r="A2306" s="42"/>
      <c r="B2306" s="42"/>
    </row>
    <row r="2307" spans="1:2" ht="18.75" customHeight="1">
      <c r="A2307" s="42"/>
      <c r="B2307" s="42"/>
    </row>
    <row r="2308" spans="1:2" ht="18.75" customHeight="1">
      <c r="A2308" s="42"/>
      <c r="B2308" s="42"/>
    </row>
    <row r="2309" spans="1:2" ht="18.75" customHeight="1">
      <c r="A2309" s="42"/>
      <c r="B2309" s="42"/>
    </row>
    <row r="2310" spans="1:2" ht="18.75" customHeight="1">
      <c r="A2310" s="42"/>
      <c r="B2310" s="42"/>
    </row>
    <row r="2311" spans="1:2" ht="18.75" customHeight="1">
      <c r="A2311" s="42"/>
      <c r="B2311" s="42"/>
    </row>
    <row r="2312" spans="1:2" ht="18.75" customHeight="1">
      <c r="A2312" s="42"/>
      <c r="B2312" s="42"/>
    </row>
    <row r="2313" spans="1:2" ht="18.75" customHeight="1">
      <c r="A2313" s="42"/>
      <c r="B2313" s="42"/>
    </row>
    <row r="2314" spans="1:2" ht="18.75" customHeight="1">
      <c r="A2314" s="42"/>
      <c r="B2314" s="42"/>
    </row>
    <row r="2315" spans="1:2" ht="18.75" customHeight="1">
      <c r="A2315" s="42"/>
      <c r="B2315" s="42"/>
    </row>
    <row r="2316" spans="1:2" ht="18.75" customHeight="1">
      <c r="A2316" s="42"/>
      <c r="B2316" s="42"/>
    </row>
    <row r="2317" spans="1:2" ht="18.75" customHeight="1">
      <c r="A2317" s="42"/>
      <c r="B2317" s="42"/>
    </row>
    <row r="2318" spans="1:2" ht="18.75" customHeight="1">
      <c r="A2318" s="42"/>
      <c r="B2318" s="42"/>
    </row>
    <row r="2319" spans="1:2" ht="18.75" customHeight="1">
      <c r="A2319" s="42"/>
      <c r="B2319" s="42"/>
    </row>
    <row r="2320" spans="1:2" ht="18.75" customHeight="1">
      <c r="A2320" s="42"/>
      <c r="B2320" s="42"/>
    </row>
    <row r="2321" spans="1:2" ht="18.75" customHeight="1">
      <c r="A2321" s="42"/>
      <c r="B2321" s="42"/>
    </row>
    <row r="2322" spans="1:2" ht="18.75" customHeight="1">
      <c r="A2322" s="42"/>
      <c r="B2322" s="42"/>
    </row>
    <row r="2323" spans="1:2" ht="18.75" customHeight="1">
      <c r="A2323" s="42"/>
      <c r="B2323" s="42"/>
    </row>
    <row r="2324" spans="1:2" ht="18.75" customHeight="1">
      <c r="A2324" s="42"/>
      <c r="B2324" s="42"/>
    </row>
    <row r="2325" spans="1:2" ht="18.75" customHeight="1">
      <c r="A2325" s="42"/>
      <c r="B2325" s="42"/>
    </row>
    <row r="2326" spans="1:2" ht="18.75" customHeight="1">
      <c r="A2326" s="42"/>
      <c r="B2326" s="42"/>
    </row>
    <row r="2327" spans="1:2" ht="18.75" customHeight="1">
      <c r="A2327" s="42"/>
      <c r="B2327" s="42"/>
    </row>
    <row r="2328" spans="1:2" ht="18.75" customHeight="1">
      <c r="A2328" s="42"/>
      <c r="B2328" s="42"/>
    </row>
    <row r="2329" spans="1:2" ht="18.75" customHeight="1">
      <c r="A2329" s="42"/>
      <c r="B2329" s="42"/>
    </row>
    <row r="2330" spans="1:2" ht="18.75" customHeight="1">
      <c r="A2330" s="42"/>
      <c r="B2330" s="42"/>
    </row>
    <row r="2331" spans="1:2" ht="18.75" customHeight="1">
      <c r="A2331" s="42"/>
      <c r="B2331" s="42"/>
    </row>
    <row r="2332" spans="1:2" ht="18.75" customHeight="1">
      <c r="A2332" s="42"/>
      <c r="B2332" s="42"/>
    </row>
    <row r="2333" spans="1:2" ht="18.75" customHeight="1">
      <c r="A2333" s="42"/>
      <c r="B2333" s="42"/>
    </row>
    <row r="2334" spans="1:2" ht="18.75" customHeight="1">
      <c r="A2334" s="42"/>
      <c r="B2334" s="42"/>
    </row>
    <row r="2335" spans="1:2" ht="18.75" customHeight="1">
      <c r="A2335" s="42"/>
      <c r="B2335" s="42"/>
    </row>
    <row r="2336" spans="1:2" ht="18.75" customHeight="1">
      <c r="A2336" s="42"/>
      <c r="B2336" s="42"/>
    </row>
    <row r="2337" spans="1:2" ht="18.75" customHeight="1">
      <c r="A2337" s="42"/>
      <c r="B2337" s="42"/>
    </row>
    <row r="2338" spans="1:2" ht="18.75" customHeight="1">
      <c r="A2338" s="42"/>
      <c r="B2338" s="42"/>
    </row>
    <row r="2339" spans="1:2" ht="18.75" customHeight="1">
      <c r="A2339" s="42"/>
      <c r="B2339" s="42"/>
    </row>
    <row r="2340" spans="1:2" ht="18.75" customHeight="1">
      <c r="A2340" s="42"/>
      <c r="B2340" s="42"/>
    </row>
    <row r="2341" spans="1:2" ht="18.75" customHeight="1">
      <c r="A2341" s="42"/>
      <c r="B2341" s="42"/>
    </row>
    <row r="2342" spans="1:2" ht="18.75" customHeight="1">
      <c r="A2342" s="42"/>
      <c r="B2342" s="42"/>
    </row>
    <row r="2343" spans="1:2" ht="18.75" customHeight="1">
      <c r="A2343" s="42"/>
      <c r="B2343" s="42"/>
    </row>
    <row r="2344" spans="1:2" ht="18.75" customHeight="1">
      <c r="A2344" s="42"/>
      <c r="B2344" s="42"/>
    </row>
    <row r="2345" spans="1:2" ht="18.75" customHeight="1">
      <c r="A2345" s="42"/>
      <c r="B2345" s="42"/>
    </row>
    <row r="2346" spans="1:2" ht="18.75" customHeight="1">
      <c r="A2346" s="42"/>
      <c r="B2346" s="42"/>
    </row>
    <row r="2347" spans="1:2" ht="18.75" customHeight="1">
      <c r="A2347" s="42"/>
      <c r="B2347" s="42"/>
    </row>
    <row r="2348" spans="1:2" ht="18.75" customHeight="1">
      <c r="A2348" s="42"/>
      <c r="B2348" s="42"/>
    </row>
    <row r="2349" spans="1:2" ht="18.75" customHeight="1">
      <c r="A2349" s="42"/>
      <c r="B2349" s="42"/>
    </row>
    <row r="2350" spans="1:2" ht="18.75" customHeight="1">
      <c r="A2350" s="42"/>
      <c r="B2350" s="42"/>
    </row>
    <row r="2351" spans="1:2" ht="18.75" customHeight="1">
      <c r="A2351" s="42"/>
      <c r="B2351" s="42"/>
    </row>
    <row r="2352" spans="1:2" ht="18.75" customHeight="1">
      <c r="A2352" s="42"/>
      <c r="B2352" s="42"/>
    </row>
    <row r="2353" spans="1:2" ht="18.75" customHeight="1">
      <c r="A2353" s="42"/>
      <c r="B2353" s="42"/>
    </row>
    <row r="2354" spans="1:2" ht="18.75" customHeight="1">
      <c r="A2354" s="42"/>
      <c r="B2354" s="42"/>
    </row>
    <row r="2355" spans="1:2" ht="18.75" customHeight="1">
      <c r="A2355" s="42"/>
      <c r="B2355" s="42"/>
    </row>
    <row r="2356" spans="1:2" ht="18.75" customHeight="1">
      <c r="A2356" s="42"/>
      <c r="B2356" s="42"/>
    </row>
    <row r="2357" spans="1:2" ht="18.75" customHeight="1">
      <c r="A2357" s="42"/>
      <c r="B2357" s="42"/>
    </row>
    <row r="2358" spans="1:2" ht="18.75" customHeight="1">
      <c r="A2358" s="42"/>
      <c r="B2358" s="42"/>
    </row>
    <row r="2359" spans="1:2" ht="18.75" customHeight="1">
      <c r="A2359" s="42"/>
      <c r="B2359" s="42"/>
    </row>
    <row r="2360" spans="1:2" ht="18.75" customHeight="1">
      <c r="A2360" s="42"/>
      <c r="B2360" s="42"/>
    </row>
    <row r="2361" spans="1:2" ht="18.75" customHeight="1">
      <c r="A2361" s="42"/>
      <c r="B2361" s="42"/>
    </row>
    <row r="2362" spans="1:2" ht="18.75" customHeight="1">
      <c r="A2362" s="42"/>
      <c r="B2362" s="42"/>
    </row>
    <row r="2363" spans="1:2" ht="18.75" customHeight="1">
      <c r="A2363" s="42"/>
      <c r="B2363" s="42"/>
    </row>
    <row r="2364" spans="1:2" ht="18.75" customHeight="1">
      <c r="A2364" s="42"/>
      <c r="B2364" s="42"/>
    </row>
    <row r="2365" spans="1:2" ht="18.75" customHeight="1">
      <c r="A2365" s="42"/>
      <c r="B2365" s="42"/>
    </row>
    <row r="2366" spans="1:2" ht="18.75" customHeight="1">
      <c r="A2366" s="42"/>
      <c r="B2366" s="42"/>
    </row>
    <row r="2367" spans="1:2" ht="18.75" customHeight="1">
      <c r="A2367" s="42"/>
      <c r="B2367" s="42"/>
    </row>
    <row r="2368" spans="1:2" ht="18.75" customHeight="1">
      <c r="A2368" s="42"/>
      <c r="B2368" s="42"/>
    </row>
    <row r="2369" spans="1:2" ht="18.75" customHeight="1">
      <c r="A2369" s="42"/>
      <c r="B2369" s="42"/>
    </row>
    <row r="2370" spans="1:2" ht="18.75" customHeight="1">
      <c r="A2370" s="42"/>
      <c r="B2370" s="42"/>
    </row>
    <row r="2371" spans="1:2" ht="18.75" customHeight="1">
      <c r="A2371" s="42"/>
      <c r="B2371" s="42"/>
    </row>
    <row r="2372" spans="1:2" ht="18.75" customHeight="1">
      <c r="A2372" s="42"/>
      <c r="B2372" s="42"/>
    </row>
    <row r="2373" spans="1:2" ht="18.75" customHeight="1">
      <c r="A2373" s="42"/>
      <c r="B2373" s="42"/>
    </row>
    <row r="2374" spans="1:2" ht="18.75" customHeight="1">
      <c r="A2374" s="42"/>
      <c r="B2374" s="42"/>
    </row>
    <row r="2375" spans="1:2" ht="18.75" customHeight="1">
      <c r="A2375" s="42"/>
      <c r="B2375" s="42"/>
    </row>
    <row r="2376" spans="1:2" ht="18.75" customHeight="1">
      <c r="A2376" s="42"/>
      <c r="B2376" s="42"/>
    </row>
    <row r="2377" spans="1:2" ht="18.75" customHeight="1">
      <c r="A2377" s="42"/>
      <c r="B2377" s="42"/>
    </row>
    <row r="2378" spans="1:2" ht="18.75" customHeight="1">
      <c r="A2378" s="42"/>
      <c r="B2378" s="42"/>
    </row>
    <row r="2379" spans="1:2" ht="18.75" customHeight="1">
      <c r="A2379" s="42"/>
      <c r="B2379" s="42"/>
    </row>
    <row r="2380" spans="1:2" ht="18.75" customHeight="1">
      <c r="A2380" s="42"/>
      <c r="B2380" s="42"/>
    </row>
    <row r="2381" spans="1:2" ht="18.75" customHeight="1">
      <c r="A2381" s="42"/>
      <c r="B2381" s="42"/>
    </row>
    <row r="2382" spans="1:2" ht="18.75" customHeight="1">
      <c r="A2382" s="42"/>
      <c r="B2382" s="42"/>
    </row>
    <row r="2383" spans="1:2" ht="18.75" customHeight="1">
      <c r="A2383" s="42"/>
      <c r="B2383" s="42"/>
    </row>
    <row r="2384" spans="1:2" ht="18.75" customHeight="1">
      <c r="A2384" s="42"/>
      <c r="B2384" s="42"/>
    </row>
    <row r="2385" spans="1:2" ht="18.75" customHeight="1">
      <c r="A2385" s="42"/>
      <c r="B2385" s="42"/>
    </row>
    <row r="2386" spans="1:2" ht="18.75" customHeight="1">
      <c r="A2386" s="42"/>
      <c r="B2386" s="42"/>
    </row>
    <row r="2387" spans="1:2" ht="18.75" customHeight="1">
      <c r="A2387" s="42"/>
      <c r="B2387" s="42"/>
    </row>
    <row r="2388" spans="1:2" ht="18.75" customHeight="1">
      <c r="A2388" s="42"/>
      <c r="B2388" s="42"/>
    </row>
    <row r="2389" spans="1:2" ht="18.75" customHeight="1">
      <c r="A2389" s="42"/>
      <c r="B2389" s="42"/>
    </row>
    <row r="2390" spans="1:2" ht="18.75" customHeight="1">
      <c r="A2390" s="42"/>
      <c r="B2390" s="42"/>
    </row>
    <row r="2391" spans="1:2" ht="18.75" customHeight="1">
      <c r="A2391" s="42"/>
      <c r="B2391" s="42"/>
    </row>
    <row r="2392" spans="1:2" ht="18.75" customHeight="1">
      <c r="A2392" s="42"/>
      <c r="B2392" s="42"/>
    </row>
    <row r="2393" spans="1:2" ht="18.75" customHeight="1">
      <c r="A2393" s="42"/>
      <c r="B2393" s="42"/>
    </row>
    <row r="2394" spans="1:2" ht="18.75" customHeight="1">
      <c r="A2394" s="42"/>
      <c r="B2394" s="42"/>
    </row>
    <row r="2395" spans="1:2" ht="18.75" customHeight="1">
      <c r="A2395" s="42"/>
      <c r="B2395" s="42"/>
    </row>
    <row r="2396" spans="1:2" ht="18.75" customHeight="1">
      <c r="A2396" s="42"/>
      <c r="B2396" s="42"/>
    </row>
    <row r="2397" spans="1:2" ht="18.75" customHeight="1">
      <c r="A2397" s="42"/>
      <c r="B2397" s="42"/>
    </row>
    <row r="2398" spans="1:2" ht="18.75" customHeight="1">
      <c r="A2398" s="42"/>
      <c r="B2398" s="42"/>
    </row>
    <row r="2399" spans="1:2" ht="18.75" customHeight="1">
      <c r="A2399" s="42"/>
      <c r="B2399" s="42"/>
    </row>
    <row r="2400" spans="1:2" ht="18.75" customHeight="1">
      <c r="A2400" s="42"/>
      <c r="B2400" s="42"/>
    </row>
    <row r="2401" spans="1:2" ht="18.75" customHeight="1">
      <c r="A2401" s="42"/>
      <c r="B2401" s="42"/>
    </row>
    <row r="2402" spans="1:2" ht="18.75" customHeight="1">
      <c r="A2402" s="42"/>
      <c r="B2402" s="42"/>
    </row>
    <row r="2403" spans="1:2" ht="18.75" customHeight="1">
      <c r="A2403" s="42"/>
      <c r="B2403" s="42"/>
    </row>
    <row r="2404" spans="1:2" ht="18.75" customHeight="1">
      <c r="A2404" s="42"/>
      <c r="B2404" s="42"/>
    </row>
    <row r="2405" spans="1:2" ht="18.75" customHeight="1">
      <c r="A2405" s="42"/>
      <c r="B2405" s="42"/>
    </row>
    <row r="2406" spans="1:2" ht="18.75" customHeight="1">
      <c r="A2406" s="42"/>
      <c r="B2406" s="42"/>
    </row>
    <row r="2407" spans="1:2" ht="18.75" customHeight="1">
      <c r="A2407" s="42"/>
      <c r="B2407" s="42"/>
    </row>
    <row r="2408" spans="1:2" ht="18.75" customHeight="1">
      <c r="A2408" s="42"/>
      <c r="B2408" s="42"/>
    </row>
    <row r="2409" spans="1:2" ht="18.75" customHeight="1">
      <c r="A2409" s="42"/>
      <c r="B2409" s="42"/>
    </row>
    <row r="2410" spans="1:2" ht="18.75" customHeight="1">
      <c r="A2410" s="42"/>
      <c r="B2410" s="42"/>
    </row>
    <row r="2411" spans="1:2" ht="18.75" customHeight="1">
      <c r="A2411" s="42"/>
      <c r="B2411" s="42"/>
    </row>
    <row r="2412" spans="1:2" ht="18.75" customHeight="1">
      <c r="A2412" s="42"/>
      <c r="B2412" s="42"/>
    </row>
    <row r="2413" spans="1:2" ht="18.75" customHeight="1">
      <c r="A2413" s="42"/>
      <c r="B2413" s="42"/>
    </row>
    <row r="2414" spans="1:2" ht="18.75" customHeight="1">
      <c r="A2414" s="42"/>
      <c r="B2414" s="42"/>
    </row>
    <row r="2415" spans="1:2" ht="18.75" customHeight="1">
      <c r="A2415" s="42"/>
      <c r="B2415" s="42"/>
    </row>
    <row r="2416" spans="1:2" ht="18.75" customHeight="1">
      <c r="A2416" s="42"/>
      <c r="B2416" s="42"/>
    </row>
    <row r="2417" spans="1:2" ht="18.75" customHeight="1">
      <c r="A2417" s="42"/>
      <c r="B2417" s="42"/>
    </row>
    <row r="2418" spans="1:2" ht="18.75" customHeight="1">
      <c r="A2418" s="42"/>
      <c r="B2418" s="42"/>
    </row>
    <row r="2419" spans="1:2" ht="18.75" customHeight="1">
      <c r="A2419" s="42"/>
      <c r="B2419" s="42"/>
    </row>
    <row r="2420" spans="1:2" ht="18.75" customHeight="1">
      <c r="A2420" s="42"/>
      <c r="B2420" s="42"/>
    </row>
    <row r="2421" spans="1:2" ht="18.75" customHeight="1">
      <c r="A2421" s="42"/>
      <c r="B2421" s="42"/>
    </row>
    <row r="2422" spans="1:2" ht="18.75" customHeight="1">
      <c r="A2422" s="42"/>
      <c r="B2422" s="42"/>
    </row>
    <row r="2423" spans="1:2" ht="18.75" customHeight="1">
      <c r="A2423" s="42"/>
      <c r="B2423" s="42"/>
    </row>
    <row r="2424" spans="1:2" ht="18.75" customHeight="1">
      <c r="A2424" s="42"/>
      <c r="B2424" s="42"/>
    </row>
    <row r="2425" spans="1:2" ht="18.75" customHeight="1">
      <c r="A2425" s="42"/>
      <c r="B2425" s="42"/>
    </row>
    <row r="2426" spans="1:2" ht="18.75" customHeight="1">
      <c r="A2426" s="42"/>
      <c r="B2426" s="42"/>
    </row>
    <row r="2427" spans="1:2" ht="18.75" customHeight="1">
      <c r="A2427" s="42"/>
      <c r="B2427" s="42"/>
    </row>
    <row r="2428" spans="1:2" ht="18.75" customHeight="1">
      <c r="A2428" s="42"/>
      <c r="B2428" s="42"/>
    </row>
    <row r="2429" spans="1:2" ht="18.75" customHeight="1">
      <c r="A2429" s="42"/>
      <c r="B2429" s="42"/>
    </row>
    <row r="2430" spans="1:2" ht="18.75" customHeight="1">
      <c r="A2430" s="42"/>
      <c r="B2430" s="42"/>
    </row>
    <row r="2431" spans="1:2" ht="18.75" customHeight="1">
      <c r="A2431" s="42"/>
      <c r="B2431" s="42"/>
    </row>
    <row r="2432" spans="1:2" ht="18.75" customHeight="1">
      <c r="A2432" s="42"/>
      <c r="B2432" s="42"/>
    </row>
    <row r="2433" spans="1:2" ht="18.75" customHeight="1">
      <c r="A2433" s="42"/>
      <c r="B2433" s="42"/>
    </row>
    <row r="2434" spans="1:2" ht="18.75" customHeight="1">
      <c r="A2434" s="42"/>
      <c r="B2434" s="42"/>
    </row>
    <row r="2435" spans="1:2" ht="18.75" customHeight="1">
      <c r="A2435" s="42"/>
      <c r="B2435" s="42"/>
    </row>
    <row r="2436" spans="1:2" ht="18.75" customHeight="1">
      <c r="A2436" s="42"/>
      <c r="B2436" s="42"/>
    </row>
    <row r="2437" spans="1:2" ht="18.75" customHeight="1">
      <c r="A2437" s="42"/>
      <c r="B2437" s="42"/>
    </row>
    <row r="2438" spans="1:2" ht="18.75" customHeight="1">
      <c r="A2438" s="42"/>
      <c r="B2438" s="42"/>
    </row>
    <row r="2439" spans="1:2" ht="18.75" customHeight="1">
      <c r="A2439" s="42"/>
      <c r="B2439" s="42"/>
    </row>
    <row r="2440" spans="1:2" ht="18.75" customHeight="1">
      <c r="A2440" s="42"/>
      <c r="B2440" s="42"/>
    </row>
    <row r="2441" spans="1:2" ht="18.75" customHeight="1">
      <c r="A2441" s="42"/>
      <c r="B2441" s="42"/>
    </row>
    <row r="2442" spans="1:2" ht="18.75" customHeight="1">
      <c r="A2442" s="42"/>
      <c r="B2442" s="42"/>
    </row>
    <row r="2443" spans="1:2" ht="18.75" customHeight="1">
      <c r="A2443" s="42"/>
      <c r="B2443" s="42"/>
    </row>
    <row r="2444" spans="1:2" ht="18.75" customHeight="1">
      <c r="A2444" s="42"/>
      <c r="B2444" s="42"/>
    </row>
    <row r="2445" spans="1:2" ht="18.75" customHeight="1">
      <c r="A2445" s="42"/>
      <c r="B2445" s="42"/>
    </row>
    <row r="2446" spans="1:2" ht="18.75" customHeight="1">
      <c r="A2446" s="42"/>
      <c r="B2446" s="42"/>
    </row>
    <row r="2447" spans="1:2" ht="18.75" customHeight="1">
      <c r="A2447" s="42"/>
      <c r="B2447" s="42"/>
    </row>
    <row r="2448" spans="1:2" ht="18.75" customHeight="1">
      <c r="A2448" s="42"/>
      <c r="B2448" s="42"/>
    </row>
    <row r="2449" spans="1:2" ht="18.75" customHeight="1">
      <c r="A2449" s="42"/>
      <c r="B2449" s="42"/>
    </row>
    <row r="2450" spans="1:2" ht="18.75" customHeight="1">
      <c r="A2450" s="42"/>
      <c r="B2450" s="42"/>
    </row>
    <row r="2451" spans="1:2" ht="18.75" customHeight="1">
      <c r="A2451" s="42"/>
      <c r="B2451" s="42"/>
    </row>
    <row r="2452" spans="1:2" ht="18.75" customHeight="1">
      <c r="A2452" s="42"/>
      <c r="B2452" s="42"/>
    </row>
    <row r="2453" spans="1:2" ht="18.75" customHeight="1">
      <c r="A2453" s="42"/>
      <c r="B2453" s="42"/>
    </row>
    <row r="2454" spans="1:2" ht="18.75" customHeight="1">
      <c r="A2454" s="42"/>
      <c r="B2454" s="42"/>
    </row>
    <row r="2455" spans="1:2" ht="18.75" customHeight="1">
      <c r="A2455" s="42"/>
      <c r="B2455" s="42"/>
    </row>
    <row r="2456" spans="1:2" ht="18.75" customHeight="1">
      <c r="A2456" s="42"/>
      <c r="B2456" s="42"/>
    </row>
    <row r="2457" spans="1:2" ht="18.75" customHeight="1">
      <c r="A2457" s="42"/>
      <c r="B2457" s="42"/>
    </row>
    <row r="2458" spans="1:2" ht="18.75" customHeight="1">
      <c r="A2458" s="42"/>
      <c r="B2458" s="42"/>
    </row>
    <row r="2459" spans="1:2" ht="18.75" customHeight="1">
      <c r="A2459" s="42"/>
      <c r="B2459" s="42"/>
    </row>
    <row r="2460" spans="1:2" ht="18.75" customHeight="1">
      <c r="A2460" s="42"/>
      <c r="B2460" s="42"/>
    </row>
    <row r="2461" spans="1:2" ht="18.75" customHeight="1">
      <c r="A2461" s="42"/>
      <c r="B2461" s="42"/>
    </row>
    <row r="2462" spans="1:2" ht="18.75" customHeight="1">
      <c r="A2462" s="42"/>
      <c r="B2462" s="42"/>
    </row>
    <row r="2463" spans="1:2" ht="18.75" customHeight="1">
      <c r="A2463" s="42"/>
      <c r="B2463" s="42"/>
    </row>
    <row r="2464" spans="1:2" ht="18.75" customHeight="1">
      <c r="A2464" s="42"/>
      <c r="B2464" s="42"/>
    </row>
    <row r="2465" spans="1:2" ht="18.75" customHeight="1">
      <c r="A2465" s="42"/>
      <c r="B2465" s="42"/>
    </row>
    <row r="2466" spans="1:2" ht="18.75" customHeight="1">
      <c r="A2466" s="42"/>
      <c r="B2466" s="42"/>
    </row>
    <row r="2467" spans="1:2" ht="18.75" customHeight="1">
      <c r="A2467" s="42"/>
      <c r="B2467" s="42"/>
    </row>
    <row r="2468" spans="1:2" ht="18.75" customHeight="1">
      <c r="A2468" s="42"/>
      <c r="B2468" s="42"/>
    </row>
    <row r="2469" spans="1:2" ht="18.75" customHeight="1">
      <c r="A2469" s="42"/>
      <c r="B2469" s="42"/>
    </row>
    <row r="2470" spans="1:2" ht="18.75" customHeight="1">
      <c r="A2470" s="42"/>
      <c r="B2470" s="42"/>
    </row>
    <row r="2471" spans="1:2" ht="18.75" customHeight="1">
      <c r="A2471" s="42"/>
      <c r="B2471" s="42"/>
    </row>
    <row r="2472" spans="1:2" ht="18.75" customHeight="1">
      <c r="A2472" s="42"/>
      <c r="B2472" s="42"/>
    </row>
    <row r="2473" spans="1:2" ht="18.75" customHeight="1">
      <c r="A2473" s="42"/>
      <c r="B2473" s="42"/>
    </row>
    <row r="2474" spans="1:2" ht="18.75" customHeight="1">
      <c r="A2474" s="42"/>
      <c r="B2474" s="42"/>
    </row>
    <row r="2475" spans="1:2" ht="18.75" customHeight="1">
      <c r="A2475" s="42"/>
      <c r="B2475" s="42"/>
    </row>
    <row r="2476" spans="1:2" ht="18.75" customHeight="1">
      <c r="A2476" s="42"/>
      <c r="B2476" s="42"/>
    </row>
    <row r="2477" spans="1:2" ht="18.75" customHeight="1">
      <c r="A2477" s="42"/>
      <c r="B2477" s="42"/>
    </row>
    <row r="2478" spans="1:2" ht="18.75" customHeight="1">
      <c r="A2478" s="42"/>
      <c r="B2478" s="42"/>
    </row>
    <row r="2479" spans="1:2" ht="18.75" customHeight="1">
      <c r="A2479" s="42"/>
      <c r="B2479" s="42"/>
    </row>
    <row r="2480" spans="1:2" ht="18.75" customHeight="1">
      <c r="A2480" s="42"/>
      <c r="B2480" s="42"/>
    </row>
    <row r="2481" spans="1:2" ht="18.75" customHeight="1">
      <c r="A2481" s="42"/>
      <c r="B2481" s="42"/>
    </row>
    <row r="2482" spans="1:2" ht="18.75" customHeight="1">
      <c r="A2482" s="42"/>
      <c r="B2482" s="42"/>
    </row>
    <row r="2483" spans="1:2" ht="18.75" customHeight="1">
      <c r="A2483" s="42"/>
      <c r="B2483" s="42"/>
    </row>
    <row r="2484" spans="1:2" ht="18.75" customHeight="1">
      <c r="A2484" s="42"/>
      <c r="B2484" s="42"/>
    </row>
    <row r="2485" spans="1:2" ht="18.75" customHeight="1">
      <c r="A2485" s="42"/>
      <c r="B2485" s="42"/>
    </row>
    <row r="2486" spans="1:2" ht="18.75" customHeight="1">
      <c r="A2486" s="42"/>
      <c r="B2486" s="42"/>
    </row>
    <row r="2487" spans="1:2" ht="18.75" customHeight="1">
      <c r="A2487" s="42"/>
      <c r="B2487" s="42"/>
    </row>
    <row r="2488" spans="1:2" ht="18.75" customHeight="1">
      <c r="A2488" s="42"/>
      <c r="B2488" s="42"/>
    </row>
    <row r="2489" spans="1:2" ht="18.75" customHeight="1">
      <c r="A2489" s="42"/>
      <c r="B2489" s="42"/>
    </row>
    <row r="2490" spans="1:2" ht="18.75" customHeight="1">
      <c r="A2490" s="42"/>
      <c r="B2490" s="42"/>
    </row>
    <row r="2491" spans="1:2" ht="18.75" customHeight="1">
      <c r="A2491" s="42"/>
      <c r="B2491" s="42"/>
    </row>
    <row r="2492" spans="1:2" ht="18.75" customHeight="1">
      <c r="A2492" s="42"/>
      <c r="B2492" s="42"/>
    </row>
    <row r="2493" spans="1:2" ht="18.75" customHeight="1">
      <c r="A2493" s="42"/>
      <c r="B2493" s="42"/>
    </row>
    <row r="2494" spans="1:2" ht="18.75" customHeight="1">
      <c r="A2494" s="42"/>
      <c r="B2494" s="42"/>
    </row>
    <row r="2495" spans="1:2" ht="18.75" customHeight="1">
      <c r="A2495" s="42"/>
      <c r="B2495" s="42"/>
    </row>
    <row r="2496" spans="1:2" ht="18.75" customHeight="1">
      <c r="A2496" s="42"/>
      <c r="B2496" s="42"/>
    </row>
    <row r="2497" spans="1:2" ht="18.75" customHeight="1">
      <c r="A2497" s="42"/>
      <c r="B2497" s="42"/>
    </row>
    <row r="2498" spans="1:2" ht="18.75" customHeight="1">
      <c r="A2498" s="42"/>
      <c r="B2498" s="42"/>
    </row>
    <row r="2499" spans="1:2" ht="18.75" customHeight="1">
      <c r="A2499" s="42"/>
      <c r="B2499" s="42"/>
    </row>
    <row r="2500" spans="1:2" ht="18.75" customHeight="1">
      <c r="A2500" s="42"/>
      <c r="B2500" s="42"/>
    </row>
    <row r="2501" spans="1:2" ht="18.75" customHeight="1">
      <c r="A2501" s="42"/>
      <c r="B2501" s="42"/>
    </row>
    <row r="2502" spans="1:2" ht="18.75" customHeight="1">
      <c r="A2502" s="42"/>
      <c r="B2502" s="42"/>
    </row>
    <row r="2503" spans="1:2" ht="18.75" customHeight="1">
      <c r="A2503" s="42"/>
      <c r="B2503" s="42"/>
    </row>
    <row r="2504" spans="1:2" ht="18.75" customHeight="1">
      <c r="A2504" s="42"/>
      <c r="B2504" s="42"/>
    </row>
    <row r="2505" spans="1:2" ht="18.75" customHeight="1">
      <c r="A2505" s="42"/>
      <c r="B2505" s="42"/>
    </row>
    <row r="2506" spans="1:2" ht="18.75" customHeight="1">
      <c r="A2506" s="42"/>
      <c r="B2506" s="42"/>
    </row>
    <row r="2507" spans="1:2" ht="18.75" customHeight="1">
      <c r="A2507" s="42"/>
      <c r="B2507" s="42"/>
    </row>
    <row r="2508" spans="1:2" ht="18.75" customHeight="1">
      <c r="A2508" s="42"/>
      <c r="B2508" s="42"/>
    </row>
    <row r="2509" spans="1:2" ht="18.75" customHeight="1">
      <c r="A2509" s="42"/>
      <c r="B2509" s="42"/>
    </row>
    <row r="2510" spans="1:2" ht="18.75" customHeight="1">
      <c r="A2510" s="42"/>
      <c r="B2510" s="42"/>
    </row>
    <row r="2511" spans="1:2" ht="18.75" customHeight="1">
      <c r="A2511" s="42"/>
      <c r="B2511" s="42"/>
    </row>
    <row r="2512" spans="1:2" ht="18.75" customHeight="1">
      <c r="A2512" s="42"/>
      <c r="B2512" s="42"/>
    </row>
    <row r="2513" spans="1:2" ht="18.75" customHeight="1">
      <c r="A2513" s="42"/>
      <c r="B2513" s="42"/>
    </row>
    <row r="2514" spans="1:2" ht="18.75" customHeight="1">
      <c r="A2514" s="42"/>
      <c r="B2514" s="42"/>
    </row>
    <row r="2515" spans="1:2" ht="18.75" customHeight="1">
      <c r="A2515" s="42"/>
      <c r="B2515" s="42"/>
    </row>
    <row r="2516" spans="1:2" ht="18.75" customHeight="1">
      <c r="A2516" s="42"/>
      <c r="B2516" s="42"/>
    </row>
    <row r="2517" spans="1:2" ht="18.75" customHeight="1">
      <c r="A2517" s="42"/>
      <c r="B2517" s="42"/>
    </row>
    <row r="2518" spans="1:2" ht="18.75" customHeight="1">
      <c r="A2518" s="42"/>
      <c r="B2518" s="42"/>
    </row>
    <row r="2519" spans="1:2" ht="18.75" customHeight="1">
      <c r="A2519" s="42"/>
      <c r="B2519" s="42"/>
    </row>
    <row r="2520" spans="1:2" ht="18.75" customHeight="1">
      <c r="A2520" s="42"/>
      <c r="B2520" s="42"/>
    </row>
    <row r="2521" spans="1:2" ht="18.75" customHeight="1">
      <c r="A2521" s="42"/>
      <c r="B2521" s="42"/>
    </row>
    <row r="2522" spans="1:2" ht="18.75" customHeight="1">
      <c r="A2522" s="42"/>
      <c r="B2522" s="42"/>
    </row>
    <row r="2523" spans="1:2" ht="18.75" customHeight="1">
      <c r="A2523" s="42"/>
      <c r="B2523" s="42"/>
    </row>
    <row r="2524" spans="1:2" ht="18.75" customHeight="1">
      <c r="A2524" s="42"/>
      <c r="B2524" s="42"/>
    </row>
    <row r="2525" spans="1:2" ht="18.75" customHeight="1">
      <c r="A2525" s="42"/>
      <c r="B2525" s="42"/>
    </row>
    <row r="2526" spans="1:2" ht="18.75" customHeight="1">
      <c r="A2526" s="42"/>
      <c r="B2526" s="42"/>
    </row>
    <row r="2527" spans="1:2" ht="18.75" customHeight="1">
      <c r="A2527" s="42"/>
      <c r="B2527" s="42"/>
    </row>
    <row r="2528" spans="1:2" ht="18.75" customHeight="1">
      <c r="A2528" s="42"/>
      <c r="B2528" s="42"/>
    </row>
    <row r="2529" spans="1:2" ht="18.75" customHeight="1">
      <c r="A2529" s="42"/>
      <c r="B2529" s="42"/>
    </row>
    <row r="2530" spans="1:2" ht="18.75" customHeight="1">
      <c r="A2530" s="42"/>
      <c r="B2530" s="42"/>
    </row>
    <row r="2531" spans="1:2" ht="18.75" customHeight="1">
      <c r="A2531" s="42"/>
      <c r="B2531" s="42"/>
    </row>
    <row r="2532" spans="1:2" ht="18.75" customHeight="1">
      <c r="A2532" s="42"/>
      <c r="B2532" s="42"/>
    </row>
    <row r="2533" spans="1:2" ht="18.75" customHeight="1">
      <c r="A2533" s="42"/>
      <c r="B2533" s="42"/>
    </row>
    <row r="2534" spans="1:2" ht="18.75" customHeight="1">
      <c r="A2534" s="42"/>
      <c r="B2534" s="42"/>
    </row>
    <row r="2535" spans="1:2" ht="18.75" customHeight="1">
      <c r="A2535" s="42"/>
      <c r="B2535" s="42"/>
    </row>
    <row r="2536" spans="1:2" ht="18.75" customHeight="1">
      <c r="A2536" s="42"/>
      <c r="B2536" s="42"/>
    </row>
    <row r="2537" spans="1:2" ht="18.75" customHeight="1">
      <c r="A2537" s="42"/>
      <c r="B2537" s="42"/>
    </row>
    <row r="2538" spans="1:2" ht="18.75" customHeight="1">
      <c r="A2538" s="42"/>
      <c r="B2538" s="42"/>
    </row>
    <row r="2539" spans="1:2" ht="18.75" customHeight="1">
      <c r="A2539" s="42"/>
      <c r="B2539" s="42"/>
    </row>
    <row r="2540" spans="1:2" ht="18.75" customHeight="1">
      <c r="A2540" s="42"/>
      <c r="B2540" s="42"/>
    </row>
    <row r="2541" spans="1:2" ht="18.75" customHeight="1">
      <c r="A2541" s="42"/>
      <c r="B2541" s="42"/>
    </row>
    <row r="2542" spans="1:2" ht="18.75" customHeight="1">
      <c r="A2542" s="42"/>
      <c r="B2542" s="42"/>
    </row>
    <row r="2543" spans="1:2" ht="18.75" customHeight="1">
      <c r="A2543" s="42"/>
      <c r="B2543" s="42"/>
    </row>
    <row r="2544" spans="1:2" ht="18.75" customHeight="1">
      <c r="A2544" s="42"/>
      <c r="B2544" s="42"/>
    </row>
    <row r="2545" spans="1:2" ht="18.75" customHeight="1">
      <c r="A2545" s="42"/>
      <c r="B2545" s="42"/>
    </row>
    <row r="2546" spans="1:2" ht="18.75" customHeight="1">
      <c r="A2546" s="42"/>
      <c r="B2546" s="42"/>
    </row>
    <row r="2547" spans="1:2" ht="18.75" customHeight="1">
      <c r="A2547" s="42"/>
      <c r="B2547" s="42"/>
    </row>
    <row r="2548" spans="1:2" ht="18.75" customHeight="1">
      <c r="A2548" s="42"/>
      <c r="B2548" s="42"/>
    </row>
    <row r="2549" spans="1:2" ht="18.75" customHeight="1">
      <c r="A2549" s="42"/>
      <c r="B2549" s="42"/>
    </row>
    <row r="2550" spans="1:2" ht="18.75" customHeight="1">
      <c r="A2550" s="42"/>
      <c r="B2550" s="42"/>
    </row>
    <row r="2551" spans="1:2" ht="18.75" customHeight="1">
      <c r="A2551" s="42"/>
      <c r="B2551" s="42"/>
    </row>
    <row r="2552" spans="1:2" ht="18.75" customHeight="1">
      <c r="A2552" s="42"/>
      <c r="B2552" s="42"/>
    </row>
    <row r="2553" spans="1:2" ht="18.75" customHeight="1">
      <c r="A2553" s="42"/>
      <c r="B2553" s="42"/>
    </row>
    <row r="2554" spans="1:2" ht="18.75" customHeight="1">
      <c r="A2554" s="42"/>
      <c r="B2554" s="42"/>
    </row>
    <row r="2555" spans="1:2" ht="18.75" customHeight="1">
      <c r="A2555" s="42"/>
      <c r="B2555" s="42"/>
    </row>
    <row r="2556" spans="1:2" ht="18.75" customHeight="1">
      <c r="A2556" s="42"/>
      <c r="B2556" s="42"/>
    </row>
    <row r="2557" spans="1:2" ht="18.75" customHeight="1">
      <c r="A2557" s="42"/>
      <c r="B2557" s="42"/>
    </row>
    <row r="2558" spans="1:2" ht="18.75" customHeight="1">
      <c r="A2558" s="42"/>
      <c r="B2558" s="42"/>
    </row>
    <row r="2559" spans="1:2" ht="18.75" customHeight="1">
      <c r="A2559" s="42"/>
      <c r="B2559" s="42"/>
    </row>
    <row r="2560" spans="1:2" ht="18.75" customHeight="1">
      <c r="A2560" s="42"/>
      <c r="B2560" s="42"/>
    </row>
    <row r="2561" spans="1:2" ht="18.75" customHeight="1">
      <c r="A2561" s="42"/>
      <c r="B2561" s="42"/>
    </row>
    <row r="2562" spans="1:2" ht="18.75" customHeight="1">
      <c r="A2562" s="42"/>
      <c r="B2562" s="42"/>
    </row>
    <row r="2563" spans="1:2" ht="18.75" customHeight="1">
      <c r="A2563" s="42"/>
      <c r="B2563" s="42"/>
    </row>
    <row r="2564" spans="1:2" ht="18.75" customHeight="1">
      <c r="A2564" s="42"/>
      <c r="B2564" s="42"/>
    </row>
    <row r="2565" spans="1:2" ht="18.75" customHeight="1">
      <c r="A2565" s="42"/>
      <c r="B2565" s="42"/>
    </row>
    <row r="2566" spans="1:2" ht="18.75" customHeight="1">
      <c r="A2566" s="42"/>
      <c r="B2566" s="42"/>
    </row>
    <row r="2567" spans="1:2" ht="18.75" customHeight="1">
      <c r="A2567" s="42"/>
      <c r="B2567" s="42"/>
    </row>
    <row r="2568" spans="1:2" ht="18.75" customHeight="1">
      <c r="A2568" s="42"/>
      <c r="B2568" s="42"/>
    </row>
    <row r="2569" spans="1:2" ht="18.75" customHeight="1">
      <c r="A2569" s="42"/>
      <c r="B2569" s="42"/>
    </row>
    <row r="2570" spans="1:2" ht="18.75" customHeight="1">
      <c r="A2570" s="42"/>
      <c r="B2570" s="42"/>
    </row>
    <row r="2571" spans="1:2" ht="18.75" customHeight="1">
      <c r="A2571" s="42"/>
      <c r="B2571" s="42"/>
    </row>
    <row r="2572" spans="1:2" ht="18.75" customHeight="1">
      <c r="A2572" s="42"/>
      <c r="B2572" s="42"/>
    </row>
    <row r="2573" spans="1:2" ht="18.75" customHeight="1">
      <c r="A2573" s="42"/>
      <c r="B2573" s="42"/>
    </row>
    <row r="2574" spans="1:2" ht="18.75" customHeight="1">
      <c r="A2574" s="42"/>
      <c r="B2574" s="42"/>
    </row>
    <row r="2575" spans="1:2" ht="18.75" customHeight="1">
      <c r="A2575" s="42"/>
      <c r="B2575" s="42"/>
    </row>
    <row r="2576" spans="1:2" ht="18.75" customHeight="1">
      <c r="A2576" s="42"/>
      <c r="B2576" s="42"/>
    </row>
    <row r="2577" spans="1:2" ht="18.75" customHeight="1">
      <c r="A2577" s="42"/>
      <c r="B2577" s="42"/>
    </row>
    <row r="2578" spans="1:2" ht="18.75" customHeight="1">
      <c r="A2578" s="42"/>
      <c r="B2578" s="42"/>
    </row>
    <row r="2579" spans="1:2" ht="18.75" customHeight="1">
      <c r="A2579" s="42"/>
      <c r="B2579" s="42"/>
    </row>
    <row r="2580" spans="1:2" ht="18.75" customHeight="1">
      <c r="A2580" s="42"/>
      <c r="B2580" s="42"/>
    </row>
    <row r="2581" spans="1:2" ht="18.75" customHeight="1">
      <c r="A2581" s="42"/>
      <c r="B2581" s="42"/>
    </row>
    <row r="2582" spans="1:2" ht="18.75" customHeight="1">
      <c r="A2582" s="42"/>
      <c r="B2582" s="42"/>
    </row>
    <row r="2583" spans="1:2" ht="18.75" customHeight="1">
      <c r="A2583" s="42"/>
      <c r="B2583" s="42"/>
    </row>
    <row r="2584" spans="1:2" ht="18.75" customHeight="1">
      <c r="A2584" s="42"/>
      <c r="B2584" s="42"/>
    </row>
    <row r="2585" spans="1:2" ht="18.75" customHeight="1">
      <c r="A2585" s="42"/>
      <c r="B2585" s="42"/>
    </row>
    <row r="2586" spans="1:2" ht="18.75" customHeight="1">
      <c r="A2586" s="42"/>
      <c r="B2586" s="42"/>
    </row>
    <row r="2587" spans="1:2" ht="18.75" customHeight="1">
      <c r="A2587" s="42"/>
      <c r="B2587" s="42"/>
    </row>
    <row r="2588" spans="1:2" ht="18.75" customHeight="1">
      <c r="A2588" s="42"/>
      <c r="B2588" s="42"/>
    </row>
    <row r="2589" spans="1:2" ht="18.75" customHeight="1">
      <c r="A2589" s="42"/>
      <c r="B2589" s="42"/>
    </row>
    <row r="2590" spans="1:2" ht="18.75" customHeight="1">
      <c r="A2590" s="42"/>
      <c r="B2590" s="42"/>
    </row>
    <row r="2591" spans="1:2" ht="18.75" customHeight="1">
      <c r="A2591" s="42"/>
      <c r="B2591" s="42"/>
    </row>
    <row r="2592" spans="1:2" ht="18.75" customHeight="1">
      <c r="A2592" s="42"/>
      <c r="B2592" s="42"/>
    </row>
    <row r="2593" spans="1:2" ht="18.75" customHeight="1">
      <c r="A2593" s="42"/>
      <c r="B2593" s="42"/>
    </row>
    <row r="2594" spans="1:2" ht="18.75" customHeight="1">
      <c r="A2594" s="42"/>
      <c r="B2594" s="42"/>
    </row>
    <row r="2595" spans="1:2" ht="18.75" customHeight="1">
      <c r="A2595" s="42"/>
      <c r="B2595" s="42"/>
    </row>
    <row r="2596" spans="1:2" ht="18.75" customHeight="1">
      <c r="A2596" s="42"/>
      <c r="B2596" s="42"/>
    </row>
    <row r="2597" spans="1:2" ht="18.75" customHeight="1">
      <c r="A2597" s="42"/>
      <c r="B2597" s="42"/>
    </row>
    <row r="2598" spans="1:2" ht="18.75" customHeight="1">
      <c r="A2598" s="42"/>
      <c r="B2598" s="42"/>
    </row>
    <row r="2599" spans="1:2" ht="18.75" customHeight="1">
      <c r="A2599" s="42"/>
      <c r="B2599" s="42"/>
    </row>
    <row r="2600" spans="1:2" ht="18.75" customHeight="1">
      <c r="A2600" s="42"/>
      <c r="B2600" s="42"/>
    </row>
    <row r="2601" spans="1:2" ht="18.75" customHeight="1">
      <c r="A2601" s="42"/>
      <c r="B2601" s="42"/>
    </row>
    <row r="2602" spans="1:2" ht="18.75" customHeight="1">
      <c r="A2602" s="42"/>
      <c r="B2602" s="42"/>
    </row>
    <row r="2603" spans="1:2" ht="18.75" customHeight="1">
      <c r="A2603" s="42"/>
      <c r="B2603" s="42"/>
    </row>
    <row r="2604" spans="1:2" ht="18.75" customHeight="1">
      <c r="A2604" s="42"/>
      <c r="B2604" s="42"/>
    </row>
    <row r="2605" spans="1:2" ht="18.75" customHeight="1">
      <c r="A2605" s="42"/>
      <c r="B2605" s="42"/>
    </row>
    <row r="2606" spans="1:2" ht="18.75" customHeight="1">
      <c r="A2606" s="42"/>
      <c r="B2606" s="42"/>
    </row>
    <row r="2607" spans="1:2" ht="18.75" customHeight="1">
      <c r="A2607" s="42"/>
      <c r="B2607" s="42"/>
    </row>
    <row r="2608" spans="1:2" ht="18.75" customHeight="1">
      <c r="A2608" s="42"/>
      <c r="B2608" s="42"/>
    </row>
    <row r="2609" spans="1:2" ht="18.75" customHeight="1">
      <c r="A2609" s="42"/>
      <c r="B2609" s="42"/>
    </row>
    <row r="2610" spans="1:2" ht="18.75" customHeight="1">
      <c r="A2610" s="42"/>
      <c r="B2610" s="42"/>
    </row>
    <row r="2611" spans="1:2" ht="18.75" customHeight="1">
      <c r="A2611" s="42"/>
      <c r="B2611" s="42"/>
    </row>
    <row r="2612" spans="1:2" ht="18.75" customHeight="1">
      <c r="A2612" s="42"/>
      <c r="B2612" s="42"/>
    </row>
    <row r="2613" spans="1:2" ht="18.75" customHeight="1">
      <c r="A2613" s="42"/>
      <c r="B2613" s="42"/>
    </row>
    <row r="2614" spans="1:2" ht="18.75" customHeight="1">
      <c r="A2614" s="42"/>
      <c r="B2614" s="42"/>
    </row>
    <row r="2615" spans="1:2" ht="18.75" customHeight="1">
      <c r="A2615" s="42"/>
      <c r="B2615" s="42"/>
    </row>
    <row r="2616" spans="1:2" ht="18.75" customHeight="1">
      <c r="A2616" s="42"/>
      <c r="B2616" s="42"/>
    </row>
    <row r="2617" spans="1:2" ht="18.75" customHeight="1">
      <c r="A2617" s="42"/>
      <c r="B2617" s="42"/>
    </row>
    <row r="2618" spans="1:2" ht="18.75" customHeight="1">
      <c r="A2618" s="42"/>
      <c r="B2618" s="42"/>
    </row>
  </sheetData>
  <sortState ref="K3:M115">
    <sortCondition ref="K3"/>
  </sortState>
  <mergeCells count="4">
    <mergeCell ref="A2:B2"/>
    <mergeCell ref="A3:A11"/>
    <mergeCell ref="A12:A20"/>
    <mergeCell ref="A21:A29"/>
  </mergeCells>
  <conditionalFormatting sqref="M126 K127 K29:K30">
    <cfRule type="cellIs" dxfId="545" priority="642" stopIfTrue="1" operator="equal">
      <formula>0</formula>
    </cfRule>
  </conditionalFormatting>
  <conditionalFormatting sqref="H826">
    <cfRule type="duplicateValues" dxfId="544" priority="636"/>
    <cfRule type="duplicateValues" dxfId="543" priority="637"/>
  </conditionalFormatting>
  <conditionalFormatting sqref="H826">
    <cfRule type="duplicateValues" dxfId="542" priority="635"/>
  </conditionalFormatting>
  <conditionalFormatting sqref="H831">
    <cfRule type="duplicateValues" dxfId="541" priority="633"/>
    <cfRule type="duplicateValues" dxfId="540" priority="634"/>
  </conditionalFormatting>
  <conditionalFormatting sqref="H831">
    <cfRule type="duplicateValues" dxfId="539" priority="632"/>
  </conditionalFormatting>
  <conditionalFormatting sqref="H834">
    <cfRule type="duplicateValues" dxfId="538" priority="630"/>
    <cfRule type="duplicateValues" dxfId="537" priority="631"/>
  </conditionalFormatting>
  <conditionalFormatting sqref="H834">
    <cfRule type="duplicateValues" dxfId="536" priority="629"/>
  </conditionalFormatting>
  <conditionalFormatting sqref="H821:H855">
    <cfRule type="duplicateValues" dxfId="535" priority="627"/>
    <cfRule type="duplicateValues" dxfId="534" priority="628"/>
  </conditionalFormatting>
  <conditionalFormatting sqref="H821:H855">
    <cfRule type="duplicateValues" dxfId="533" priority="626"/>
  </conditionalFormatting>
  <conditionalFormatting sqref="H827">
    <cfRule type="duplicateValues" dxfId="532" priority="624"/>
    <cfRule type="duplicateValues" dxfId="531" priority="625"/>
  </conditionalFormatting>
  <conditionalFormatting sqref="H827">
    <cfRule type="duplicateValues" dxfId="530" priority="623"/>
  </conditionalFormatting>
  <conditionalFormatting sqref="H832">
    <cfRule type="duplicateValues" dxfId="529" priority="621"/>
    <cfRule type="duplicateValues" dxfId="528" priority="622"/>
  </conditionalFormatting>
  <conditionalFormatting sqref="H832">
    <cfRule type="duplicateValues" dxfId="527" priority="620"/>
  </conditionalFormatting>
  <conditionalFormatting sqref="H835">
    <cfRule type="duplicateValues" dxfId="526" priority="618"/>
    <cfRule type="duplicateValues" dxfId="525" priority="619"/>
  </conditionalFormatting>
  <conditionalFormatting sqref="H835">
    <cfRule type="duplicateValues" dxfId="524" priority="617"/>
  </conditionalFormatting>
  <conditionalFormatting sqref="H821:H856">
    <cfRule type="duplicateValues" dxfId="523" priority="615"/>
    <cfRule type="duplicateValues" dxfId="522" priority="616"/>
  </conditionalFormatting>
  <conditionalFormatting sqref="H821:H856">
    <cfRule type="duplicateValues" dxfId="521" priority="614"/>
  </conditionalFormatting>
  <conditionalFormatting sqref="H827">
    <cfRule type="duplicateValues" dxfId="520" priority="612"/>
    <cfRule type="duplicateValues" dxfId="519" priority="613"/>
  </conditionalFormatting>
  <conditionalFormatting sqref="H827">
    <cfRule type="duplicateValues" dxfId="518" priority="611"/>
  </conditionalFormatting>
  <conditionalFormatting sqref="H832">
    <cfRule type="duplicateValues" dxfId="517" priority="609"/>
    <cfRule type="duplicateValues" dxfId="516" priority="610"/>
  </conditionalFormatting>
  <conditionalFormatting sqref="H832">
    <cfRule type="duplicateValues" dxfId="515" priority="608"/>
  </conditionalFormatting>
  <conditionalFormatting sqref="H835">
    <cfRule type="duplicateValues" dxfId="514" priority="606"/>
    <cfRule type="duplicateValues" dxfId="513" priority="607"/>
  </conditionalFormatting>
  <conditionalFormatting sqref="H835">
    <cfRule type="duplicateValues" dxfId="512" priority="605"/>
  </conditionalFormatting>
  <conditionalFormatting sqref="H821:H853">
    <cfRule type="duplicateValues" dxfId="511" priority="603"/>
    <cfRule type="duplicateValues" dxfId="510" priority="604"/>
  </conditionalFormatting>
  <conditionalFormatting sqref="H821:H853">
    <cfRule type="duplicateValues" dxfId="509" priority="602"/>
  </conditionalFormatting>
  <conditionalFormatting sqref="H827">
    <cfRule type="duplicateValues" dxfId="508" priority="600"/>
    <cfRule type="duplicateValues" dxfId="507" priority="601"/>
  </conditionalFormatting>
  <conditionalFormatting sqref="H827">
    <cfRule type="duplicateValues" dxfId="506" priority="599"/>
  </conditionalFormatting>
  <conditionalFormatting sqref="H832">
    <cfRule type="duplicateValues" dxfId="505" priority="597"/>
    <cfRule type="duplicateValues" dxfId="504" priority="598"/>
  </conditionalFormatting>
  <conditionalFormatting sqref="H832">
    <cfRule type="duplicateValues" dxfId="503" priority="596"/>
  </conditionalFormatting>
  <conditionalFormatting sqref="H835">
    <cfRule type="duplicateValues" dxfId="502" priority="594"/>
    <cfRule type="duplicateValues" dxfId="501" priority="595"/>
  </conditionalFormatting>
  <conditionalFormatting sqref="H835">
    <cfRule type="duplicateValues" dxfId="500" priority="593"/>
  </conditionalFormatting>
  <conditionalFormatting sqref="H821:H855">
    <cfRule type="duplicateValues" dxfId="499" priority="591"/>
    <cfRule type="duplicateValues" dxfId="498" priority="592"/>
  </conditionalFormatting>
  <conditionalFormatting sqref="H821:H855">
    <cfRule type="duplicateValues" dxfId="497" priority="590"/>
  </conditionalFormatting>
  <conditionalFormatting sqref="H861">
    <cfRule type="duplicateValues" dxfId="496" priority="588"/>
    <cfRule type="duplicateValues" dxfId="495" priority="589"/>
  </conditionalFormatting>
  <conditionalFormatting sqref="H861">
    <cfRule type="duplicateValues" dxfId="494" priority="587"/>
  </conditionalFormatting>
  <conditionalFormatting sqref="H866">
    <cfRule type="duplicateValues" dxfId="493" priority="585"/>
    <cfRule type="duplicateValues" dxfId="492" priority="586"/>
  </conditionalFormatting>
  <conditionalFormatting sqref="H866">
    <cfRule type="duplicateValues" dxfId="491" priority="584"/>
  </conditionalFormatting>
  <conditionalFormatting sqref="H869">
    <cfRule type="duplicateValues" dxfId="490" priority="582"/>
    <cfRule type="duplicateValues" dxfId="489" priority="583"/>
  </conditionalFormatting>
  <conditionalFormatting sqref="H869">
    <cfRule type="duplicateValues" dxfId="488" priority="581"/>
  </conditionalFormatting>
  <conditionalFormatting sqref="H856:H890">
    <cfRule type="duplicateValues" dxfId="487" priority="579"/>
    <cfRule type="duplicateValues" dxfId="486" priority="580"/>
  </conditionalFormatting>
  <conditionalFormatting sqref="H856:H890">
    <cfRule type="duplicateValues" dxfId="485" priority="578"/>
  </conditionalFormatting>
  <conditionalFormatting sqref="H862">
    <cfRule type="duplicateValues" dxfId="484" priority="576"/>
    <cfRule type="duplicateValues" dxfId="483" priority="577"/>
  </conditionalFormatting>
  <conditionalFormatting sqref="H862">
    <cfRule type="duplicateValues" dxfId="482" priority="575"/>
  </conditionalFormatting>
  <conditionalFormatting sqref="H867">
    <cfRule type="duplicateValues" dxfId="481" priority="573"/>
    <cfRule type="duplicateValues" dxfId="480" priority="574"/>
  </conditionalFormatting>
  <conditionalFormatting sqref="H867">
    <cfRule type="duplicateValues" dxfId="479" priority="572"/>
  </conditionalFormatting>
  <conditionalFormatting sqref="H870">
    <cfRule type="duplicateValues" dxfId="478" priority="570"/>
    <cfRule type="duplicateValues" dxfId="477" priority="571"/>
  </conditionalFormatting>
  <conditionalFormatting sqref="H870">
    <cfRule type="duplicateValues" dxfId="476" priority="569"/>
  </conditionalFormatting>
  <conditionalFormatting sqref="H856:H891">
    <cfRule type="duplicateValues" dxfId="475" priority="567"/>
    <cfRule type="duplicateValues" dxfId="474" priority="568"/>
  </conditionalFormatting>
  <conditionalFormatting sqref="H856:H891">
    <cfRule type="duplicateValues" dxfId="473" priority="566"/>
  </conditionalFormatting>
  <conditionalFormatting sqref="H862">
    <cfRule type="duplicateValues" dxfId="472" priority="564"/>
    <cfRule type="duplicateValues" dxfId="471" priority="565"/>
  </conditionalFormatting>
  <conditionalFormatting sqref="H862">
    <cfRule type="duplicateValues" dxfId="470" priority="563"/>
  </conditionalFormatting>
  <conditionalFormatting sqref="H867">
    <cfRule type="duplicateValues" dxfId="469" priority="561"/>
    <cfRule type="duplicateValues" dxfId="468" priority="562"/>
  </conditionalFormatting>
  <conditionalFormatting sqref="H867">
    <cfRule type="duplicateValues" dxfId="467" priority="560"/>
  </conditionalFormatting>
  <conditionalFormatting sqref="H870">
    <cfRule type="duplicateValues" dxfId="466" priority="558"/>
    <cfRule type="duplicateValues" dxfId="465" priority="559"/>
  </conditionalFormatting>
  <conditionalFormatting sqref="H870">
    <cfRule type="duplicateValues" dxfId="464" priority="557"/>
  </conditionalFormatting>
  <conditionalFormatting sqref="H856:H888">
    <cfRule type="duplicateValues" dxfId="463" priority="555"/>
    <cfRule type="duplicateValues" dxfId="462" priority="556"/>
  </conditionalFormatting>
  <conditionalFormatting sqref="H856:H888">
    <cfRule type="duplicateValues" dxfId="461" priority="554"/>
  </conditionalFormatting>
  <conditionalFormatting sqref="H862">
    <cfRule type="duplicateValues" dxfId="460" priority="552"/>
    <cfRule type="duplicateValues" dxfId="459" priority="553"/>
  </conditionalFormatting>
  <conditionalFormatting sqref="H862">
    <cfRule type="duplicateValues" dxfId="458" priority="551"/>
  </conditionalFormatting>
  <conditionalFormatting sqref="H867">
    <cfRule type="duplicateValues" dxfId="457" priority="549"/>
    <cfRule type="duplicateValues" dxfId="456" priority="550"/>
  </conditionalFormatting>
  <conditionalFormatting sqref="H867">
    <cfRule type="duplicateValues" dxfId="455" priority="548"/>
  </conditionalFormatting>
  <conditionalFormatting sqref="H870">
    <cfRule type="duplicateValues" dxfId="454" priority="546"/>
    <cfRule type="duplicateValues" dxfId="453" priority="547"/>
  </conditionalFormatting>
  <conditionalFormatting sqref="H870">
    <cfRule type="duplicateValues" dxfId="452" priority="545"/>
  </conditionalFormatting>
  <conditionalFormatting sqref="H856:H890">
    <cfRule type="duplicateValues" dxfId="451" priority="543"/>
    <cfRule type="duplicateValues" dxfId="450" priority="544"/>
  </conditionalFormatting>
  <conditionalFormatting sqref="H856:H890">
    <cfRule type="duplicateValues" dxfId="449" priority="542"/>
  </conditionalFormatting>
  <conditionalFormatting sqref="H862">
    <cfRule type="duplicateValues" dxfId="448" priority="540"/>
    <cfRule type="duplicateValues" dxfId="447" priority="541"/>
  </conditionalFormatting>
  <conditionalFormatting sqref="H862">
    <cfRule type="duplicateValues" dxfId="446" priority="539"/>
  </conditionalFormatting>
  <conditionalFormatting sqref="H867">
    <cfRule type="duplicateValues" dxfId="445" priority="537"/>
    <cfRule type="duplicateValues" dxfId="444" priority="538"/>
  </conditionalFormatting>
  <conditionalFormatting sqref="H867">
    <cfRule type="duplicateValues" dxfId="443" priority="536"/>
  </conditionalFormatting>
  <conditionalFormatting sqref="H870">
    <cfRule type="duplicateValues" dxfId="442" priority="534"/>
    <cfRule type="duplicateValues" dxfId="441" priority="535"/>
  </conditionalFormatting>
  <conditionalFormatting sqref="H870">
    <cfRule type="duplicateValues" dxfId="440" priority="533"/>
  </conditionalFormatting>
  <conditionalFormatting sqref="H856:H891">
    <cfRule type="duplicateValues" dxfId="439" priority="531"/>
    <cfRule type="duplicateValues" dxfId="438" priority="532"/>
  </conditionalFormatting>
  <conditionalFormatting sqref="H856:H891">
    <cfRule type="duplicateValues" dxfId="437" priority="530"/>
  </conditionalFormatting>
  <conditionalFormatting sqref="H897">
    <cfRule type="duplicateValues" dxfId="436" priority="528"/>
    <cfRule type="duplicateValues" dxfId="435" priority="529"/>
  </conditionalFormatting>
  <conditionalFormatting sqref="H897">
    <cfRule type="duplicateValues" dxfId="434" priority="527"/>
  </conditionalFormatting>
  <conditionalFormatting sqref="H902">
    <cfRule type="duplicateValues" dxfId="433" priority="525"/>
    <cfRule type="duplicateValues" dxfId="432" priority="526"/>
  </conditionalFormatting>
  <conditionalFormatting sqref="H902">
    <cfRule type="duplicateValues" dxfId="431" priority="524"/>
  </conditionalFormatting>
  <conditionalFormatting sqref="H905">
    <cfRule type="duplicateValues" dxfId="430" priority="522"/>
    <cfRule type="duplicateValues" dxfId="429" priority="523"/>
  </conditionalFormatting>
  <conditionalFormatting sqref="H905">
    <cfRule type="duplicateValues" dxfId="428" priority="521"/>
  </conditionalFormatting>
  <conditionalFormatting sqref="H892:H926">
    <cfRule type="duplicateValues" dxfId="427" priority="519"/>
    <cfRule type="duplicateValues" dxfId="426" priority="520"/>
  </conditionalFormatting>
  <conditionalFormatting sqref="H892:H926">
    <cfRule type="duplicateValues" dxfId="425" priority="518"/>
  </conditionalFormatting>
  <conditionalFormatting sqref="H898">
    <cfRule type="duplicateValues" dxfId="424" priority="516"/>
    <cfRule type="duplicateValues" dxfId="423" priority="517"/>
  </conditionalFormatting>
  <conditionalFormatting sqref="H898">
    <cfRule type="duplicateValues" dxfId="422" priority="515"/>
  </conditionalFormatting>
  <conditionalFormatting sqref="H903">
    <cfRule type="duplicateValues" dxfId="421" priority="513"/>
    <cfRule type="duplicateValues" dxfId="420" priority="514"/>
  </conditionalFormatting>
  <conditionalFormatting sqref="H903">
    <cfRule type="duplicateValues" dxfId="419" priority="512"/>
  </conditionalFormatting>
  <conditionalFormatting sqref="H906">
    <cfRule type="duplicateValues" dxfId="418" priority="510"/>
    <cfRule type="duplicateValues" dxfId="417" priority="511"/>
  </conditionalFormatting>
  <conditionalFormatting sqref="H906">
    <cfRule type="duplicateValues" dxfId="416" priority="509"/>
  </conditionalFormatting>
  <conditionalFormatting sqref="H892:H927">
    <cfRule type="duplicateValues" dxfId="415" priority="507"/>
    <cfRule type="duplicateValues" dxfId="414" priority="508"/>
  </conditionalFormatting>
  <conditionalFormatting sqref="H892:H927">
    <cfRule type="duplicateValues" dxfId="413" priority="506"/>
  </conditionalFormatting>
  <conditionalFormatting sqref="H898">
    <cfRule type="duplicateValues" dxfId="412" priority="504"/>
    <cfRule type="duplicateValues" dxfId="411" priority="505"/>
  </conditionalFormatting>
  <conditionalFormatting sqref="H898">
    <cfRule type="duplicateValues" dxfId="410" priority="503"/>
  </conditionalFormatting>
  <conditionalFormatting sqref="H903">
    <cfRule type="duplicateValues" dxfId="409" priority="501"/>
    <cfRule type="duplicateValues" dxfId="408" priority="502"/>
  </conditionalFormatting>
  <conditionalFormatting sqref="H903">
    <cfRule type="duplicateValues" dxfId="407" priority="500"/>
  </conditionalFormatting>
  <conditionalFormatting sqref="H906">
    <cfRule type="duplicateValues" dxfId="406" priority="498"/>
    <cfRule type="duplicateValues" dxfId="405" priority="499"/>
  </conditionalFormatting>
  <conditionalFormatting sqref="H906">
    <cfRule type="duplicateValues" dxfId="404" priority="497"/>
  </conditionalFormatting>
  <conditionalFormatting sqref="H892:H924">
    <cfRule type="duplicateValues" dxfId="403" priority="495"/>
    <cfRule type="duplicateValues" dxfId="402" priority="496"/>
  </conditionalFormatting>
  <conditionalFormatting sqref="H892:H924">
    <cfRule type="duplicateValues" dxfId="401" priority="494"/>
  </conditionalFormatting>
  <conditionalFormatting sqref="H898">
    <cfRule type="duplicateValues" dxfId="400" priority="492"/>
    <cfRule type="duplicateValues" dxfId="399" priority="493"/>
  </conditionalFormatting>
  <conditionalFormatting sqref="H898">
    <cfRule type="duplicateValues" dxfId="398" priority="491"/>
  </conditionalFormatting>
  <conditionalFormatting sqref="H903">
    <cfRule type="duplicateValues" dxfId="397" priority="489"/>
    <cfRule type="duplicateValues" dxfId="396" priority="490"/>
  </conditionalFormatting>
  <conditionalFormatting sqref="H903">
    <cfRule type="duplicateValues" dxfId="395" priority="488"/>
  </conditionalFormatting>
  <conditionalFormatting sqref="H906">
    <cfRule type="duplicateValues" dxfId="394" priority="486"/>
    <cfRule type="duplicateValues" dxfId="393" priority="487"/>
  </conditionalFormatting>
  <conditionalFormatting sqref="H906">
    <cfRule type="duplicateValues" dxfId="392" priority="485"/>
  </conditionalFormatting>
  <conditionalFormatting sqref="H892:H926">
    <cfRule type="duplicateValues" dxfId="391" priority="483"/>
    <cfRule type="duplicateValues" dxfId="390" priority="484"/>
  </conditionalFormatting>
  <conditionalFormatting sqref="H892:H926">
    <cfRule type="duplicateValues" dxfId="389" priority="482"/>
  </conditionalFormatting>
  <conditionalFormatting sqref="H898">
    <cfRule type="duplicateValues" dxfId="388" priority="480"/>
    <cfRule type="duplicateValues" dxfId="387" priority="481"/>
  </conditionalFormatting>
  <conditionalFormatting sqref="H898">
    <cfRule type="duplicateValues" dxfId="386" priority="479"/>
  </conditionalFormatting>
  <conditionalFormatting sqref="H903">
    <cfRule type="duplicateValues" dxfId="385" priority="477"/>
    <cfRule type="duplicateValues" dxfId="384" priority="478"/>
  </conditionalFormatting>
  <conditionalFormatting sqref="H903">
    <cfRule type="duplicateValues" dxfId="383" priority="476"/>
  </conditionalFormatting>
  <conditionalFormatting sqref="H906">
    <cfRule type="duplicateValues" dxfId="382" priority="474"/>
    <cfRule type="duplicateValues" dxfId="381" priority="475"/>
  </conditionalFormatting>
  <conditionalFormatting sqref="H906">
    <cfRule type="duplicateValues" dxfId="380" priority="473"/>
  </conditionalFormatting>
  <conditionalFormatting sqref="H892:H927">
    <cfRule type="duplicateValues" dxfId="379" priority="471"/>
    <cfRule type="duplicateValues" dxfId="378" priority="472"/>
  </conditionalFormatting>
  <conditionalFormatting sqref="H892:H927">
    <cfRule type="duplicateValues" dxfId="377" priority="470"/>
  </conditionalFormatting>
  <conditionalFormatting sqref="H898">
    <cfRule type="duplicateValues" dxfId="376" priority="468"/>
    <cfRule type="duplicateValues" dxfId="375" priority="469"/>
  </conditionalFormatting>
  <conditionalFormatting sqref="H898">
    <cfRule type="duplicateValues" dxfId="374" priority="467"/>
  </conditionalFormatting>
  <conditionalFormatting sqref="H903">
    <cfRule type="duplicateValues" dxfId="373" priority="465"/>
    <cfRule type="duplicateValues" dxfId="372" priority="466"/>
  </conditionalFormatting>
  <conditionalFormatting sqref="H903">
    <cfRule type="duplicateValues" dxfId="371" priority="464"/>
  </conditionalFormatting>
  <conditionalFormatting sqref="H892:H926">
    <cfRule type="duplicateValues" dxfId="370" priority="462"/>
    <cfRule type="duplicateValues" dxfId="369" priority="463"/>
  </conditionalFormatting>
  <conditionalFormatting sqref="H892:H926">
    <cfRule type="duplicateValues" dxfId="368" priority="461"/>
  </conditionalFormatting>
  <conditionalFormatting sqref="H932">
    <cfRule type="duplicateValues" dxfId="367" priority="459"/>
    <cfRule type="duplicateValues" dxfId="366" priority="460"/>
  </conditionalFormatting>
  <conditionalFormatting sqref="H932">
    <cfRule type="duplicateValues" dxfId="365" priority="458"/>
  </conditionalFormatting>
  <conditionalFormatting sqref="H937">
    <cfRule type="duplicateValues" dxfId="364" priority="456"/>
    <cfRule type="duplicateValues" dxfId="363" priority="457"/>
  </conditionalFormatting>
  <conditionalFormatting sqref="H937">
    <cfRule type="duplicateValues" dxfId="362" priority="455"/>
  </conditionalFormatting>
  <conditionalFormatting sqref="H940">
    <cfRule type="duplicateValues" dxfId="361" priority="453"/>
    <cfRule type="duplicateValues" dxfId="360" priority="454"/>
  </conditionalFormatting>
  <conditionalFormatting sqref="H940">
    <cfRule type="duplicateValues" dxfId="359" priority="452"/>
  </conditionalFormatting>
  <conditionalFormatting sqref="H927:H961">
    <cfRule type="duplicateValues" dxfId="358" priority="450"/>
    <cfRule type="duplicateValues" dxfId="357" priority="451"/>
  </conditionalFormatting>
  <conditionalFormatting sqref="H927:H961">
    <cfRule type="duplicateValues" dxfId="356" priority="449"/>
  </conditionalFormatting>
  <conditionalFormatting sqref="H933">
    <cfRule type="duplicateValues" dxfId="355" priority="447"/>
    <cfRule type="duplicateValues" dxfId="354" priority="448"/>
  </conditionalFormatting>
  <conditionalFormatting sqref="H933">
    <cfRule type="duplicateValues" dxfId="353" priority="446"/>
  </conditionalFormatting>
  <conditionalFormatting sqref="H938">
    <cfRule type="duplicateValues" dxfId="352" priority="444"/>
    <cfRule type="duplicateValues" dxfId="351" priority="445"/>
  </conditionalFormatting>
  <conditionalFormatting sqref="H938">
    <cfRule type="duplicateValues" dxfId="350" priority="443"/>
  </conditionalFormatting>
  <conditionalFormatting sqref="H941">
    <cfRule type="duplicateValues" dxfId="349" priority="441"/>
    <cfRule type="duplicateValues" dxfId="348" priority="442"/>
  </conditionalFormatting>
  <conditionalFormatting sqref="H941">
    <cfRule type="duplicateValues" dxfId="347" priority="440"/>
  </conditionalFormatting>
  <conditionalFormatting sqref="H927:H962">
    <cfRule type="duplicateValues" dxfId="346" priority="438"/>
    <cfRule type="duplicateValues" dxfId="345" priority="439"/>
  </conditionalFormatting>
  <conditionalFormatting sqref="H927:H962">
    <cfRule type="duplicateValues" dxfId="344" priority="437"/>
  </conditionalFormatting>
  <conditionalFormatting sqref="H933">
    <cfRule type="duplicateValues" dxfId="343" priority="435"/>
    <cfRule type="duplicateValues" dxfId="342" priority="436"/>
  </conditionalFormatting>
  <conditionalFormatting sqref="H933">
    <cfRule type="duplicateValues" dxfId="341" priority="434"/>
  </conditionalFormatting>
  <conditionalFormatting sqref="H938">
    <cfRule type="duplicateValues" dxfId="340" priority="432"/>
    <cfRule type="duplicateValues" dxfId="339" priority="433"/>
  </conditionalFormatting>
  <conditionalFormatting sqref="H938">
    <cfRule type="duplicateValues" dxfId="338" priority="431"/>
  </conditionalFormatting>
  <conditionalFormatting sqref="H941">
    <cfRule type="duplicateValues" dxfId="337" priority="429"/>
    <cfRule type="duplicateValues" dxfId="336" priority="430"/>
  </conditionalFormatting>
  <conditionalFormatting sqref="H941">
    <cfRule type="duplicateValues" dxfId="335" priority="428"/>
  </conditionalFormatting>
  <conditionalFormatting sqref="H927:H959">
    <cfRule type="duplicateValues" dxfId="334" priority="426"/>
    <cfRule type="duplicateValues" dxfId="333" priority="427"/>
  </conditionalFormatting>
  <conditionalFormatting sqref="H927:H959">
    <cfRule type="duplicateValues" dxfId="332" priority="425"/>
  </conditionalFormatting>
  <conditionalFormatting sqref="H933">
    <cfRule type="duplicateValues" dxfId="331" priority="423"/>
    <cfRule type="duplicateValues" dxfId="330" priority="424"/>
  </conditionalFormatting>
  <conditionalFormatting sqref="H933">
    <cfRule type="duplicateValues" dxfId="329" priority="422"/>
  </conditionalFormatting>
  <conditionalFormatting sqref="H938">
    <cfRule type="duplicateValues" dxfId="328" priority="420"/>
    <cfRule type="duplicateValues" dxfId="327" priority="421"/>
  </conditionalFormatting>
  <conditionalFormatting sqref="H938">
    <cfRule type="duplicateValues" dxfId="326" priority="419"/>
  </conditionalFormatting>
  <conditionalFormatting sqref="H941">
    <cfRule type="duplicateValues" dxfId="325" priority="417"/>
    <cfRule type="duplicateValues" dxfId="324" priority="418"/>
  </conditionalFormatting>
  <conditionalFormatting sqref="H941">
    <cfRule type="duplicateValues" dxfId="323" priority="416"/>
  </conditionalFormatting>
  <conditionalFormatting sqref="H927:H961">
    <cfRule type="duplicateValues" dxfId="322" priority="414"/>
    <cfRule type="duplicateValues" dxfId="321" priority="415"/>
  </conditionalFormatting>
  <conditionalFormatting sqref="H927:H961">
    <cfRule type="duplicateValues" dxfId="320" priority="413"/>
  </conditionalFormatting>
  <conditionalFormatting sqref="H933">
    <cfRule type="duplicateValues" dxfId="319" priority="411"/>
    <cfRule type="duplicateValues" dxfId="318" priority="412"/>
  </conditionalFormatting>
  <conditionalFormatting sqref="H933">
    <cfRule type="duplicateValues" dxfId="317" priority="410"/>
  </conditionalFormatting>
  <conditionalFormatting sqref="H938">
    <cfRule type="duplicateValues" dxfId="316" priority="408"/>
    <cfRule type="duplicateValues" dxfId="315" priority="409"/>
  </conditionalFormatting>
  <conditionalFormatting sqref="H938">
    <cfRule type="duplicateValues" dxfId="314" priority="407"/>
  </conditionalFormatting>
  <conditionalFormatting sqref="H941">
    <cfRule type="duplicateValues" dxfId="313" priority="405"/>
    <cfRule type="duplicateValues" dxfId="312" priority="406"/>
  </conditionalFormatting>
  <conditionalFormatting sqref="H941">
    <cfRule type="duplicateValues" dxfId="311" priority="404"/>
  </conditionalFormatting>
  <conditionalFormatting sqref="H927:H962">
    <cfRule type="duplicateValues" dxfId="310" priority="402"/>
    <cfRule type="duplicateValues" dxfId="309" priority="403"/>
  </conditionalFormatting>
  <conditionalFormatting sqref="H927:H962">
    <cfRule type="duplicateValues" dxfId="308" priority="401"/>
  </conditionalFormatting>
  <conditionalFormatting sqref="H933">
    <cfRule type="duplicateValues" dxfId="307" priority="399"/>
    <cfRule type="duplicateValues" dxfId="306" priority="400"/>
  </conditionalFormatting>
  <conditionalFormatting sqref="H933">
    <cfRule type="duplicateValues" dxfId="305" priority="398"/>
  </conditionalFormatting>
  <conditionalFormatting sqref="H938">
    <cfRule type="duplicateValues" dxfId="304" priority="396"/>
    <cfRule type="duplicateValues" dxfId="303" priority="397"/>
  </conditionalFormatting>
  <conditionalFormatting sqref="H938">
    <cfRule type="duplicateValues" dxfId="302" priority="395"/>
  </conditionalFormatting>
  <conditionalFormatting sqref="H927:H961">
    <cfRule type="duplicateValues" dxfId="301" priority="393"/>
    <cfRule type="duplicateValues" dxfId="300" priority="394"/>
  </conditionalFormatting>
  <conditionalFormatting sqref="H927:H961">
    <cfRule type="duplicateValues" dxfId="299" priority="392"/>
  </conditionalFormatting>
  <conditionalFormatting sqref="H933">
    <cfRule type="duplicateValues" dxfId="298" priority="390"/>
    <cfRule type="duplicateValues" dxfId="297" priority="391"/>
  </conditionalFormatting>
  <conditionalFormatting sqref="H933">
    <cfRule type="duplicateValues" dxfId="296" priority="389"/>
  </conditionalFormatting>
  <conditionalFormatting sqref="H938">
    <cfRule type="duplicateValues" dxfId="295" priority="387"/>
    <cfRule type="duplicateValues" dxfId="294" priority="388"/>
  </conditionalFormatting>
  <conditionalFormatting sqref="H938">
    <cfRule type="duplicateValues" dxfId="293" priority="386"/>
  </conditionalFormatting>
  <conditionalFormatting sqref="H941">
    <cfRule type="duplicateValues" dxfId="292" priority="384"/>
    <cfRule type="duplicateValues" dxfId="291" priority="385"/>
  </conditionalFormatting>
  <conditionalFormatting sqref="H941">
    <cfRule type="duplicateValues" dxfId="290" priority="383"/>
  </conditionalFormatting>
  <conditionalFormatting sqref="H927:H962">
    <cfRule type="duplicateValues" dxfId="289" priority="381"/>
    <cfRule type="duplicateValues" dxfId="288" priority="382"/>
  </conditionalFormatting>
  <conditionalFormatting sqref="H927:H962">
    <cfRule type="duplicateValues" dxfId="287" priority="380"/>
  </conditionalFormatting>
  <conditionalFormatting sqref="H1028">
    <cfRule type="duplicateValues" dxfId="286" priority="378"/>
    <cfRule type="duplicateValues" dxfId="285" priority="379"/>
  </conditionalFormatting>
  <conditionalFormatting sqref="H1028">
    <cfRule type="duplicateValues" dxfId="284" priority="377"/>
  </conditionalFormatting>
  <conditionalFormatting sqref="H1033">
    <cfRule type="duplicateValues" dxfId="283" priority="375"/>
    <cfRule type="duplicateValues" dxfId="282" priority="376"/>
  </conditionalFormatting>
  <conditionalFormatting sqref="H1033">
    <cfRule type="duplicateValues" dxfId="281" priority="374"/>
  </conditionalFormatting>
  <conditionalFormatting sqref="H1036">
    <cfRule type="duplicateValues" dxfId="280" priority="372"/>
    <cfRule type="duplicateValues" dxfId="279" priority="373"/>
  </conditionalFormatting>
  <conditionalFormatting sqref="H1036">
    <cfRule type="duplicateValues" dxfId="278" priority="371"/>
  </conditionalFormatting>
  <conditionalFormatting sqref="H1023:H1055">
    <cfRule type="duplicateValues" dxfId="277" priority="369"/>
    <cfRule type="duplicateValues" dxfId="276" priority="370"/>
  </conditionalFormatting>
  <conditionalFormatting sqref="H1023:H1055">
    <cfRule type="duplicateValues" dxfId="275" priority="368"/>
  </conditionalFormatting>
  <conditionalFormatting sqref="H1097">
    <cfRule type="duplicateValues" dxfId="274" priority="366"/>
    <cfRule type="duplicateValues" dxfId="273" priority="367"/>
  </conditionalFormatting>
  <conditionalFormatting sqref="H1097">
    <cfRule type="duplicateValues" dxfId="272" priority="365"/>
  </conditionalFormatting>
  <conditionalFormatting sqref="H1102">
    <cfRule type="duplicateValues" dxfId="271" priority="363"/>
    <cfRule type="duplicateValues" dxfId="270" priority="364"/>
  </conditionalFormatting>
  <conditionalFormatting sqref="H1102">
    <cfRule type="duplicateValues" dxfId="269" priority="362"/>
  </conditionalFormatting>
  <conditionalFormatting sqref="H1105">
    <cfRule type="duplicateValues" dxfId="268" priority="360"/>
    <cfRule type="duplicateValues" dxfId="267" priority="361"/>
  </conditionalFormatting>
  <conditionalFormatting sqref="H1105">
    <cfRule type="duplicateValues" dxfId="266" priority="359"/>
  </conditionalFormatting>
  <conditionalFormatting sqref="H1092:H1126">
    <cfRule type="duplicateValues" dxfId="265" priority="357"/>
    <cfRule type="duplicateValues" dxfId="264" priority="358"/>
  </conditionalFormatting>
  <conditionalFormatting sqref="H1092:H1126">
    <cfRule type="duplicateValues" dxfId="263" priority="356"/>
  </conditionalFormatting>
  <conditionalFormatting sqref="H1133">
    <cfRule type="duplicateValues" dxfId="262" priority="354"/>
    <cfRule type="duplicateValues" dxfId="261" priority="355"/>
  </conditionalFormatting>
  <conditionalFormatting sqref="H1133">
    <cfRule type="duplicateValues" dxfId="260" priority="353"/>
  </conditionalFormatting>
  <conditionalFormatting sqref="H1138">
    <cfRule type="duplicateValues" dxfId="259" priority="351"/>
    <cfRule type="duplicateValues" dxfId="258" priority="352"/>
  </conditionalFormatting>
  <conditionalFormatting sqref="H1138">
    <cfRule type="duplicateValues" dxfId="257" priority="350"/>
  </conditionalFormatting>
  <conditionalFormatting sqref="H1141">
    <cfRule type="duplicateValues" dxfId="256" priority="348"/>
    <cfRule type="duplicateValues" dxfId="255" priority="349"/>
  </conditionalFormatting>
  <conditionalFormatting sqref="H1141">
    <cfRule type="duplicateValues" dxfId="254" priority="347"/>
  </conditionalFormatting>
  <conditionalFormatting sqref="H1128:H1160">
    <cfRule type="duplicateValues" dxfId="253" priority="345"/>
    <cfRule type="duplicateValues" dxfId="252" priority="346"/>
  </conditionalFormatting>
  <conditionalFormatting sqref="H1128:H1160">
    <cfRule type="duplicateValues" dxfId="251" priority="344"/>
  </conditionalFormatting>
  <conditionalFormatting sqref="H1165">
    <cfRule type="duplicateValues" dxfId="250" priority="342"/>
    <cfRule type="duplicateValues" dxfId="249" priority="343"/>
  </conditionalFormatting>
  <conditionalFormatting sqref="H1165">
    <cfRule type="duplicateValues" dxfId="248" priority="341"/>
  </conditionalFormatting>
  <conditionalFormatting sqref="H1170">
    <cfRule type="duplicateValues" dxfId="247" priority="339"/>
    <cfRule type="duplicateValues" dxfId="246" priority="340"/>
  </conditionalFormatting>
  <conditionalFormatting sqref="H1170">
    <cfRule type="duplicateValues" dxfId="245" priority="338"/>
  </conditionalFormatting>
  <conditionalFormatting sqref="H1173">
    <cfRule type="duplicateValues" dxfId="244" priority="336"/>
    <cfRule type="duplicateValues" dxfId="243" priority="337"/>
  </conditionalFormatting>
  <conditionalFormatting sqref="H1173">
    <cfRule type="duplicateValues" dxfId="242" priority="335"/>
  </conditionalFormatting>
  <conditionalFormatting sqref="H1160:H1192">
    <cfRule type="duplicateValues" dxfId="241" priority="333"/>
    <cfRule type="duplicateValues" dxfId="240" priority="334"/>
  </conditionalFormatting>
  <conditionalFormatting sqref="H1160:H1192">
    <cfRule type="duplicateValues" dxfId="239" priority="332"/>
  </conditionalFormatting>
  <conditionalFormatting sqref="H1233">
    <cfRule type="duplicateValues" dxfId="238" priority="330"/>
    <cfRule type="duplicateValues" dxfId="237" priority="331"/>
  </conditionalFormatting>
  <conditionalFormatting sqref="H1233">
    <cfRule type="duplicateValues" dxfId="236" priority="329"/>
  </conditionalFormatting>
  <conditionalFormatting sqref="H1238">
    <cfRule type="duplicateValues" dxfId="235" priority="327"/>
    <cfRule type="duplicateValues" dxfId="234" priority="328"/>
  </conditionalFormatting>
  <conditionalFormatting sqref="H1238">
    <cfRule type="duplicateValues" dxfId="233" priority="326"/>
  </conditionalFormatting>
  <conditionalFormatting sqref="H1241">
    <cfRule type="duplicateValues" dxfId="232" priority="324"/>
    <cfRule type="duplicateValues" dxfId="231" priority="325"/>
  </conditionalFormatting>
  <conditionalFormatting sqref="H1241">
    <cfRule type="duplicateValues" dxfId="230" priority="323"/>
  </conditionalFormatting>
  <conditionalFormatting sqref="H1228:H1256">
    <cfRule type="duplicateValues" dxfId="229" priority="321"/>
    <cfRule type="duplicateValues" dxfId="228" priority="322"/>
  </conditionalFormatting>
  <conditionalFormatting sqref="H1228:H1256">
    <cfRule type="duplicateValues" dxfId="227" priority="320"/>
  </conditionalFormatting>
  <conditionalFormatting sqref="H1262">
    <cfRule type="duplicateValues" dxfId="226" priority="318"/>
    <cfRule type="duplicateValues" dxfId="225" priority="319"/>
  </conditionalFormatting>
  <conditionalFormatting sqref="H1262">
    <cfRule type="duplicateValues" dxfId="224" priority="317"/>
  </conditionalFormatting>
  <conditionalFormatting sqref="H1267">
    <cfRule type="duplicateValues" dxfId="223" priority="315"/>
    <cfRule type="duplicateValues" dxfId="222" priority="316"/>
  </conditionalFormatting>
  <conditionalFormatting sqref="H1267">
    <cfRule type="duplicateValues" dxfId="221" priority="314"/>
  </conditionalFormatting>
  <conditionalFormatting sqref="H1270">
    <cfRule type="duplicateValues" dxfId="220" priority="312"/>
    <cfRule type="duplicateValues" dxfId="219" priority="313"/>
  </conditionalFormatting>
  <conditionalFormatting sqref="H1270">
    <cfRule type="duplicateValues" dxfId="218" priority="311"/>
  </conditionalFormatting>
  <conditionalFormatting sqref="H1257:H1286">
    <cfRule type="duplicateValues" dxfId="217" priority="309"/>
    <cfRule type="duplicateValues" dxfId="216" priority="310"/>
  </conditionalFormatting>
  <conditionalFormatting sqref="H1257:H1286">
    <cfRule type="duplicateValues" dxfId="215" priority="308"/>
  </conditionalFormatting>
  <conditionalFormatting sqref="H1290">
    <cfRule type="duplicateValues" dxfId="214" priority="306"/>
    <cfRule type="duplicateValues" dxfId="213" priority="307"/>
  </conditionalFormatting>
  <conditionalFormatting sqref="H1290">
    <cfRule type="duplicateValues" dxfId="212" priority="305"/>
  </conditionalFormatting>
  <conditionalFormatting sqref="H1295">
    <cfRule type="duplicateValues" dxfId="211" priority="303"/>
    <cfRule type="duplicateValues" dxfId="210" priority="304"/>
  </conditionalFormatting>
  <conditionalFormatting sqref="H1295">
    <cfRule type="duplicateValues" dxfId="209" priority="302"/>
  </conditionalFormatting>
  <conditionalFormatting sqref="H1298">
    <cfRule type="duplicateValues" dxfId="208" priority="300"/>
    <cfRule type="duplicateValues" dxfId="207" priority="301"/>
  </conditionalFormatting>
  <conditionalFormatting sqref="H1298">
    <cfRule type="duplicateValues" dxfId="206" priority="299"/>
  </conditionalFormatting>
  <conditionalFormatting sqref="H1285:H1319">
    <cfRule type="duplicateValues" dxfId="205" priority="297"/>
    <cfRule type="duplicateValues" dxfId="204" priority="298"/>
  </conditionalFormatting>
  <conditionalFormatting sqref="H1285:H1319">
    <cfRule type="duplicateValues" dxfId="203" priority="296"/>
  </conditionalFormatting>
  <conditionalFormatting sqref="H1325">
    <cfRule type="duplicateValues" dxfId="202" priority="294"/>
    <cfRule type="duplicateValues" dxfId="201" priority="295"/>
  </conditionalFormatting>
  <conditionalFormatting sqref="H1325">
    <cfRule type="duplicateValues" dxfId="200" priority="293"/>
  </conditionalFormatting>
  <conditionalFormatting sqref="H1330">
    <cfRule type="duplicateValues" dxfId="199" priority="291"/>
    <cfRule type="duplicateValues" dxfId="198" priority="292"/>
  </conditionalFormatting>
  <conditionalFormatting sqref="H1330">
    <cfRule type="duplicateValues" dxfId="197" priority="290"/>
  </conditionalFormatting>
  <conditionalFormatting sqref="H1333">
    <cfRule type="duplicateValues" dxfId="196" priority="288"/>
    <cfRule type="duplicateValues" dxfId="195" priority="289"/>
  </conditionalFormatting>
  <conditionalFormatting sqref="H1333">
    <cfRule type="duplicateValues" dxfId="194" priority="287"/>
  </conditionalFormatting>
  <conditionalFormatting sqref="H1320:H1352">
    <cfRule type="duplicateValues" dxfId="193" priority="285"/>
    <cfRule type="duplicateValues" dxfId="192" priority="286"/>
  </conditionalFormatting>
  <conditionalFormatting sqref="H1320:H1352">
    <cfRule type="duplicateValues" dxfId="191" priority="284"/>
  </conditionalFormatting>
  <conditionalFormatting sqref="H1358">
    <cfRule type="duplicateValues" dxfId="190" priority="282"/>
    <cfRule type="duplicateValues" dxfId="189" priority="283"/>
  </conditionalFormatting>
  <conditionalFormatting sqref="H1358">
    <cfRule type="duplicateValues" dxfId="188" priority="281"/>
  </conditionalFormatting>
  <conditionalFormatting sqref="H1363">
    <cfRule type="duplicateValues" dxfId="187" priority="279"/>
    <cfRule type="duplicateValues" dxfId="186" priority="280"/>
  </conditionalFormatting>
  <conditionalFormatting sqref="H1363">
    <cfRule type="duplicateValues" dxfId="185" priority="278"/>
  </conditionalFormatting>
  <conditionalFormatting sqref="H1366">
    <cfRule type="duplicateValues" dxfId="184" priority="276"/>
    <cfRule type="duplicateValues" dxfId="183" priority="277"/>
  </conditionalFormatting>
  <conditionalFormatting sqref="H1366">
    <cfRule type="duplicateValues" dxfId="182" priority="275"/>
  </conditionalFormatting>
  <conditionalFormatting sqref="H1353:H1387">
    <cfRule type="duplicateValues" dxfId="181" priority="273"/>
    <cfRule type="duplicateValues" dxfId="180" priority="274"/>
  </conditionalFormatting>
  <conditionalFormatting sqref="H1353:H1387">
    <cfRule type="duplicateValues" dxfId="179" priority="272"/>
  </conditionalFormatting>
  <conditionalFormatting sqref="H1391">
    <cfRule type="duplicateValues" dxfId="178" priority="270"/>
    <cfRule type="duplicateValues" dxfId="177" priority="271"/>
  </conditionalFormatting>
  <conditionalFormatting sqref="H1391">
    <cfRule type="duplicateValues" dxfId="176" priority="269"/>
  </conditionalFormatting>
  <conditionalFormatting sqref="H1396">
    <cfRule type="duplicateValues" dxfId="175" priority="267"/>
    <cfRule type="duplicateValues" dxfId="174" priority="268"/>
  </conditionalFormatting>
  <conditionalFormatting sqref="H1396">
    <cfRule type="duplicateValues" dxfId="173" priority="266"/>
  </conditionalFormatting>
  <conditionalFormatting sqref="H1399">
    <cfRule type="duplicateValues" dxfId="172" priority="264"/>
    <cfRule type="duplicateValues" dxfId="171" priority="265"/>
  </conditionalFormatting>
  <conditionalFormatting sqref="H1399">
    <cfRule type="duplicateValues" dxfId="170" priority="263"/>
  </conditionalFormatting>
  <conditionalFormatting sqref="H1386:H1420">
    <cfRule type="duplicateValues" dxfId="169" priority="261"/>
    <cfRule type="duplicateValues" dxfId="168" priority="262"/>
  </conditionalFormatting>
  <conditionalFormatting sqref="H1386:H1420">
    <cfRule type="duplicateValues" dxfId="167" priority="260"/>
  </conditionalFormatting>
  <conditionalFormatting sqref="H1919">
    <cfRule type="duplicateValues" dxfId="166" priority="258"/>
    <cfRule type="duplicateValues" dxfId="165" priority="259"/>
  </conditionalFormatting>
  <conditionalFormatting sqref="H1919">
    <cfRule type="duplicateValues" dxfId="164" priority="257"/>
  </conditionalFormatting>
  <conditionalFormatting sqref="H1924">
    <cfRule type="duplicateValues" dxfId="163" priority="255"/>
    <cfRule type="duplicateValues" dxfId="162" priority="256"/>
  </conditionalFormatting>
  <conditionalFormatting sqref="H1924">
    <cfRule type="duplicateValues" dxfId="161" priority="254"/>
  </conditionalFormatting>
  <conditionalFormatting sqref="H1927">
    <cfRule type="duplicateValues" dxfId="160" priority="252"/>
    <cfRule type="duplicateValues" dxfId="159" priority="253"/>
  </conditionalFormatting>
  <conditionalFormatting sqref="H1927">
    <cfRule type="duplicateValues" dxfId="158" priority="251"/>
  </conditionalFormatting>
  <conditionalFormatting sqref="H1914:H1948">
    <cfRule type="duplicateValues" dxfId="157" priority="249"/>
    <cfRule type="duplicateValues" dxfId="156" priority="250"/>
  </conditionalFormatting>
  <conditionalFormatting sqref="H1914:H1948">
    <cfRule type="duplicateValues" dxfId="155" priority="248"/>
  </conditionalFormatting>
  <conditionalFormatting sqref="H1920">
    <cfRule type="duplicateValues" dxfId="154" priority="246"/>
    <cfRule type="duplicateValues" dxfId="153" priority="247"/>
  </conditionalFormatting>
  <conditionalFormatting sqref="H1920">
    <cfRule type="duplicateValues" dxfId="152" priority="245"/>
  </conditionalFormatting>
  <conditionalFormatting sqref="H1925">
    <cfRule type="duplicateValues" dxfId="151" priority="243"/>
    <cfRule type="duplicateValues" dxfId="150" priority="244"/>
  </conditionalFormatting>
  <conditionalFormatting sqref="H1925">
    <cfRule type="duplicateValues" dxfId="149" priority="242"/>
  </conditionalFormatting>
  <conditionalFormatting sqref="H1928">
    <cfRule type="duplicateValues" dxfId="148" priority="240"/>
    <cfRule type="duplicateValues" dxfId="147" priority="241"/>
  </conditionalFormatting>
  <conditionalFormatting sqref="H1928">
    <cfRule type="duplicateValues" dxfId="146" priority="239"/>
  </conditionalFormatting>
  <conditionalFormatting sqref="H1914:H1949">
    <cfRule type="duplicateValues" dxfId="145" priority="237"/>
    <cfRule type="duplicateValues" dxfId="144" priority="238"/>
  </conditionalFormatting>
  <conditionalFormatting sqref="H1914:H1949">
    <cfRule type="duplicateValues" dxfId="143" priority="236"/>
  </conditionalFormatting>
  <conditionalFormatting sqref="H1914:H1946">
    <cfRule type="duplicateValues" dxfId="142" priority="225"/>
    <cfRule type="duplicateValues" dxfId="141" priority="226"/>
  </conditionalFormatting>
  <conditionalFormatting sqref="H1914:H1946">
    <cfRule type="duplicateValues" dxfId="140" priority="224"/>
  </conditionalFormatting>
  <conditionalFormatting sqref="H1954">
    <cfRule type="duplicateValues" dxfId="139" priority="210"/>
    <cfRule type="duplicateValues" dxfId="138" priority="211"/>
  </conditionalFormatting>
  <conditionalFormatting sqref="H1954">
    <cfRule type="duplicateValues" dxfId="137" priority="209"/>
  </conditionalFormatting>
  <conditionalFormatting sqref="H1959">
    <cfRule type="duplicateValues" dxfId="136" priority="207"/>
    <cfRule type="duplicateValues" dxfId="135" priority="208"/>
  </conditionalFormatting>
  <conditionalFormatting sqref="H1959">
    <cfRule type="duplicateValues" dxfId="134" priority="206"/>
  </conditionalFormatting>
  <conditionalFormatting sqref="H1962">
    <cfRule type="duplicateValues" dxfId="133" priority="204"/>
    <cfRule type="duplicateValues" dxfId="132" priority="205"/>
  </conditionalFormatting>
  <conditionalFormatting sqref="H1962">
    <cfRule type="duplicateValues" dxfId="131" priority="203"/>
  </conditionalFormatting>
  <conditionalFormatting sqref="H1949:H1983">
    <cfRule type="duplicateValues" dxfId="130" priority="201"/>
    <cfRule type="duplicateValues" dxfId="129" priority="202"/>
  </conditionalFormatting>
  <conditionalFormatting sqref="H1949:H1983">
    <cfRule type="duplicateValues" dxfId="128" priority="200"/>
  </conditionalFormatting>
  <conditionalFormatting sqref="H1955">
    <cfRule type="duplicateValues" dxfId="127" priority="198"/>
    <cfRule type="duplicateValues" dxfId="126" priority="199"/>
  </conditionalFormatting>
  <conditionalFormatting sqref="H1955">
    <cfRule type="duplicateValues" dxfId="125" priority="197"/>
  </conditionalFormatting>
  <conditionalFormatting sqref="H1960">
    <cfRule type="duplicateValues" dxfId="124" priority="195"/>
    <cfRule type="duplicateValues" dxfId="123" priority="196"/>
  </conditionalFormatting>
  <conditionalFormatting sqref="H1960">
    <cfRule type="duplicateValues" dxfId="122" priority="194"/>
  </conditionalFormatting>
  <conditionalFormatting sqref="H1963">
    <cfRule type="duplicateValues" dxfId="121" priority="192"/>
    <cfRule type="duplicateValues" dxfId="120" priority="193"/>
  </conditionalFormatting>
  <conditionalFormatting sqref="H1963">
    <cfRule type="duplicateValues" dxfId="119" priority="191"/>
  </conditionalFormatting>
  <conditionalFormatting sqref="H1949:H1984">
    <cfRule type="duplicateValues" dxfId="118" priority="189"/>
    <cfRule type="duplicateValues" dxfId="117" priority="190"/>
  </conditionalFormatting>
  <conditionalFormatting sqref="H1949:H1984">
    <cfRule type="duplicateValues" dxfId="116" priority="188"/>
  </conditionalFormatting>
  <conditionalFormatting sqref="H1949:H1981">
    <cfRule type="duplicateValues" dxfId="115" priority="177"/>
    <cfRule type="duplicateValues" dxfId="114" priority="178"/>
  </conditionalFormatting>
  <conditionalFormatting sqref="H1949:H1981">
    <cfRule type="duplicateValues" dxfId="113" priority="176"/>
  </conditionalFormatting>
  <conditionalFormatting sqref="H1990">
    <cfRule type="duplicateValues" dxfId="112" priority="150"/>
    <cfRule type="duplicateValues" dxfId="111" priority="151"/>
  </conditionalFormatting>
  <conditionalFormatting sqref="H1990">
    <cfRule type="duplicateValues" dxfId="110" priority="149"/>
  </conditionalFormatting>
  <conditionalFormatting sqref="H1995">
    <cfRule type="duplicateValues" dxfId="109" priority="147"/>
    <cfRule type="duplicateValues" dxfId="108" priority="148"/>
  </conditionalFormatting>
  <conditionalFormatting sqref="H1995">
    <cfRule type="duplicateValues" dxfId="107" priority="146"/>
  </conditionalFormatting>
  <conditionalFormatting sqref="H1998">
    <cfRule type="duplicateValues" dxfId="106" priority="144"/>
    <cfRule type="duplicateValues" dxfId="105" priority="145"/>
  </conditionalFormatting>
  <conditionalFormatting sqref="H1998">
    <cfRule type="duplicateValues" dxfId="104" priority="143"/>
  </conditionalFormatting>
  <conditionalFormatting sqref="H1985:H2019">
    <cfRule type="duplicateValues" dxfId="103" priority="141"/>
    <cfRule type="duplicateValues" dxfId="102" priority="142"/>
  </conditionalFormatting>
  <conditionalFormatting sqref="H1985:H2019">
    <cfRule type="duplicateValues" dxfId="101" priority="140"/>
  </conditionalFormatting>
  <conditionalFormatting sqref="H1991">
    <cfRule type="duplicateValues" dxfId="100" priority="138"/>
    <cfRule type="duplicateValues" dxfId="99" priority="139"/>
  </conditionalFormatting>
  <conditionalFormatting sqref="H1991">
    <cfRule type="duplicateValues" dxfId="98" priority="137"/>
  </conditionalFormatting>
  <conditionalFormatting sqref="H1996">
    <cfRule type="duplicateValues" dxfId="97" priority="135"/>
    <cfRule type="duplicateValues" dxfId="96" priority="136"/>
  </conditionalFormatting>
  <conditionalFormatting sqref="H1996">
    <cfRule type="duplicateValues" dxfId="95" priority="134"/>
  </conditionalFormatting>
  <conditionalFormatting sqref="H1999">
    <cfRule type="duplicateValues" dxfId="94" priority="132"/>
    <cfRule type="duplicateValues" dxfId="93" priority="133"/>
  </conditionalFormatting>
  <conditionalFormatting sqref="H1999">
    <cfRule type="duplicateValues" dxfId="92" priority="131"/>
  </conditionalFormatting>
  <conditionalFormatting sqref="H1985:H2020">
    <cfRule type="duplicateValues" dxfId="91" priority="129"/>
    <cfRule type="duplicateValues" dxfId="90" priority="130"/>
  </conditionalFormatting>
  <conditionalFormatting sqref="H1985:H2020">
    <cfRule type="duplicateValues" dxfId="89" priority="128"/>
  </conditionalFormatting>
  <conditionalFormatting sqref="H1985:H2017">
    <cfRule type="duplicateValues" dxfId="88" priority="117"/>
    <cfRule type="duplicateValues" dxfId="87" priority="118"/>
  </conditionalFormatting>
  <conditionalFormatting sqref="H1985:H2017">
    <cfRule type="duplicateValues" dxfId="86" priority="116"/>
  </conditionalFormatting>
  <conditionalFormatting sqref="H2025">
    <cfRule type="duplicateValues" dxfId="85" priority="81"/>
    <cfRule type="duplicateValues" dxfId="84" priority="82"/>
  </conditionalFormatting>
  <conditionalFormatting sqref="H2025">
    <cfRule type="duplicateValues" dxfId="83" priority="80"/>
  </conditionalFormatting>
  <conditionalFormatting sqref="H2030">
    <cfRule type="duplicateValues" dxfId="82" priority="78"/>
    <cfRule type="duplicateValues" dxfId="81" priority="79"/>
  </conditionalFormatting>
  <conditionalFormatting sqref="H2030">
    <cfRule type="duplicateValues" dxfId="80" priority="77"/>
  </conditionalFormatting>
  <conditionalFormatting sqref="H2033">
    <cfRule type="duplicateValues" dxfId="79" priority="75"/>
    <cfRule type="duplicateValues" dxfId="78" priority="76"/>
  </conditionalFormatting>
  <conditionalFormatting sqref="H2033">
    <cfRule type="duplicateValues" dxfId="77" priority="74"/>
  </conditionalFormatting>
  <conditionalFormatting sqref="H2020:H2054">
    <cfRule type="duplicateValues" dxfId="76" priority="72"/>
    <cfRule type="duplicateValues" dxfId="75" priority="73"/>
  </conditionalFormatting>
  <conditionalFormatting sqref="H2020:H2054">
    <cfRule type="duplicateValues" dxfId="74" priority="71"/>
  </conditionalFormatting>
  <conditionalFormatting sqref="H2026">
    <cfRule type="duplicateValues" dxfId="73" priority="69"/>
    <cfRule type="duplicateValues" dxfId="72" priority="70"/>
  </conditionalFormatting>
  <conditionalFormatting sqref="H2026">
    <cfRule type="duplicateValues" dxfId="71" priority="68"/>
  </conditionalFormatting>
  <conditionalFormatting sqref="H2031">
    <cfRule type="duplicateValues" dxfId="70" priority="66"/>
    <cfRule type="duplicateValues" dxfId="69" priority="67"/>
  </conditionalFormatting>
  <conditionalFormatting sqref="H2031">
    <cfRule type="duplicateValues" dxfId="68" priority="65"/>
  </conditionalFormatting>
  <conditionalFormatting sqref="H2034">
    <cfRule type="duplicateValues" dxfId="67" priority="63"/>
    <cfRule type="duplicateValues" dxfId="66" priority="64"/>
  </conditionalFormatting>
  <conditionalFormatting sqref="H2034">
    <cfRule type="duplicateValues" dxfId="65" priority="62"/>
  </conditionalFormatting>
  <conditionalFormatting sqref="H2020:H2055">
    <cfRule type="duplicateValues" dxfId="64" priority="60"/>
    <cfRule type="duplicateValues" dxfId="63" priority="61"/>
  </conditionalFormatting>
  <conditionalFormatting sqref="H2020:H2055">
    <cfRule type="duplicateValues" dxfId="62" priority="59"/>
  </conditionalFormatting>
  <conditionalFormatting sqref="H2020:H2052">
    <cfRule type="duplicateValues" dxfId="61" priority="48"/>
    <cfRule type="duplicateValues" dxfId="60" priority="49"/>
  </conditionalFormatting>
  <conditionalFormatting sqref="H2020:H2052">
    <cfRule type="duplicateValues" dxfId="59" priority="47"/>
  </conditionalFormatting>
  <conditionalFormatting sqref="G3:H11">
    <cfRule type="cellIs" dxfId="58" priority="1" stopIfTrue="1" operator="equal">
      <formula>0</formula>
    </cfRule>
  </conditionalFormatting>
  <hyperlinks>
    <hyperlink ref="A1" location="'DATA UTAMA'!A1" tooltip="DATA UTAMA" display="DATA UTAMA'!A1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8">
    <tabColor rgb="FF00B0F0"/>
  </sheetPr>
  <dimension ref="A1:T66"/>
  <sheetViews>
    <sheetView showGridLines="0" zoomScaleSheetLayoutView="100" workbookViewId="0">
      <selection activeCell="K29" sqref="K29"/>
    </sheetView>
  </sheetViews>
  <sheetFormatPr defaultRowHeight="14.25"/>
  <cols>
    <col min="1" max="1" width="2.7109375" style="5" customWidth="1"/>
    <col min="2" max="2" width="4.140625" style="5" customWidth="1"/>
    <col min="3" max="3" width="9.140625" style="5" customWidth="1"/>
    <col min="4" max="4" width="1.5703125" style="5" customWidth="1"/>
    <col min="5" max="5" width="27.85546875" style="5" customWidth="1"/>
    <col min="6" max="7" width="5.140625" style="5" customWidth="1"/>
    <col min="8" max="17" width="3.28515625" style="5" customWidth="1"/>
    <col min="18" max="18" width="6" style="5" customWidth="1"/>
    <col min="19" max="19" width="6.140625" style="5" customWidth="1"/>
    <col min="20" max="20" width="3.7109375" style="5" customWidth="1"/>
    <col min="21" max="16384" width="9.140625" style="5"/>
  </cols>
  <sheetData>
    <row r="1" spans="1:20" ht="18">
      <c r="B1" s="1375" t="str">
        <f>IF('AB SOAL'!BW5="GASAL","HASIL KOREKSI UJIAN AKHIR SEMESTER","HASIL KOREKSI UJIAN KENAIKAN KELAS")</f>
        <v>HASIL KOREKSI UJIAN KENAIKAN KELAS</v>
      </c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  <c r="P1" s="1375"/>
      <c r="Q1" s="1375"/>
      <c r="R1" s="1375"/>
      <c r="S1" s="1375"/>
      <c r="T1" s="1375"/>
    </row>
    <row r="2" spans="1:20" ht="3.75" customHeight="1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1:20">
      <c r="B3" s="157" t="s">
        <v>2</v>
      </c>
      <c r="C3" s="158"/>
      <c r="D3" s="766" t="s">
        <v>3</v>
      </c>
      <c r="E3" s="237" t="str">
        <f>PROSEM!$E$4</f>
        <v>PRAKARYA</v>
      </c>
      <c r="F3" s="158"/>
      <c r="G3" s="158"/>
      <c r="H3" s="158"/>
      <c r="I3" s="158"/>
      <c r="J3" s="158"/>
      <c r="K3" s="158"/>
      <c r="L3" s="157" t="s">
        <v>25</v>
      </c>
      <c r="M3" s="158"/>
      <c r="N3" s="158"/>
      <c r="O3" s="158"/>
      <c r="R3" s="325" t="s">
        <v>3</v>
      </c>
      <c r="S3" s="1486" t="str">
        <f>PROSEM!E5</f>
        <v>2017/2018</v>
      </c>
      <c r="T3" s="1486"/>
    </row>
    <row r="4" spans="1:20">
      <c r="B4" s="157" t="s">
        <v>4</v>
      </c>
      <c r="C4" s="158"/>
      <c r="D4" s="766" t="s">
        <v>3</v>
      </c>
      <c r="E4" s="237" t="str">
        <f>PROSEM!$AB$5</f>
        <v>ACHMAD MUFTI, S.Kom.</v>
      </c>
      <c r="F4" s="158"/>
      <c r="G4" s="158"/>
      <c r="H4" s="158"/>
      <c r="I4" s="158"/>
      <c r="J4" s="158"/>
      <c r="K4" s="158"/>
      <c r="L4" s="157" t="s">
        <v>5</v>
      </c>
      <c r="M4" s="158"/>
      <c r="N4" s="158"/>
      <c r="O4" s="158"/>
      <c r="R4" s="325" t="s">
        <v>3</v>
      </c>
      <c r="S4" s="1486" t="str">
        <f>PROSEM!AB3</f>
        <v>VIII 6</v>
      </c>
      <c r="T4" s="1486"/>
    </row>
    <row r="5" spans="1:20" ht="2.25" customHeight="1">
      <c r="A5" s="768"/>
      <c r="B5" s="769"/>
      <c r="C5" s="770"/>
      <c r="D5" s="771"/>
      <c r="E5" s="772"/>
      <c r="F5" s="770"/>
      <c r="G5" s="770"/>
      <c r="H5" s="770"/>
      <c r="I5" s="770"/>
      <c r="J5" s="770"/>
      <c r="K5" s="770"/>
      <c r="L5" s="769"/>
      <c r="M5" s="770"/>
      <c r="N5" s="770"/>
      <c r="O5" s="770"/>
      <c r="P5" s="768"/>
      <c r="Q5" s="768"/>
      <c r="R5" s="800"/>
      <c r="S5" s="772"/>
      <c r="T5" s="772"/>
    </row>
    <row r="6" spans="1:20" ht="15" customHeight="1">
      <c r="A6" s="768"/>
      <c r="B6" s="769" t="s">
        <v>521</v>
      </c>
      <c r="C6" s="770"/>
      <c r="D6" s="771"/>
      <c r="E6" s="801" t="s">
        <v>331</v>
      </c>
      <c r="F6" s="1576" t="s">
        <v>332</v>
      </c>
      <c r="G6" s="1577"/>
      <c r="H6" s="1578" t="s">
        <v>333</v>
      </c>
      <c r="I6" s="1579"/>
      <c r="J6" s="1579"/>
      <c r="K6" s="1579"/>
      <c r="L6" s="1580"/>
      <c r="M6" s="1578" t="s">
        <v>334</v>
      </c>
      <c r="N6" s="1579"/>
      <c r="O6" s="1579"/>
      <c r="P6" s="1579"/>
      <c r="Q6" s="1580"/>
      <c r="R6" s="770"/>
      <c r="S6" s="778"/>
      <c r="T6" s="778"/>
    </row>
    <row r="7" spans="1:20" ht="15" customHeight="1">
      <c r="A7" s="768"/>
      <c r="B7" s="1586">
        <v>10</v>
      </c>
      <c r="C7" s="1586"/>
      <c r="D7" s="771"/>
      <c r="E7" s="802" t="s">
        <v>330</v>
      </c>
      <c r="F7" s="1581">
        <v>0</v>
      </c>
      <c r="G7" s="1582"/>
      <c r="H7" s="1583">
        <v>0</v>
      </c>
      <c r="I7" s="1579"/>
      <c r="J7" s="1579"/>
      <c r="K7" s="1579"/>
      <c r="L7" s="1580"/>
      <c r="M7" s="1587">
        <f>IF(ISERROR(H7/F7),0,(H7/F7))</f>
        <v>0</v>
      </c>
      <c r="N7" s="1579"/>
      <c r="O7" s="1579"/>
      <c r="P7" s="1579"/>
      <c r="Q7" s="1580"/>
      <c r="R7" s="770"/>
      <c r="S7" s="778"/>
      <c r="T7" s="778"/>
    </row>
    <row r="8" spans="1:20">
      <c r="A8" s="768"/>
      <c r="B8" s="769"/>
      <c r="C8" s="770"/>
      <c r="D8" s="771"/>
      <c r="E8" s="803" t="s">
        <v>13</v>
      </c>
      <c r="F8" s="1581">
        <v>5</v>
      </c>
      <c r="G8" s="1582"/>
      <c r="H8" s="1587">
        <f>B7-H7</f>
        <v>10</v>
      </c>
      <c r="I8" s="1579"/>
      <c r="J8" s="1579"/>
      <c r="K8" s="1579"/>
      <c r="L8" s="1580"/>
      <c r="M8" s="1587">
        <f>IF(ISERROR(H8/F8),0,(H8/F8))</f>
        <v>2</v>
      </c>
      <c r="N8" s="1579"/>
      <c r="O8" s="1579"/>
      <c r="P8" s="1579"/>
      <c r="Q8" s="1580"/>
      <c r="R8" s="770"/>
      <c r="S8" s="778"/>
      <c r="T8" s="778"/>
    </row>
    <row r="9" spans="1:20" ht="3" customHeight="1">
      <c r="A9" s="768"/>
      <c r="B9" s="769"/>
      <c r="C9" s="770"/>
      <c r="D9" s="771"/>
      <c r="E9" s="770"/>
      <c r="F9" s="804"/>
      <c r="G9" s="804"/>
      <c r="H9" s="770"/>
      <c r="I9" s="770"/>
      <c r="J9" s="770"/>
      <c r="K9" s="770"/>
      <c r="L9" s="770"/>
      <c r="M9" s="770"/>
      <c r="N9" s="770"/>
      <c r="O9" s="770"/>
      <c r="P9" s="800"/>
      <c r="Q9" s="770"/>
      <c r="R9" s="770"/>
      <c r="S9" s="778"/>
      <c r="T9" s="778"/>
    </row>
    <row r="10" spans="1:20" ht="3.75" customHeight="1">
      <c r="B10" s="157"/>
      <c r="C10" s="158"/>
      <c r="D10" s="766"/>
      <c r="E10" s="158"/>
      <c r="F10" s="805"/>
      <c r="G10" s="805"/>
      <c r="H10" s="158"/>
      <c r="I10" s="158"/>
      <c r="J10" s="158"/>
      <c r="K10" s="158"/>
      <c r="L10" s="158"/>
      <c r="M10" s="158"/>
      <c r="N10" s="158"/>
      <c r="O10" s="158"/>
      <c r="P10" s="325"/>
      <c r="Q10" s="158"/>
      <c r="R10" s="158"/>
      <c r="S10" s="173"/>
      <c r="T10" s="173"/>
    </row>
    <row r="11" spans="1:20" ht="14.25" customHeight="1">
      <c r="A11" s="223">
        <v>100</v>
      </c>
      <c r="B11" s="1555" t="s">
        <v>6</v>
      </c>
      <c r="C11" s="1552" t="s">
        <v>7</v>
      </c>
      <c r="D11" s="1546" t="s">
        <v>8</v>
      </c>
      <c r="E11" s="1547"/>
      <c r="F11" s="1558" t="s">
        <v>162</v>
      </c>
      <c r="G11" s="1559"/>
      <c r="H11" s="1559"/>
      <c r="I11" s="1559"/>
      <c r="J11" s="1559"/>
      <c r="K11" s="1559"/>
      <c r="L11" s="1559"/>
      <c r="M11" s="1559"/>
      <c r="N11" s="1559"/>
      <c r="O11" s="1559"/>
      <c r="P11" s="1559"/>
      <c r="Q11" s="1559"/>
      <c r="R11" s="1560"/>
      <c r="S11" s="1446" t="s">
        <v>14</v>
      </c>
      <c r="T11" s="1561"/>
    </row>
    <row r="12" spans="1:20" ht="14.25" customHeight="1">
      <c r="A12" s="223">
        <v>10</v>
      </c>
      <c r="B12" s="1556"/>
      <c r="C12" s="1553"/>
      <c r="D12" s="1548"/>
      <c r="E12" s="1549"/>
      <c r="F12" s="1567" t="s">
        <v>133</v>
      </c>
      <c r="G12" s="1568"/>
      <c r="H12" s="1573" t="s">
        <v>13</v>
      </c>
      <c r="I12" s="1574"/>
      <c r="J12" s="1574"/>
      <c r="K12" s="1574"/>
      <c r="L12" s="1574"/>
      <c r="M12" s="1574"/>
      <c r="N12" s="1574"/>
      <c r="O12" s="1574"/>
      <c r="P12" s="1574"/>
      <c r="Q12" s="1574"/>
      <c r="R12" s="1575"/>
      <c r="S12" s="1448"/>
      <c r="T12" s="1562"/>
    </row>
    <row r="13" spans="1:20" ht="14.25" hidden="1" customHeight="1">
      <c r="A13" s="223"/>
      <c r="B13" s="1556"/>
      <c r="C13" s="1553"/>
      <c r="D13" s="1548"/>
      <c r="E13" s="1549"/>
      <c r="F13" s="1569"/>
      <c r="G13" s="1570"/>
      <c r="H13" s="806">
        <f>$F$8-H14</f>
        <v>4</v>
      </c>
      <c r="I13" s="806">
        <f t="shared" ref="I13:Q13" si="0">$F$8-I14</f>
        <v>3</v>
      </c>
      <c r="J13" s="806">
        <f t="shared" si="0"/>
        <v>2</v>
      </c>
      <c r="K13" s="806">
        <f t="shared" si="0"/>
        <v>1</v>
      </c>
      <c r="L13" s="806">
        <f t="shared" si="0"/>
        <v>0</v>
      </c>
      <c r="M13" s="806">
        <f t="shared" si="0"/>
        <v>-1</v>
      </c>
      <c r="N13" s="806">
        <f t="shared" si="0"/>
        <v>-2</v>
      </c>
      <c r="O13" s="806">
        <f t="shared" si="0"/>
        <v>-3</v>
      </c>
      <c r="P13" s="806">
        <f t="shared" si="0"/>
        <v>-4</v>
      </c>
      <c r="Q13" s="806">
        <f t="shared" si="0"/>
        <v>-5</v>
      </c>
      <c r="R13" s="807"/>
      <c r="S13" s="1448"/>
      <c r="T13" s="1562"/>
    </row>
    <row r="14" spans="1:20" ht="12.75" hidden="1" customHeight="1">
      <c r="A14" s="223">
        <v>4</v>
      </c>
      <c r="B14" s="1556"/>
      <c r="C14" s="1553"/>
      <c r="D14" s="1548"/>
      <c r="E14" s="1549"/>
      <c r="F14" s="1571"/>
      <c r="G14" s="1572"/>
      <c r="H14" s="808">
        <v>1</v>
      </c>
      <c r="I14" s="808">
        <v>2</v>
      </c>
      <c r="J14" s="808">
        <v>3</v>
      </c>
      <c r="K14" s="808">
        <v>4</v>
      </c>
      <c r="L14" s="808">
        <v>5</v>
      </c>
      <c r="M14" s="808">
        <v>6</v>
      </c>
      <c r="N14" s="808">
        <v>7</v>
      </c>
      <c r="O14" s="808">
        <v>8</v>
      </c>
      <c r="P14" s="808">
        <v>9</v>
      </c>
      <c r="Q14" s="808">
        <v>10</v>
      </c>
      <c r="R14" s="1564" t="s">
        <v>134</v>
      </c>
      <c r="S14" s="1448"/>
      <c r="T14" s="1562"/>
    </row>
    <row r="15" spans="1:20" ht="12.75" customHeight="1">
      <c r="A15" s="223"/>
      <c r="B15" s="1556"/>
      <c r="C15" s="1553"/>
      <c r="D15" s="1548"/>
      <c r="E15" s="1549"/>
      <c r="F15" s="809"/>
      <c r="G15" s="810"/>
      <c r="H15" s="811">
        <f>IF(H13&gt;=0,H14,"")</f>
        <v>1</v>
      </c>
      <c r="I15" s="811">
        <f t="shared" ref="I15:Q15" si="1">IF(I13&gt;=0,I14,"")</f>
        <v>2</v>
      </c>
      <c r="J15" s="811">
        <f t="shared" si="1"/>
        <v>3</v>
      </c>
      <c r="K15" s="811">
        <f t="shared" si="1"/>
        <v>4</v>
      </c>
      <c r="L15" s="811">
        <f t="shared" si="1"/>
        <v>5</v>
      </c>
      <c r="M15" s="811" t="str">
        <f t="shared" si="1"/>
        <v/>
      </c>
      <c r="N15" s="811" t="str">
        <f t="shared" si="1"/>
        <v/>
      </c>
      <c r="O15" s="811" t="str">
        <f t="shared" si="1"/>
        <v/>
      </c>
      <c r="P15" s="811" t="str">
        <f t="shared" si="1"/>
        <v/>
      </c>
      <c r="Q15" s="811" t="str">
        <f t="shared" si="1"/>
        <v/>
      </c>
      <c r="R15" s="1565"/>
      <c r="S15" s="1448"/>
      <c r="T15" s="1562"/>
    </row>
    <row r="16" spans="1:20" ht="15" thickBot="1">
      <c r="B16" s="1557"/>
      <c r="C16" s="1554"/>
      <c r="D16" s="1550"/>
      <c r="E16" s="1551"/>
      <c r="F16" s="812" t="s">
        <v>163</v>
      </c>
      <c r="G16" s="813" t="s">
        <v>134</v>
      </c>
      <c r="H16" s="813">
        <f>IF(H15="","",$M$8)</f>
        <v>2</v>
      </c>
      <c r="I16" s="813">
        <f t="shared" ref="I16:Q16" si="2">IF(I15="","",$M$8)</f>
        <v>2</v>
      </c>
      <c r="J16" s="813">
        <f t="shared" si="2"/>
        <v>2</v>
      </c>
      <c r="K16" s="813">
        <f t="shared" si="2"/>
        <v>2</v>
      </c>
      <c r="L16" s="813">
        <f t="shared" si="2"/>
        <v>2</v>
      </c>
      <c r="M16" s="813" t="str">
        <f t="shared" si="2"/>
        <v/>
      </c>
      <c r="N16" s="813" t="str">
        <f t="shared" si="2"/>
        <v/>
      </c>
      <c r="O16" s="813" t="str">
        <f t="shared" si="2"/>
        <v/>
      </c>
      <c r="P16" s="813" t="str">
        <f t="shared" si="2"/>
        <v/>
      </c>
      <c r="Q16" s="813" t="str">
        <f t="shared" si="2"/>
        <v/>
      </c>
      <c r="R16" s="1566"/>
      <c r="S16" s="1450"/>
      <c r="T16" s="1563"/>
    </row>
    <row r="17" spans="2:20" ht="16.5" customHeight="1" thickTop="1">
      <c r="B17" s="164">
        <v>1</v>
      </c>
      <c r="C17" s="783" t="str">
        <f>ABSEN!C11</f>
        <v/>
      </c>
      <c r="D17" s="784"/>
      <c r="E17" s="797" t="str">
        <f>ABSEN!E11</f>
        <v/>
      </c>
      <c r="F17" s="783"/>
      <c r="G17" s="785">
        <f>IF(ISERROR(IF('AB SOAL'!BN12=0,(F17*$M$7),'AB SOAL'!BN12)),0,(IF('AB SOAL'!BN12=0,(F17*$M$7),'AB SOAL'!BN12)))</f>
        <v>0</v>
      </c>
      <c r="H17" s="814">
        <v>2</v>
      </c>
      <c r="I17" s="814">
        <v>2</v>
      </c>
      <c r="J17" s="814">
        <v>2</v>
      </c>
      <c r="K17" s="814">
        <v>2</v>
      </c>
      <c r="L17" s="814">
        <v>2</v>
      </c>
      <c r="M17" s="815"/>
      <c r="N17" s="815"/>
      <c r="O17" s="815"/>
      <c r="P17" s="815"/>
      <c r="Q17" s="815"/>
      <c r="R17" s="783">
        <f t="shared" ref="R17:R52" si="3">SUM(H17:Q17)</f>
        <v>10</v>
      </c>
      <c r="S17" s="1588">
        <f>(R17+G17)</f>
        <v>10</v>
      </c>
      <c r="T17" s="1589"/>
    </row>
    <row r="18" spans="2:20" ht="16.5" customHeight="1">
      <c r="B18" s="169">
        <v>2</v>
      </c>
      <c r="C18" s="785" t="str">
        <f>ABSEN!C12</f>
        <v/>
      </c>
      <c r="D18" s="786"/>
      <c r="E18" s="798" t="str">
        <f>ABSEN!E12</f>
        <v/>
      </c>
      <c r="F18" s="785"/>
      <c r="G18" s="785">
        <f>IF(ISERROR(IF('AB SOAL'!BN13=0,(F18*$M$7),'AB SOAL'!BN13)),0,(IF('AB SOAL'!BN13=0,(F18*$M$7),'AB SOAL'!BN13)))</f>
        <v>0</v>
      </c>
      <c r="H18" s="815">
        <v>2</v>
      </c>
      <c r="I18" s="815">
        <v>2</v>
      </c>
      <c r="J18" s="815">
        <v>2</v>
      </c>
      <c r="K18" s="815">
        <v>2</v>
      </c>
      <c r="L18" s="815">
        <v>2</v>
      </c>
      <c r="M18" s="815"/>
      <c r="N18" s="815"/>
      <c r="O18" s="815"/>
      <c r="P18" s="815"/>
      <c r="Q18" s="815"/>
      <c r="R18" s="785">
        <f t="shared" si="3"/>
        <v>10</v>
      </c>
      <c r="S18" s="1544">
        <f t="shared" ref="S18:S52" si="4">(R18+G18)</f>
        <v>10</v>
      </c>
      <c r="T18" s="1545"/>
    </row>
    <row r="19" spans="2:20" ht="16.5" customHeight="1">
      <c r="B19" s="169">
        <v>3</v>
      </c>
      <c r="C19" s="785" t="str">
        <f>ABSEN!C13</f>
        <v/>
      </c>
      <c r="D19" s="786"/>
      <c r="E19" s="798" t="str">
        <f>ABSEN!E13</f>
        <v/>
      </c>
      <c r="F19" s="785"/>
      <c r="G19" s="785">
        <f>IF(ISERROR(IF('AB SOAL'!BN14=0,(F19*$M$7),'AB SOAL'!BN14)),0,(IF('AB SOAL'!BN14=0,(F19*$M$7),'AB SOAL'!BN14)))</f>
        <v>0</v>
      </c>
      <c r="H19" s="815"/>
      <c r="I19" s="815"/>
      <c r="J19" s="815"/>
      <c r="K19" s="815"/>
      <c r="L19" s="815"/>
      <c r="M19" s="815"/>
      <c r="N19" s="815"/>
      <c r="O19" s="815"/>
      <c r="P19" s="815"/>
      <c r="Q19" s="815"/>
      <c r="R19" s="785">
        <f t="shared" si="3"/>
        <v>0</v>
      </c>
      <c r="S19" s="1544">
        <f t="shared" si="4"/>
        <v>0</v>
      </c>
      <c r="T19" s="1545"/>
    </row>
    <row r="20" spans="2:20" ht="16.5" customHeight="1">
      <c r="B20" s="169">
        <v>4</v>
      </c>
      <c r="C20" s="785" t="str">
        <f>ABSEN!C14</f>
        <v/>
      </c>
      <c r="D20" s="786"/>
      <c r="E20" s="798" t="str">
        <f>ABSEN!E14</f>
        <v/>
      </c>
      <c r="F20" s="785"/>
      <c r="G20" s="785">
        <f>IF(ISERROR(IF('AB SOAL'!BN15=0,(F20*$M$7),'AB SOAL'!BN15)),0,(IF('AB SOAL'!BN15=0,(F20*$M$7),'AB SOAL'!BN15)))</f>
        <v>0</v>
      </c>
      <c r="H20" s="815"/>
      <c r="I20" s="815"/>
      <c r="J20" s="815"/>
      <c r="K20" s="815"/>
      <c r="L20" s="815"/>
      <c r="M20" s="815"/>
      <c r="N20" s="815"/>
      <c r="O20" s="815"/>
      <c r="P20" s="815"/>
      <c r="Q20" s="815"/>
      <c r="R20" s="785">
        <f t="shared" si="3"/>
        <v>0</v>
      </c>
      <c r="S20" s="1544">
        <f t="shared" si="4"/>
        <v>0</v>
      </c>
      <c r="T20" s="1545"/>
    </row>
    <row r="21" spans="2:20" ht="16.5" customHeight="1">
      <c r="B21" s="169">
        <v>5</v>
      </c>
      <c r="C21" s="785" t="str">
        <f>ABSEN!C15</f>
        <v/>
      </c>
      <c r="D21" s="786"/>
      <c r="E21" s="798" t="str">
        <f>ABSEN!E15</f>
        <v/>
      </c>
      <c r="F21" s="785"/>
      <c r="G21" s="785">
        <f>IF(ISERROR(IF('AB SOAL'!BN16=0,(F21*$M$7),'AB SOAL'!BN16)),0,(IF('AB SOAL'!BN16=0,(F21*$M$7),'AB SOAL'!BN16)))</f>
        <v>0</v>
      </c>
      <c r="H21" s="815"/>
      <c r="I21" s="815"/>
      <c r="J21" s="815"/>
      <c r="K21" s="815"/>
      <c r="L21" s="815"/>
      <c r="M21" s="815"/>
      <c r="N21" s="815"/>
      <c r="O21" s="815"/>
      <c r="P21" s="815"/>
      <c r="Q21" s="815"/>
      <c r="R21" s="785">
        <f t="shared" si="3"/>
        <v>0</v>
      </c>
      <c r="S21" s="1544">
        <f t="shared" si="4"/>
        <v>0</v>
      </c>
      <c r="T21" s="1545"/>
    </row>
    <row r="22" spans="2:20" ht="16.5" customHeight="1">
      <c r="B22" s="169">
        <v>6</v>
      </c>
      <c r="C22" s="785" t="str">
        <f>ABSEN!C16</f>
        <v/>
      </c>
      <c r="D22" s="786"/>
      <c r="E22" s="798" t="str">
        <f>ABSEN!E16</f>
        <v/>
      </c>
      <c r="F22" s="785"/>
      <c r="G22" s="785">
        <f>IF(ISERROR(IF('AB SOAL'!BN17=0,(F22*$M$7),'AB SOAL'!BN17)),0,(IF('AB SOAL'!BN17=0,(F22*$M$7),'AB SOAL'!BN17)))</f>
        <v>0</v>
      </c>
      <c r="H22" s="815"/>
      <c r="I22" s="815"/>
      <c r="J22" s="815"/>
      <c r="K22" s="815"/>
      <c r="L22" s="815"/>
      <c r="M22" s="815"/>
      <c r="N22" s="815"/>
      <c r="O22" s="815"/>
      <c r="P22" s="815"/>
      <c r="Q22" s="815"/>
      <c r="R22" s="785">
        <f t="shared" si="3"/>
        <v>0</v>
      </c>
      <c r="S22" s="1544">
        <f t="shared" si="4"/>
        <v>0</v>
      </c>
      <c r="T22" s="1545"/>
    </row>
    <row r="23" spans="2:20" ht="16.5" customHeight="1">
      <c r="B23" s="169">
        <v>7</v>
      </c>
      <c r="C23" s="785" t="str">
        <f>ABSEN!C17</f>
        <v/>
      </c>
      <c r="D23" s="786"/>
      <c r="E23" s="798" t="str">
        <f>ABSEN!E17</f>
        <v/>
      </c>
      <c r="F23" s="785"/>
      <c r="G23" s="785">
        <f>IF(ISERROR(IF('AB SOAL'!BN18=0,(F23*$M$7),'AB SOAL'!BN18)),0,(IF('AB SOAL'!BN18=0,(F23*$M$7),'AB SOAL'!BN18)))</f>
        <v>0</v>
      </c>
      <c r="H23" s="815"/>
      <c r="I23" s="815"/>
      <c r="J23" s="815"/>
      <c r="K23" s="815"/>
      <c r="L23" s="815"/>
      <c r="M23" s="815"/>
      <c r="N23" s="815"/>
      <c r="O23" s="815"/>
      <c r="P23" s="815"/>
      <c r="Q23" s="815"/>
      <c r="R23" s="785">
        <f t="shared" si="3"/>
        <v>0</v>
      </c>
      <c r="S23" s="1544">
        <f t="shared" si="4"/>
        <v>0</v>
      </c>
      <c r="T23" s="1545"/>
    </row>
    <row r="24" spans="2:20" ht="16.5" customHeight="1">
      <c r="B24" s="169">
        <v>8</v>
      </c>
      <c r="C24" s="785" t="str">
        <f>ABSEN!C18</f>
        <v/>
      </c>
      <c r="D24" s="786"/>
      <c r="E24" s="798" t="str">
        <f>ABSEN!E18</f>
        <v/>
      </c>
      <c r="F24" s="785"/>
      <c r="G24" s="785">
        <f>IF(ISERROR(IF('AB SOAL'!BN19=0,(F24*$M$7),'AB SOAL'!BN19)),0,(IF('AB SOAL'!BN19=0,(F24*$M$7),'AB SOAL'!BN19)))</f>
        <v>0</v>
      </c>
      <c r="H24" s="815"/>
      <c r="I24" s="815"/>
      <c r="J24" s="815"/>
      <c r="K24" s="815"/>
      <c r="L24" s="815"/>
      <c r="M24" s="815"/>
      <c r="N24" s="815"/>
      <c r="O24" s="815"/>
      <c r="P24" s="815"/>
      <c r="Q24" s="815"/>
      <c r="R24" s="785">
        <f t="shared" si="3"/>
        <v>0</v>
      </c>
      <c r="S24" s="1544">
        <f t="shared" si="4"/>
        <v>0</v>
      </c>
      <c r="T24" s="1545"/>
    </row>
    <row r="25" spans="2:20" ht="16.5" customHeight="1">
      <c r="B25" s="169">
        <v>9</v>
      </c>
      <c r="C25" s="785" t="str">
        <f>ABSEN!C19</f>
        <v/>
      </c>
      <c r="D25" s="786"/>
      <c r="E25" s="798" t="str">
        <f>ABSEN!E19</f>
        <v/>
      </c>
      <c r="F25" s="785"/>
      <c r="G25" s="785">
        <f>IF(ISERROR(IF('AB SOAL'!BN20=0,(F25*$M$7),'AB SOAL'!BN20)),0,(IF('AB SOAL'!BN20=0,(F25*$M$7),'AB SOAL'!BN20)))</f>
        <v>0</v>
      </c>
      <c r="H25" s="815"/>
      <c r="I25" s="815"/>
      <c r="J25" s="815"/>
      <c r="K25" s="815"/>
      <c r="L25" s="815"/>
      <c r="M25" s="815"/>
      <c r="N25" s="815"/>
      <c r="O25" s="815"/>
      <c r="P25" s="815"/>
      <c r="Q25" s="815"/>
      <c r="R25" s="785">
        <f t="shared" si="3"/>
        <v>0</v>
      </c>
      <c r="S25" s="1544">
        <f t="shared" si="4"/>
        <v>0</v>
      </c>
      <c r="T25" s="1545"/>
    </row>
    <row r="26" spans="2:20" ht="16.5" customHeight="1">
      <c r="B26" s="169">
        <v>10</v>
      </c>
      <c r="C26" s="785" t="str">
        <f>ABSEN!C20</f>
        <v/>
      </c>
      <c r="D26" s="786"/>
      <c r="E26" s="798" t="str">
        <f>ABSEN!E20</f>
        <v/>
      </c>
      <c r="F26" s="785"/>
      <c r="G26" s="785">
        <f>IF(ISERROR(IF('AB SOAL'!BN21=0,(F26*$M$7),'AB SOAL'!BN21)),0,(IF('AB SOAL'!BN21=0,(F26*$M$7),'AB SOAL'!BN21)))</f>
        <v>0</v>
      </c>
      <c r="H26" s="815"/>
      <c r="I26" s="815"/>
      <c r="J26" s="815"/>
      <c r="K26" s="815"/>
      <c r="L26" s="815"/>
      <c r="M26" s="815"/>
      <c r="N26" s="815"/>
      <c r="O26" s="815"/>
      <c r="P26" s="815"/>
      <c r="Q26" s="815"/>
      <c r="R26" s="785">
        <f t="shared" si="3"/>
        <v>0</v>
      </c>
      <c r="S26" s="1544">
        <f t="shared" si="4"/>
        <v>0</v>
      </c>
      <c r="T26" s="1545"/>
    </row>
    <row r="27" spans="2:20" ht="16.5" customHeight="1">
      <c r="B27" s="169">
        <v>11</v>
      </c>
      <c r="C27" s="785" t="str">
        <f>ABSEN!C21</f>
        <v/>
      </c>
      <c r="D27" s="786"/>
      <c r="E27" s="798" t="str">
        <f>ABSEN!E21</f>
        <v/>
      </c>
      <c r="F27" s="785"/>
      <c r="G27" s="785">
        <f>IF(ISERROR(IF('AB SOAL'!BN22=0,(F27*$M$7),'AB SOAL'!BN22)),0,(IF('AB SOAL'!BN22=0,(F27*$M$7),'AB SOAL'!BN22)))</f>
        <v>0</v>
      </c>
      <c r="H27" s="815"/>
      <c r="I27" s="815"/>
      <c r="J27" s="815"/>
      <c r="K27" s="815"/>
      <c r="L27" s="815"/>
      <c r="M27" s="815"/>
      <c r="N27" s="815"/>
      <c r="O27" s="815"/>
      <c r="P27" s="815"/>
      <c r="Q27" s="815"/>
      <c r="R27" s="785">
        <f t="shared" si="3"/>
        <v>0</v>
      </c>
      <c r="S27" s="1544">
        <f t="shared" si="4"/>
        <v>0</v>
      </c>
      <c r="T27" s="1545"/>
    </row>
    <row r="28" spans="2:20" ht="16.5" customHeight="1">
      <c r="B28" s="169">
        <v>12</v>
      </c>
      <c r="C28" s="785" t="str">
        <f>ABSEN!C22</f>
        <v/>
      </c>
      <c r="D28" s="786"/>
      <c r="E28" s="798" t="str">
        <f>ABSEN!E22</f>
        <v/>
      </c>
      <c r="F28" s="785"/>
      <c r="G28" s="785">
        <f>IF(ISERROR(IF('AB SOAL'!BN23=0,(F28*$M$7),'AB SOAL'!BN23)),0,(IF('AB SOAL'!BN23=0,(F28*$M$7),'AB SOAL'!BN23)))</f>
        <v>0</v>
      </c>
      <c r="H28" s="815"/>
      <c r="I28" s="815"/>
      <c r="J28" s="815"/>
      <c r="K28" s="815"/>
      <c r="L28" s="815"/>
      <c r="M28" s="815"/>
      <c r="N28" s="815"/>
      <c r="O28" s="815"/>
      <c r="P28" s="815"/>
      <c r="Q28" s="815"/>
      <c r="R28" s="785">
        <f t="shared" si="3"/>
        <v>0</v>
      </c>
      <c r="S28" s="1544">
        <f t="shared" si="4"/>
        <v>0</v>
      </c>
      <c r="T28" s="1545"/>
    </row>
    <row r="29" spans="2:20" ht="16.5" customHeight="1">
      <c r="B29" s="169">
        <v>13</v>
      </c>
      <c r="C29" s="785" t="str">
        <f>ABSEN!C23</f>
        <v/>
      </c>
      <c r="D29" s="786"/>
      <c r="E29" s="798" t="str">
        <f>ABSEN!E23</f>
        <v/>
      </c>
      <c r="F29" s="785"/>
      <c r="G29" s="785">
        <f>IF(ISERROR(IF('AB SOAL'!BN24=0,(F29*$M$7),'AB SOAL'!BN24)),0,(IF('AB SOAL'!BN24=0,(F29*$M$7),'AB SOAL'!BN24)))</f>
        <v>0</v>
      </c>
      <c r="H29" s="815"/>
      <c r="I29" s="815"/>
      <c r="J29" s="815"/>
      <c r="K29" s="815"/>
      <c r="L29" s="815"/>
      <c r="M29" s="815"/>
      <c r="N29" s="815"/>
      <c r="O29" s="815"/>
      <c r="P29" s="815"/>
      <c r="Q29" s="815"/>
      <c r="R29" s="785">
        <f t="shared" si="3"/>
        <v>0</v>
      </c>
      <c r="S29" s="1544">
        <f t="shared" si="4"/>
        <v>0</v>
      </c>
      <c r="T29" s="1545"/>
    </row>
    <row r="30" spans="2:20" ht="16.5" customHeight="1">
      <c r="B30" s="169">
        <v>14</v>
      </c>
      <c r="C30" s="785" t="str">
        <f>ABSEN!C24</f>
        <v/>
      </c>
      <c r="D30" s="786"/>
      <c r="E30" s="798" t="str">
        <f>ABSEN!E24</f>
        <v/>
      </c>
      <c r="F30" s="785"/>
      <c r="G30" s="785">
        <f>IF(ISERROR(IF('AB SOAL'!BN25=0,(F30*$M$7),'AB SOAL'!BN25)),0,(IF('AB SOAL'!BN25=0,(F30*$M$7),'AB SOAL'!BN25)))</f>
        <v>0</v>
      </c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785">
        <f t="shared" si="3"/>
        <v>0</v>
      </c>
      <c r="S30" s="1544">
        <f t="shared" si="4"/>
        <v>0</v>
      </c>
      <c r="T30" s="1545"/>
    </row>
    <row r="31" spans="2:20" ht="16.5" customHeight="1">
      <c r="B31" s="169">
        <v>15</v>
      </c>
      <c r="C31" s="785" t="str">
        <f>ABSEN!C25</f>
        <v/>
      </c>
      <c r="D31" s="786"/>
      <c r="E31" s="798" t="str">
        <f>ABSEN!E25</f>
        <v/>
      </c>
      <c r="F31" s="785"/>
      <c r="G31" s="785">
        <f>IF(ISERROR(IF('AB SOAL'!BN26=0,(F31*$M$7),'AB SOAL'!BN26)),0,(IF('AB SOAL'!BN26=0,(F31*$M$7),'AB SOAL'!BN26)))</f>
        <v>0</v>
      </c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785">
        <f t="shared" si="3"/>
        <v>0</v>
      </c>
      <c r="S31" s="1544">
        <f t="shared" si="4"/>
        <v>0</v>
      </c>
      <c r="T31" s="1545"/>
    </row>
    <row r="32" spans="2:20" ht="16.5" customHeight="1">
      <c r="B32" s="169">
        <v>16</v>
      </c>
      <c r="C32" s="785" t="str">
        <f>ABSEN!C26</f>
        <v/>
      </c>
      <c r="D32" s="786"/>
      <c r="E32" s="798" t="str">
        <f>ABSEN!E26</f>
        <v/>
      </c>
      <c r="F32" s="785"/>
      <c r="G32" s="785">
        <f>IF(ISERROR(IF('AB SOAL'!BN27=0,(F32*$M$7),'AB SOAL'!BN27)),0,(IF('AB SOAL'!BN27=0,(F32*$M$7),'AB SOAL'!BN27)))</f>
        <v>0</v>
      </c>
      <c r="H32" s="815"/>
      <c r="I32" s="815"/>
      <c r="J32" s="815"/>
      <c r="K32" s="815"/>
      <c r="L32" s="815"/>
      <c r="M32" s="815"/>
      <c r="N32" s="815"/>
      <c r="O32" s="815"/>
      <c r="P32" s="815"/>
      <c r="Q32" s="815"/>
      <c r="R32" s="785">
        <f t="shared" si="3"/>
        <v>0</v>
      </c>
      <c r="S32" s="1544">
        <f t="shared" si="4"/>
        <v>0</v>
      </c>
      <c r="T32" s="1545"/>
    </row>
    <row r="33" spans="2:20" ht="16.5" customHeight="1">
      <c r="B33" s="169">
        <v>17</v>
      </c>
      <c r="C33" s="785" t="str">
        <f>ABSEN!C27</f>
        <v/>
      </c>
      <c r="D33" s="786"/>
      <c r="E33" s="798" t="str">
        <f>ABSEN!E27</f>
        <v/>
      </c>
      <c r="F33" s="785"/>
      <c r="G33" s="785">
        <f>IF(ISERROR(IF('AB SOAL'!BN28=0,(F33*$M$7),'AB SOAL'!BN28)),0,(IF('AB SOAL'!BN28=0,(F33*$M$7),'AB SOAL'!BN28)))</f>
        <v>0</v>
      </c>
      <c r="H33" s="815"/>
      <c r="I33" s="815"/>
      <c r="J33" s="815"/>
      <c r="K33" s="815"/>
      <c r="L33" s="815"/>
      <c r="M33" s="815"/>
      <c r="N33" s="815"/>
      <c r="O33" s="815"/>
      <c r="P33" s="815"/>
      <c r="Q33" s="815"/>
      <c r="R33" s="785">
        <f t="shared" si="3"/>
        <v>0</v>
      </c>
      <c r="S33" s="1544">
        <f t="shared" si="4"/>
        <v>0</v>
      </c>
      <c r="T33" s="1545"/>
    </row>
    <row r="34" spans="2:20" ht="16.5" customHeight="1">
      <c r="B34" s="169">
        <v>18</v>
      </c>
      <c r="C34" s="785" t="str">
        <f>ABSEN!C28</f>
        <v/>
      </c>
      <c r="D34" s="786"/>
      <c r="E34" s="798" t="str">
        <f>ABSEN!E28</f>
        <v/>
      </c>
      <c r="F34" s="785"/>
      <c r="G34" s="785">
        <f>IF(ISERROR(IF('AB SOAL'!BN29=0,(F34*$M$7),'AB SOAL'!BN29)),0,(IF('AB SOAL'!BN29=0,(F34*$M$7),'AB SOAL'!BN29)))</f>
        <v>0</v>
      </c>
      <c r="H34" s="815"/>
      <c r="I34" s="815"/>
      <c r="J34" s="815"/>
      <c r="K34" s="815"/>
      <c r="L34" s="815"/>
      <c r="M34" s="815"/>
      <c r="N34" s="815"/>
      <c r="O34" s="815"/>
      <c r="P34" s="815"/>
      <c r="Q34" s="815"/>
      <c r="R34" s="785">
        <f t="shared" si="3"/>
        <v>0</v>
      </c>
      <c r="S34" s="1544">
        <f t="shared" si="4"/>
        <v>0</v>
      </c>
      <c r="T34" s="1545"/>
    </row>
    <row r="35" spans="2:20" ht="16.5" customHeight="1">
      <c r="B35" s="169">
        <v>19</v>
      </c>
      <c r="C35" s="785" t="str">
        <f>ABSEN!C29</f>
        <v/>
      </c>
      <c r="D35" s="786"/>
      <c r="E35" s="798" t="str">
        <f>ABSEN!E29</f>
        <v/>
      </c>
      <c r="F35" s="785"/>
      <c r="G35" s="785">
        <f>IF(ISERROR(IF('AB SOAL'!BN30=0,(F35*$M$7),'AB SOAL'!BN30)),0,(IF('AB SOAL'!BN30=0,(F35*$M$7),'AB SOAL'!BN30)))</f>
        <v>0</v>
      </c>
      <c r="H35" s="815"/>
      <c r="I35" s="815"/>
      <c r="J35" s="815"/>
      <c r="K35" s="815"/>
      <c r="L35" s="815"/>
      <c r="M35" s="815"/>
      <c r="N35" s="815"/>
      <c r="O35" s="815"/>
      <c r="P35" s="815"/>
      <c r="Q35" s="815"/>
      <c r="R35" s="785">
        <f t="shared" si="3"/>
        <v>0</v>
      </c>
      <c r="S35" s="1544">
        <f t="shared" si="4"/>
        <v>0</v>
      </c>
      <c r="T35" s="1545"/>
    </row>
    <row r="36" spans="2:20" ht="16.5" customHeight="1">
      <c r="B36" s="169">
        <v>20</v>
      </c>
      <c r="C36" s="785" t="str">
        <f>ABSEN!C30</f>
        <v/>
      </c>
      <c r="D36" s="786"/>
      <c r="E36" s="798" t="str">
        <f>ABSEN!E30</f>
        <v/>
      </c>
      <c r="F36" s="785"/>
      <c r="G36" s="785">
        <f>IF(ISERROR(IF('AB SOAL'!BN31=0,(F36*$M$7),'AB SOAL'!BN31)),0,(IF('AB SOAL'!BN31=0,(F36*$M$7),'AB SOAL'!BN31)))</f>
        <v>0</v>
      </c>
      <c r="H36" s="815"/>
      <c r="I36" s="815"/>
      <c r="J36" s="815"/>
      <c r="K36" s="815"/>
      <c r="L36" s="815"/>
      <c r="M36" s="815"/>
      <c r="N36" s="815"/>
      <c r="O36" s="815"/>
      <c r="P36" s="815"/>
      <c r="Q36" s="815"/>
      <c r="R36" s="785">
        <f t="shared" si="3"/>
        <v>0</v>
      </c>
      <c r="S36" s="1544">
        <f t="shared" si="4"/>
        <v>0</v>
      </c>
      <c r="T36" s="1545"/>
    </row>
    <row r="37" spans="2:20" ht="16.5" customHeight="1">
      <c r="B37" s="169">
        <v>21</v>
      </c>
      <c r="C37" s="785" t="str">
        <f>ABSEN!C31</f>
        <v/>
      </c>
      <c r="D37" s="786"/>
      <c r="E37" s="798" t="str">
        <f>ABSEN!E31</f>
        <v/>
      </c>
      <c r="F37" s="785"/>
      <c r="G37" s="785">
        <f>IF(ISERROR(IF('AB SOAL'!BN32=0,(F37*$M$7),'AB SOAL'!BN32)),0,(IF('AB SOAL'!BN32=0,(F37*$M$7),'AB SOAL'!BN32)))</f>
        <v>0</v>
      </c>
      <c r="H37" s="815"/>
      <c r="I37" s="815"/>
      <c r="J37" s="815"/>
      <c r="K37" s="815"/>
      <c r="L37" s="815"/>
      <c r="M37" s="815"/>
      <c r="N37" s="815"/>
      <c r="O37" s="815"/>
      <c r="P37" s="815"/>
      <c r="Q37" s="815"/>
      <c r="R37" s="785">
        <f t="shared" si="3"/>
        <v>0</v>
      </c>
      <c r="S37" s="1544">
        <f t="shared" si="4"/>
        <v>0</v>
      </c>
      <c r="T37" s="1545"/>
    </row>
    <row r="38" spans="2:20" ht="16.5" customHeight="1">
      <c r="B38" s="169">
        <v>22</v>
      </c>
      <c r="C38" s="785" t="str">
        <f>ABSEN!C32</f>
        <v/>
      </c>
      <c r="D38" s="786"/>
      <c r="E38" s="798" t="str">
        <f>ABSEN!E32</f>
        <v/>
      </c>
      <c r="F38" s="785"/>
      <c r="G38" s="785">
        <f>IF(ISERROR(IF('AB SOAL'!BN33=0,(F38*$M$7),'AB SOAL'!BN33)),0,(IF('AB SOAL'!BN33=0,(F38*$M$7),'AB SOAL'!BN33)))</f>
        <v>0</v>
      </c>
      <c r="H38" s="815"/>
      <c r="I38" s="815"/>
      <c r="J38" s="815"/>
      <c r="K38" s="815"/>
      <c r="L38" s="815"/>
      <c r="M38" s="815"/>
      <c r="N38" s="815"/>
      <c r="O38" s="815"/>
      <c r="P38" s="815"/>
      <c r="Q38" s="815"/>
      <c r="R38" s="785">
        <f t="shared" si="3"/>
        <v>0</v>
      </c>
      <c r="S38" s="1544">
        <f t="shared" si="4"/>
        <v>0</v>
      </c>
      <c r="T38" s="1545"/>
    </row>
    <row r="39" spans="2:20" ht="16.5" customHeight="1">
      <c r="B39" s="169">
        <v>23</v>
      </c>
      <c r="C39" s="785" t="str">
        <f>ABSEN!C33</f>
        <v/>
      </c>
      <c r="D39" s="786"/>
      <c r="E39" s="798" t="str">
        <f>ABSEN!E33</f>
        <v/>
      </c>
      <c r="F39" s="785"/>
      <c r="G39" s="785">
        <f>IF(ISERROR(IF('AB SOAL'!BN34=0,(F39*$M$7),'AB SOAL'!BN34)),0,(IF('AB SOAL'!BN34=0,(F39*$M$7),'AB SOAL'!BN34)))</f>
        <v>0</v>
      </c>
      <c r="H39" s="815"/>
      <c r="I39" s="815"/>
      <c r="J39" s="815"/>
      <c r="K39" s="815"/>
      <c r="L39" s="815"/>
      <c r="M39" s="815"/>
      <c r="N39" s="815"/>
      <c r="O39" s="815"/>
      <c r="P39" s="815"/>
      <c r="Q39" s="815"/>
      <c r="R39" s="785">
        <f t="shared" si="3"/>
        <v>0</v>
      </c>
      <c r="S39" s="1544">
        <f t="shared" si="4"/>
        <v>0</v>
      </c>
      <c r="T39" s="1545"/>
    </row>
    <row r="40" spans="2:20" ht="16.5" customHeight="1">
      <c r="B40" s="169">
        <v>24</v>
      </c>
      <c r="C40" s="785" t="str">
        <f>ABSEN!C34</f>
        <v/>
      </c>
      <c r="D40" s="786"/>
      <c r="E40" s="798" t="str">
        <f>ABSEN!E34</f>
        <v/>
      </c>
      <c r="F40" s="785"/>
      <c r="G40" s="785">
        <f>IF(ISERROR(IF('AB SOAL'!BN35=0,(F40*$M$7),'AB SOAL'!BN35)),0,(IF('AB SOAL'!BN35=0,(F40*$M$7),'AB SOAL'!BN35)))</f>
        <v>0</v>
      </c>
      <c r="H40" s="815"/>
      <c r="I40" s="815"/>
      <c r="J40" s="815"/>
      <c r="K40" s="815"/>
      <c r="L40" s="815"/>
      <c r="M40" s="815"/>
      <c r="N40" s="815"/>
      <c r="O40" s="815"/>
      <c r="P40" s="815"/>
      <c r="Q40" s="815"/>
      <c r="R40" s="785">
        <f t="shared" si="3"/>
        <v>0</v>
      </c>
      <c r="S40" s="1544">
        <f t="shared" si="4"/>
        <v>0</v>
      </c>
      <c r="T40" s="1545"/>
    </row>
    <row r="41" spans="2:20" ht="16.5" customHeight="1">
      <c r="B41" s="169">
        <v>25</v>
      </c>
      <c r="C41" s="785" t="str">
        <f>ABSEN!C35</f>
        <v/>
      </c>
      <c r="D41" s="786"/>
      <c r="E41" s="798" t="str">
        <f>ABSEN!E35</f>
        <v/>
      </c>
      <c r="F41" s="785"/>
      <c r="G41" s="785">
        <f>IF(ISERROR(IF('AB SOAL'!BN36=0,(F41*$M$7),'AB SOAL'!BN36)),0,(IF('AB SOAL'!BN36=0,(F41*$M$7),'AB SOAL'!BN36)))</f>
        <v>0</v>
      </c>
      <c r="H41" s="815"/>
      <c r="I41" s="815"/>
      <c r="J41" s="815"/>
      <c r="K41" s="815"/>
      <c r="L41" s="815"/>
      <c r="M41" s="815"/>
      <c r="N41" s="815"/>
      <c r="O41" s="815"/>
      <c r="P41" s="815"/>
      <c r="Q41" s="815"/>
      <c r="R41" s="785">
        <f t="shared" si="3"/>
        <v>0</v>
      </c>
      <c r="S41" s="1544">
        <f t="shared" si="4"/>
        <v>0</v>
      </c>
      <c r="T41" s="1545"/>
    </row>
    <row r="42" spans="2:20" ht="16.5" customHeight="1">
      <c r="B42" s="169">
        <v>26</v>
      </c>
      <c r="C42" s="785" t="str">
        <f>ABSEN!C36</f>
        <v/>
      </c>
      <c r="D42" s="786"/>
      <c r="E42" s="798" t="str">
        <f>ABSEN!E36</f>
        <v/>
      </c>
      <c r="F42" s="785"/>
      <c r="G42" s="785">
        <f>IF(ISERROR(IF('AB SOAL'!BN37=0,(F42*$M$7),'AB SOAL'!BN37)),0,(IF('AB SOAL'!BN37=0,(F42*$M$7),'AB SOAL'!BN37)))</f>
        <v>0</v>
      </c>
      <c r="H42" s="815"/>
      <c r="I42" s="815"/>
      <c r="J42" s="815"/>
      <c r="K42" s="815"/>
      <c r="L42" s="815"/>
      <c r="M42" s="815"/>
      <c r="N42" s="815"/>
      <c r="O42" s="815"/>
      <c r="P42" s="815"/>
      <c r="Q42" s="815"/>
      <c r="R42" s="785">
        <f t="shared" si="3"/>
        <v>0</v>
      </c>
      <c r="S42" s="1544">
        <f t="shared" si="4"/>
        <v>0</v>
      </c>
      <c r="T42" s="1545"/>
    </row>
    <row r="43" spans="2:20" ht="16.5" customHeight="1">
      <c r="B43" s="169">
        <v>27</v>
      </c>
      <c r="C43" s="785" t="str">
        <f>ABSEN!C37</f>
        <v/>
      </c>
      <c r="D43" s="786"/>
      <c r="E43" s="798" t="str">
        <f>ABSEN!E37</f>
        <v/>
      </c>
      <c r="F43" s="785"/>
      <c r="G43" s="785">
        <f>IF(ISERROR(IF('AB SOAL'!BN38=0,(F43*$M$7),'AB SOAL'!BN38)),0,(IF('AB SOAL'!BN38=0,(F43*$M$7),'AB SOAL'!BN38)))</f>
        <v>0</v>
      </c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785">
        <f t="shared" si="3"/>
        <v>0</v>
      </c>
      <c r="S43" s="1544">
        <f t="shared" si="4"/>
        <v>0</v>
      </c>
      <c r="T43" s="1545"/>
    </row>
    <row r="44" spans="2:20" ht="16.5" customHeight="1">
      <c r="B44" s="169">
        <v>28</v>
      </c>
      <c r="C44" s="785" t="str">
        <f>ABSEN!C38</f>
        <v/>
      </c>
      <c r="D44" s="786"/>
      <c r="E44" s="798" t="str">
        <f>ABSEN!E38</f>
        <v/>
      </c>
      <c r="F44" s="785"/>
      <c r="G44" s="785">
        <f>IF(ISERROR(IF('AB SOAL'!BN39=0,(F44*$M$7),'AB SOAL'!BN39)),0,(IF('AB SOAL'!BN39=0,(F44*$M$7),'AB SOAL'!BN39)))</f>
        <v>0</v>
      </c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785">
        <f t="shared" si="3"/>
        <v>0</v>
      </c>
      <c r="S44" s="1544">
        <f t="shared" si="4"/>
        <v>0</v>
      </c>
      <c r="T44" s="1545"/>
    </row>
    <row r="45" spans="2:20" ht="16.5" customHeight="1">
      <c r="B45" s="169">
        <v>29</v>
      </c>
      <c r="C45" s="785" t="str">
        <f>ABSEN!C39</f>
        <v/>
      </c>
      <c r="D45" s="786"/>
      <c r="E45" s="798" t="str">
        <f>ABSEN!E39</f>
        <v/>
      </c>
      <c r="F45" s="785"/>
      <c r="G45" s="785">
        <f>IF(ISERROR(IF('AB SOAL'!BN40=0,(F45*$M$7),'AB SOAL'!BN40)),0,(IF('AB SOAL'!BN40=0,(F45*$M$7),'AB SOAL'!BN40)))</f>
        <v>0</v>
      </c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785">
        <f t="shared" si="3"/>
        <v>0</v>
      </c>
      <c r="S45" s="1544">
        <f t="shared" si="4"/>
        <v>0</v>
      </c>
      <c r="T45" s="1545"/>
    </row>
    <row r="46" spans="2:20" ht="16.5" customHeight="1">
      <c r="B46" s="169">
        <v>30</v>
      </c>
      <c r="C46" s="785" t="str">
        <f>ABSEN!C40</f>
        <v/>
      </c>
      <c r="D46" s="786"/>
      <c r="E46" s="798" t="str">
        <f>ABSEN!E40</f>
        <v/>
      </c>
      <c r="F46" s="785"/>
      <c r="G46" s="785">
        <f>IF(ISERROR(IF('AB SOAL'!BN41=0,(F46*$M$7),'AB SOAL'!BN41)),0,(IF('AB SOAL'!BN41=0,(F46*$M$7),'AB SOAL'!BN41)))</f>
        <v>0</v>
      </c>
      <c r="H46" s="815"/>
      <c r="I46" s="815"/>
      <c r="J46" s="815"/>
      <c r="K46" s="815"/>
      <c r="L46" s="815"/>
      <c r="M46" s="815"/>
      <c r="N46" s="815"/>
      <c r="O46" s="815"/>
      <c r="P46" s="815"/>
      <c r="Q46" s="815"/>
      <c r="R46" s="785">
        <f t="shared" si="3"/>
        <v>0</v>
      </c>
      <c r="S46" s="1544">
        <f t="shared" si="4"/>
        <v>0</v>
      </c>
      <c r="T46" s="1545"/>
    </row>
    <row r="47" spans="2:20" ht="16.5" customHeight="1">
      <c r="B47" s="169">
        <v>31</v>
      </c>
      <c r="C47" s="785" t="str">
        <f>ABSEN!C41</f>
        <v/>
      </c>
      <c r="D47" s="786"/>
      <c r="E47" s="798" t="str">
        <f>ABSEN!E41</f>
        <v/>
      </c>
      <c r="F47" s="785"/>
      <c r="G47" s="785">
        <f>IF(ISERROR(IF('AB SOAL'!BN42=0,(F47*$M$7),'AB SOAL'!BN42)),0,(IF('AB SOAL'!BN42=0,(F47*$M$7),'AB SOAL'!BN42)))</f>
        <v>0</v>
      </c>
      <c r="H47" s="815"/>
      <c r="I47" s="815"/>
      <c r="J47" s="815"/>
      <c r="K47" s="815"/>
      <c r="L47" s="815"/>
      <c r="M47" s="815"/>
      <c r="N47" s="815"/>
      <c r="O47" s="815"/>
      <c r="P47" s="815"/>
      <c r="Q47" s="815"/>
      <c r="R47" s="785">
        <f t="shared" si="3"/>
        <v>0</v>
      </c>
      <c r="S47" s="1544">
        <f t="shared" si="4"/>
        <v>0</v>
      </c>
      <c r="T47" s="1545"/>
    </row>
    <row r="48" spans="2:20" ht="16.5" customHeight="1">
      <c r="B48" s="169">
        <v>32</v>
      </c>
      <c r="C48" s="785" t="str">
        <f>ABSEN!C42</f>
        <v/>
      </c>
      <c r="D48" s="786"/>
      <c r="E48" s="798" t="str">
        <f>ABSEN!E42</f>
        <v/>
      </c>
      <c r="F48" s="785"/>
      <c r="G48" s="785">
        <f>IF(ISERROR(IF('AB SOAL'!BN43=0,(F48*$M$7),'AB SOAL'!BN43)),0,(IF('AB SOAL'!BN43=0,(F48*$M$7),'AB SOAL'!BN43)))</f>
        <v>0</v>
      </c>
      <c r="H48" s="815"/>
      <c r="I48" s="815"/>
      <c r="J48" s="815"/>
      <c r="K48" s="815"/>
      <c r="L48" s="815"/>
      <c r="M48" s="815"/>
      <c r="N48" s="815"/>
      <c r="O48" s="815"/>
      <c r="P48" s="815"/>
      <c r="Q48" s="815"/>
      <c r="R48" s="785">
        <f t="shared" si="3"/>
        <v>0</v>
      </c>
      <c r="S48" s="1544">
        <f t="shared" si="4"/>
        <v>0</v>
      </c>
      <c r="T48" s="1545"/>
    </row>
    <row r="49" spans="2:20" ht="16.5" customHeight="1">
      <c r="B49" s="169">
        <v>33</v>
      </c>
      <c r="C49" s="785" t="str">
        <f>ABSEN!C43</f>
        <v/>
      </c>
      <c r="D49" s="786"/>
      <c r="E49" s="798" t="str">
        <f>ABSEN!E43</f>
        <v/>
      </c>
      <c r="F49" s="785"/>
      <c r="G49" s="785">
        <f>IF(ISERROR(IF('AB SOAL'!BN44=0,(F49*$M$7),'AB SOAL'!BN44)),0,(IF('AB SOAL'!BN44=0,(F49*$M$7),'AB SOAL'!BN44)))</f>
        <v>0</v>
      </c>
      <c r="H49" s="815"/>
      <c r="I49" s="815"/>
      <c r="J49" s="815"/>
      <c r="K49" s="815"/>
      <c r="L49" s="815"/>
      <c r="M49" s="815"/>
      <c r="N49" s="815"/>
      <c r="O49" s="815"/>
      <c r="P49" s="815"/>
      <c r="Q49" s="815"/>
      <c r="R49" s="785">
        <f t="shared" si="3"/>
        <v>0</v>
      </c>
      <c r="S49" s="1544">
        <f t="shared" si="4"/>
        <v>0</v>
      </c>
      <c r="T49" s="1545"/>
    </row>
    <row r="50" spans="2:20" ht="16.5" customHeight="1">
      <c r="B50" s="169">
        <v>34</v>
      </c>
      <c r="C50" s="785" t="str">
        <f>ABSEN!C44</f>
        <v/>
      </c>
      <c r="D50" s="786"/>
      <c r="E50" s="798" t="str">
        <f>ABSEN!E44</f>
        <v/>
      </c>
      <c r="F50" s="785"/>
      <c r="G50" s="785">
        <f>IF(ISERROR(IF('AB SOAL'!BN45=0,(F50*$M$7),'AB SOAL'!BN45)),0,(IF('AB SOAL'!BN45=0,(F50*$M$7),'AB SOAL'!BN45)))</f>
        <v>0</v>
      </c>
      <c r="H50" s="815"/>
      <c r="I50" s="815"/>
      <c r="J50" s="815"/>
      <c r="K50" s="815"/>
      <c r="L50" s="815"/>
      <c r="M50" s="815"/>
      <c r="N50" s="815"/>
      <c r="O50" s="815"/>
      <c r="P50" s="815"/>
      <c r="Q50" s="815"/>
      <c r="R50" s="785">
        <f t="shared" si="3"/>
        <v>0</v>
      </c>
      <c r="S50" s="1544">
        <f t="shared" si="4"/>
        <v>0</v>
      </c>
      <c r="T50" s="1545"/>
    </row>
    <row r="51" spans="2:20" ht="16.5" customHeight="1">
      <c r="B51" s="169">
        <v>35</v>
      </c>
      <c r="C51" s="785" t="str">
        <f>ABSEN!C45</f>
        <v/>
      </c>
      <c r="D51" s="786"/>
      <c r="E51" s="798" t="str">
        <f>ABSEN!E45</f>
        <v/>
      </c>
      <c r="F51" s="785"/>
      <c r="G51" s="785">
        <f>IF(ISERROR(IF('AB SOAL'!BN46=0,(F51*$M$7),'AB SOAL'!BN46)),0,(IF('AB SOAL'!BN46=0,(F51*$M$7),'AB SOAL'!BN46)))</f>
        <v>0</v>
      </c>
      <c r="H51" s="815"/>
      <c r="I51" s="815"/>
      <c r="J51" s="815"/>
      <c r="K51" s="815"/>
      <c r="L51" s="815"/>
      <c r="M51" s="815"/>
      <c r="N51" s="815"/>
      <c r="O51" s="815"/>
      <c r="P51" s="815"/>
      <c r="Q51" s="815"/>
      <c r="R51" s="785">
        <f t="shared" si="3"/>
        <v>0</v>
      </c>
      <c r="S51" s="1544">
        <f t="shared" si="4"/>
        <v>0</v>
      </c>
      <c r="T51" s="1545"/>
    </row>
    <row r="52" spans="2:20" ht="16.5" customHeight="1">
      <c r="B52" s="787">
        <v>36</v>
      </c>
      <c r="C52" s="788" t="str">
        <f>ABSEN!C46</f>
        <v/>
      </c>
      <c r="D52" s="789"/>
      <c r="E52" s="799" t="str">
        <f>ABSEN!E46</f>
        <v/>
      </c>
      <c r="F52" s="788"/>
      <c r="G52" s="788">
        <f>IF(ISERROR(IF('AB SOAL'!BN47=0,(F52*$M$7),'AB SOAL'!BN47)),0,(IF('AB SOAL'!BN47=0,(F52*$M$7),'AB SOAL'!BN47)))</f>
        <v>0</v>
      </c>
      <c r="H52" s="816"/>
      <c r="I52" s="816"/>
      <c r="J52" s="816"/>
      <c r="K52" s="816"/>
      <c r="L52" s="816"/>
      <c r="M52" s="618"/>
      <c r="N52" s="618"/>
      <c r="O52" s="618"/>
      <c r="P52" s="618"/>
      <c r="Q52" s="618"/>
      <c r="R52" s="788">
        <f t="shared" si="3"/>
        <v>0</v>
      </c>
      <c r="S52" s="1584">
        <f t="shared" si="4"/>
        <v>0</v>
      </c>
      <c r="T52" s="1585"/>
    </row>
    <row r="53" spans="2:20">
      <c r="B53" s="790"/>
      <c r="C53" s="790"/>
      <c r="D53" s="791"/>
      <c r="E53" s="792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</row>
    <row r="54" spans="2:20" s="156" customFormat="1" ht="12">
      <c r="B54" s="158"/>
      <c r="C54" s="158"/>
      <c r="D54" s="793"/>
      <c r="E54" s="158"/>
      <c r="F54" s="158"/>
      <c r="G54" s="158"/>
      <c r="H54" s="158"/>
      <c r="I54" s="1500" t="s">
        <v>325</v>
      </c>
      <c r="J54" s="1500"/>
      <c r="K54" s="1500"/>
      <c r="L54" s="1500"/>
      <c r="M54" s="1500"/>
      <c r="N54" s="1500"/>
      <c r="O54" s="1500"/>
      <c r="P54" s="1500"/>
      <c r="Q54" s="1500"/>
      <c r="R54" s="1500"/>
      <c r="S54" s="1500"/>
      <c r="T54" s="158"/>
    </row>
    <row r="55" spans="2:20" s="156" customFormat="1" ht="12">
      <c r="B55" s="158"/>
      <c r="C55" s="158"/>
      <c r="D55" s="793"/>
      <c r="E55" s="158"/>
      <c r="F55" s="158"/>
      <c r="G55" s="158"/>
      <c r="H55" s="158"/>
      <c r="I55" s="1483" t="s">
        <v>21</v>
      </c>
      <c r="J55" s="1483"/>
      <c r="K55" s="1483"/>
      <c r="L55" s="1483"/>
      <c r="M55" s="1483"/>
      <c r="N55" s="1483"/>
      <c r="O55" s="1483"/>
      <c r="P55" s="1483"/>
      <c r="Q55" s="1483"/>
      <c r="R55" s="1483"/>
      <c r="S55" s="1483"/>
      <c r="T55" s="158"/>
    </row>
    <row r="56" spans="2:20" s="156" customFormat="1" ht="12">
      <c r="B56" s="158"/>
      <c r="C56" s="158"/>
      <c r="D56" s="793"/>
      <c r="E56" s="158"/>
      <c r="F56" s="158"/>
      <c r="G56" s="278"/>
      <c r="H56" s="278"/>
      <c r="I56" s="325"/>
      <c r="J56" s="325"/>
      <c r="K56" s="325"/>
      <c r="L56" s="278"/>
      <c r="M56" s="278"/>
      <c r="N56" s="278"/>
      <c r="O56" s="278"/>
      <c r="P56" s="278"/>
      <c r="Q56" s="278"/>
      <c r="R56" s="278"/>
      <c r="S56" s="278"/>
      <c r="T56" s="278"/>
    </row>
    <row r="57" spans="2:20" s="156" customFormat="1" ht="12">
      <c r="B57" s="158"/>
      <c r="C57" s="158"/>
      <c r="D57" s="793"/>
      <c r="E57" s="158"/>
      <c r="F57" s="158"/>
      <c r="G57" s="278"/>
      <c r="H57" s="278"/>
      <c r="I57" s="325"/>
      <c r="J57" s="325"/>
      <c r="K57" s="325"/>
      <c r="L57" s="278"/>
      <c r="M57" s="278"/>
      <c r="N57" s="278"/>
      <c r="O57" s="278"/>
      <c r="P57" s="278"/>
      <c r="Q57" s="278"/>
      <c r="R57" s="278"/>
      <c r="S57" s="278"/>
      <c r="T57" s="278"/>
    </row>
    <row r="58" spans="2:20" s="156" customFormat="1" ht="12">
      <c r="B58" s="158"/>
      <c r="C58" s="158"/>
      <c r="D58" s="793"/>
      <c r="E58" s="158"/>
      <c r="F58" s="158"/>
      <c r="G58" s="158"/>
      <c r="H58" s="158"/>
      <c r="I58" s="325"/>
      <c r="J58" s="325"/>
      <c r="K58" s="325"/>
      <c r="L58" s="158"/>
      <c r="M58" s="158"/>
      <c r="N58" s="158"/>
      <c r="O58" s="158"/>
      <c r="P58" s="158"/>
      <c r="Q58" s="158"/>
      <c r="R58" s="158"/>
      <c r="S58" s="158"/>
      <c r="T58" s="158"/>
    </row>
    <row r="59" spans="2:20" s="156" customFormat="1" ht="12">
      <c r="B59" s="158"/>
      <c r="C59" s="158"/>
      <c r="D59" s="793"/>
      <c r="E59" s="158"/>
      <c r="F59" s="158"/>
      <c r="G59" s="278"/>
      <c r="H59" s="278"/>
      <c r="I59" s="325"/>
      <c r="J59" s="325"/>
      <c r="K59" s="325"/>
      <c r="L59" s="278"/>
      <c r="M59" s="278"/>
      <c r="N59" s="278"/>
      <c r="O59" s="278"/>
      <c r="P59" s="278"/>
      <c r="Q59" s="278"/>
      <c r="R59" s="278"/>
      <c r="S59" s="278"/>
      <c r="T59" s="278"/>
    </row>
    <row r="60" spans="2:20" s="795" customFormat="1" ht="12">
      <c r="B60" s="157"/>
      <c r="C60" s="157"/>
      <c r="D60" s="817"/>
      <c r="E60" s="157"/>
      <c r="F60" s="157"/>
      <c r="G60" s="157"/>
      <c r="H60" s="157"/>
      <c r="I60" s="1484" t="str">
        <f>E4</f>
        <v>ACHMAD MUFTI, S.Kom.</v>
      </c>
      <c r="J60" s="1484"/>
      <c r="K60" s="1484"/>
      <c r="L60" s="1484"/>
      <c r="M60" s="1484"/>
      <c r="N60" s="1484"/>
      <c r="O60" s="1484"/>
      <c r="P60" s="1484"/>
      <c r="Q60" s="1484"/>
      <c r="R60" s="1484"/>
      <c r="S60" s="1484"/>
      <c r="T60" s="157"/>
    </row>
    <row r="61" spans="2:20" s="179" customFormat="1" ht="9">
      <c r="B61" s="180"/>
      <c r="C61" s="180"/>
      <c r="D61" s="181"/>
      <c r="E61" s="180"/>
      <c r="F61" s="180"/>
      <c r="G61" s="180"/>
      <c r="H61" s="180"/>
      <c r="I61" s="1485" t="str">
        <f>COVER!A41</f>
        <v>NIP. -</v>
      </c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80"/>
    </row>
    <row r="62" spans="2:20">
      <c r="B62" s="173"/>
      <c r="C62" s="175"/>
      <c r="D62" s="175"/>
      <c r="E62" s="175"/>
      <c r="F62" s="173"/>
      <c r="G62" s="173"/>
      <c r="H62" s="173"/>
      <c r="I62" s="173"/>
      <c r="J62" s="173"/>
      <c r="K62" s="173"/>
      <c r="L62" s="173"/>
      <c r="M62" s="173"/>
      <c r="N62" s="175"/>
      <c r="O62" s="175"/>
      <c r="P62" s="175"/>
      <c r="Q62" s="175"/>
      <c r="R62" s="175"/>
      <c r="S62" s="175"/>
      <c r="T62" s="175"/>
    </row>
    <row r="63" spans="2:20">
      <c r="B63" s="173"/>
      <c r="C63" s="173"/>
      <c r="D63" s="182"/>
      <c r="E63" s="173"/>
      <c r="F63" s="173"/>
      <c r="G63" s="173"/>
      <c r="H63" s="173"/>
      <c r="I63" s="173"/>
      <c r="J63" s="173"/>
      <c r="K63" s="173"/>
      <c r="L63" s="173"/>
      <c r="M63" s="173"/>
      <c r="N63" s="155"/>
      <c r="O63" s="155"/>
      <c r="P63" s="155"/>
      <c r="Q63" s="155"/>
      <c r="R63" s="155"/>
      <c r="S63" s="155"/>
      <c r="T63" s="155"/>
    </row>
    <row r="64" spans="2:20">
      <c r="B64" s="173"/>
      <c r="C64" s="173"/>
      <c r="D64" s="182"/>
      <c r="E64" s="173"/>
      <c r="F64" s="173"/>
      <c r="G64" s="173"/>
      <c r="H64" s="173"/>
      <c r="I64" s="173"/>
      <c r="J64" s="173"/>
      <c r="K64" s="173"/>
      <c r="L64" s="173"/>
      <c r="M64" s="173"/>
      <c r="N64" s="155"/>
      <c r="O64" s="155"/>
      <c r="P64" s="155"/>
      <c r="Q64" s="155"/>
      <c r="R64" s="155"/>
      <c r="S64" s="155"/>
      <c r="T64" s="155"/>
    </row>
    <row r="65" spans="2:20"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</row>
    <row r="66" spans="2:20"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</row>
  </sheetData>
  <mergeCells count="61">
    <mergeCell ref="B7:C7"/>
    <mergeCell ref="M8:Q8"/>
    <mergeCell ref="M7:Q7"/>
    <mergeCell ref="H8:L8"/>
    <mergeCell ref="S29:T29"/>
    <mergeCell ref="S20:T20"/>
    <mergeCell ref="S18:T18"/>
    <mergeCell ref="S17:T17"/>
    <mergeCell ref="S30:T30"/>
    <mergeCell ref="S35:T35"/>
    <mergeCell ref="S21:T21"/>
    <mergeCell ref="I60:S60"/>
    <mergeCell ref="S22:T22"/>
    <mergeCell ref="S27:T27"/>
    <mergeCell ref="S25:T25"/>
    <mergeCell ref="S26:T26"/>
    <mergeCell ref="S28:T28"/>
    <mergeCell ref="S23:T23"/>
    <mergeCell ref="S24:T24"/>
    <mergeCell ref="S31:T31"/>
    <mergeCell ref="S32:T32"/>
    <mergeCell ref="I61:S61"/>
    <mergeCell ref="S36:T36"/>
    <mergeCell ref="S33:T33"/>
    <mergeCell ref="S34:T34"/>
    <mergeCell ref="S40:T40"/>
    <mergeCell ref="S37:T37"/>
    <mergeCell ref="S38:T38"/>
    <mergeCell ref="S43:T43"/>
    <mergeCell ref="S3:T3"/>
    <mergeCell ref="S4:T4"/>
    <mergeCell ref="I54:S54"/>
    <mergeCell ref="I55:S55"/>
    <mergeCell ref="S52:T52"/>
    <mergeCell ref="S49:T49"/>
    <mergeCell ref="S50:T50"/>
    <mergeCell ref="S47:T47"/>
    <mergeCell ref="S48:T48"/>
    <mergeCell ref="S51:T51"/>
    <mergeCell ref="S44:T44"/>
    <mergeCell ref="S41:T41"/>
    <mergeCell ref="S42:T42"/>
    <mergeCell ref="S46:T46"/>
    <mergeCell ref="S39:T39"/>
    <mergeCell ref="S45:T45"/>
    <mergeCell ref="B1:T1"/>
    <mergeCell ref="S19:T19"/>
    <mergeCell ref="D11:E16"/>
    <mergeCell ref="C11:C16"/>
    <mergeCell ref="B11:B16"/>
    <mergeCell ref="F11:R11"/>
    <mergeCell ref="S11:T16"/>
    <mergeCell ref="R14:R16"/>
    <mergeCell ref="F12:G14"/>
    <mergeCell ref="H12:R12"/>
    <mergeCell ref="F6:G6"/>
    <mergeCell ref="H6:L6"/>
    <mergeCell ref="M6:Q6"/>
    <mergeCell ref="F7:G7"/>
    <mergeCell ref="F8:G8"/>
    <mergeCell ref="H7:L7"/>
  </mergeCells>
  <conditionalFormatting sqref="T53 C17:S53">
    <cfRule type="cellIs" dxfId="12" priority="2" operator="equal">
      <formula>0</formula>
    </cfRule>
  </conditionalFormatting>
  <conditionalFormatting sqref="H17:Q52">
    <cfRule type="cellIs" dxfId="11" priority="1" operator="greaterThan">
      <formula>$M$8</formula>
    </cfRule>
  </conditionalFormatting>
  <dataValidations disablePrompts="1" count="1">
    <dataValidation type="list" allowBlank="1" showInputMessage="1" showErrorMessage="1" sqref="B7:C7">
      <formula1>$A$11:$A$14</formula1>
    </dataValidation>
  </dataValidations>
  <pageMargins left="0.43307086614173229" right="0.23622047244094491" top="0.15748031496062992" bottom="0.15748031496062992" header="0.31496062992125984" footer="0.31496062992125984"/>
  <pageSetup paperSize="9" scale="90" orientation="portrait" r:id="rId1"/>
  <headerFooter>
    <oddHeader>&amp;LSMK N 2 WONOSOBO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9">
    <tabColor rgb="FF00B050"/>
  </sheetPr>
  <dimension ref="B1:BK62"/>
  <sheetViews>
    <sheetView showGridLines="0" workbookViewId="0">
      <selection activeCell="E27" sqref="E27"/>
    </sheetView>
  </sheetViews>
  <sheetFormatPr defaultRowHeight="15"/>
  <cols>
    <col min="1" max="1" width="2.28515625" style="89" customWidth="1"/>
    <col min="2" max="2" width="4.140625" style="89" customWidth="1"/>
    <col min="3" max="3" width="9.140625" style="89" customWidth="1"/>
    <col min="4" max="4" width="1.5703125" style="89" customWidth="1"/>
    <col min="5" max="5" width="33" style="89" customWidth="1"/>
    <col min="6" max="10" width="5" style="89" customWidth="1"/>
    <col min="11" max="11" width="3.28515625" style="89" hidden="1" customWidth="1"/>
    <col min="12" max="17" width="5" style="89" customWidth="1"/>
    <col min="18" max="18" width="3.7109375" style="89" hidden="1" customWidth="1"/>
    <col min="19" max="24" width="5" style="89" customWidth="1"/>
    <col min="25" max="25" width="3.28515625" style="89" hidden="1" customWidth="1"/>
    <col min="26" max="31" width="5" style="89" customWidth="1"/>
    <col min="32" max="32" width="2.5703125" style="89" hidden="1" customWidth="1"/>
    <col min="33" max="38" width="5" style="89" customWidth="1"/>
    <col min="39" max="39" width="2.28515625" style="89" hidden="1" customWidth="1"/>
    <col min="40" max="45" width="5" style="89" customWidth="1"/>
    <col min="46" max="46" width="2.28515625" style="89" hidden="1" customWidth="1"/>
    <col min="47" max="50" width="5" style="89" customWidth="1"/>
    <col min="51" max="52" width="4.85546875" style="89" customWidth="1"/>
    <col min="53" max="53" width="3" style="89" hidden="1" customWidth="1"/>
    <col min="54" max="59" width="5" style="89" customWidth="1"/>
    <col min="60" max="60" width="3.28515625" style="89" hidden="1" customWidth="1"/>
    <col min="61" max="61" width="5" style="89" customWidth="1"/>
    <col min="62" max="62" width="7" style="89" customWidth="1"/>
    <col min="63" max="63" width="2.85546875" style="89" customWidth="1"/>
    <col min="64" max="16384" width="9.140625" style="89"/>
  </cols>
  <sheetData>
    <row r="1" spans="2:63" ht="18.75">
      <c r="B1" s="1521" t="str">
        <f>CONCATENATE("REKAP NILAI HARIAN SEMESTER ",'DATA UTAMA'!H16)</f>
        <v>REKAP NILAI HARIAN SEMESTER 2</v>
      </c>
      <c r="C1" s="1521"/>
      <c r="D1" s="1521"/>
      <c r="E1" s="1521"/>
      <c r="F1" s="1521"/>
      <c r="G1" s="1521"/>
      <c r="H1" s="1521"/>
      <c r="I1" s="1521"/>
      <c r="J1" s="1521"/>
      <c r="K1" s="1521"/>
      <c r="L1" s="1521"/>
      <c r="M1" s="1521"/>
      <c r="N1" s="1521"/>
      <c r="O1" s="1521"/>
      <c r="P1" s="1521"/>
      <c r="Q1" s="1521"/>
      <c r="R1" s="1521"/>
      <c r="S1" s="1521"/>
      <c r="T1" s="1521"/>
      <c r="U1" s="1521"/>
      <c r="V1" s="1521"/>
      <c r="W1" s="1521"/>
      <c r="X1" s="1521"/>
      <c r="Y1" s="1521"/>
      <c r="Z1" s="1521"/>
      <c r="AA1" s="1521"/>
      <c r="AB1" s="1521"/>
      <c r="AC1" s="1521"/>
      <c r="AD1" s="1521"/>
      <c r="AE1" s="1521"/>
      <c r="AF1" s="1521"/>
      <c r="AG1" s="1521"/>
      <c r="AH1" s="1521"/>
      <c r="AI1" s="1521"/>
      <c r="AJ1" s="1521"/>
      <c r="AK1" s="1521"/>
      <c r="AL1" s="1521"/>
      <c r="AM1" s="1521"/>
      <c r="AN1" s="1521"/>
      <c r="AO1" s="1521"/>
      <c r="AP1" s="1521"/>
      <c r="AQ1" s="1521"/>
      <c r="AR1" s="1521"/>
      <c r="AS1" s="1521"/>
      <c r="AT1" s="1521"/>
      <c r="AU1" s="1521"/>
      <c r="AV1" s="1521"/>
      <c r="AW1" s="1521"/>
      <c r="AX1" s="1521"/>
      <c r="AY1" s="1521"/>
      <c r="AZ1" s="1521"/>
      <c r="BA1" s="1521"/>
      <c r="BB1" s="1521"/>
      <c r="BC1" s="1521"/>
      <c r="BD1" s="1521"/>
      <c r="BE1" s="1521"/>
      <c r="BF1" s="1521"/>
      <c r="BG1" s="1521"/>
      <c r="BH1" s="1521"/>
      <c r="BI1" s="1521"/>
      <c r="BJ1" s="1521"/>
      <c r="BK1" s="1521"/>
    </row>
    <row r="2" spans="2:63" ht="7.5" customHeigh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</row>
    <row r="3" spans="2:63" ht="15" customHeight="1">
      <c r="B3" s="91" t="s">
        <v>2</v>
      </c>
      <c r="C3" s="92"/>
      <c r="D3" s="153" t="s">
        <v>3</v>
      </c>
      <c r="E3" s="152" t="str">
        <f>PROSEM!E4</f>
        <v>PRAKARYA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1" t="s">
        <v>25</v>
      </c>
      <c r="AV3" s="92"/>
      <c r="BC3" s="132" t="s">
        <v>3</v>
      </c>
      <c r="BD3" s="92" t="str">
        <f>PROSEM!E5</f>
        <v>2017/2018</v>
      </c>
      <c r="BE3" s="92"/>
      <c r="BF3" s="92"/>
      <c r="BG3" s="92"/>
      <c r="BH3" s="92"/>
      <c r="BK3" s="92"/>
    </row>
    <row r="4" spans="2:63" ht="15" customHeight="1">
      <c r="B4" s="91" t="s">
        <v>4</v>
      </c>
      <c r="C4" s="92"/>
      <c r="D4" s="153" t="s">
        <v>3</v>
      </c>
      <c r="E4" s="152" t="str">
        <f>PROSEM!AB5</f>
        <v>ACHMAD MUFTI, S.Kom.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1" t="s">
        <v>5</v>
      </c>
      <c r="AV4" s="92"/>
      <c r="BC4" s="132" t="s">
        <v>3</v>
      </c>
      <c r="BD4" s="92" t="str">
        <f>PROSEM!AB3</f>
        <v>VIII 6</v>
      </c>
      <c r="BE4" s="92"/>
      <c r="BF4" s="92"/>
      <c r="BG4" s="92"/>
      <c r="BH4" s="92"/>
      <c r="BK4" s="187">
        <f>SUM(F10:BI10)</f>
        <v>4</v>
      </c>
    </row>
    <row r="5" spans="2:63" ht="15" customHeight="1">
      <c r="B5" s="91" t="s">
        <v>302</v>
      </c>
      <c r="C5" s="92"/>
      <c r="D5" s="211" t="s">
        <v>3</v>
      </c>
      <c r="E5" s="210">
        <f>'DATA UTAMA'!L14</f>
        <v>75</v>
      </c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1"/>
      <c r="AV5" s="92"/>
      <c r="BC5" s="132"/>
      <c r="BD5" s="92"/>
      <c r="BE5" s="92"/>
      <c r="BF5" s="92"/>
      <c r="BG5" s="92"/>
      <c r="BH5" s="92"/>
      <c r="BK5" s="187"/>
    </row>
    <row r="6" spans="2:63" ht="15" customHeight="1">
      <c r="B6" s="91" t="s">
        <v>388</v>
      </c>
      <c r="C6" s="92"/>
      <c r="D6" s="211"/>
      <c r="E6" s="210"/>
      <c r="F6" s="92"/>
      <c r="G6" s="92"/>
      <c r="H6" s="92"/>
      <c r="I6" s="1594" t="s">
        <v>342</v>
      </c>
      <c r="J6" s="1594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1"/>
      <c r="AV6" s="92"/>
      <c r="BC6" s="132"/>
      <c r="BD6" s="92"/>
      <c r="BE6" s="92"/>
      <c r="BF6" s="92"/>
      <c r="BG6" s="92"/>
      <c r="BH6" s="92"/>
      <c r="BK6" s="187"/>
    </row>
    <row r="7" spans="2:63" ht="3" customHeight="1">
      <c r="B7" s="92"/>
      <c r="C7" s="92"/>
      <c r="D7" s="153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133"/>
      <c r="BK7" s="97"/>
    </row>
    <row r="8" spans="2:63" s="134" customFormat="1" ht="15" customHeight="1">
      <c r="B8" s="1595" t="s">
        <v>6</v>
      </c>
      <c r="C8" s="1598" t="s">
        <v>7</v>
      </c>
      <c r="D8" s="1598" t="s">
        <v>8</v>
      </c>
      <c r="E8" s="1600"/>
      <c r="F8" s="1603" t="s">
        <v>383</v>
      </c>
      <c r="G8" s="1604"/>
      <c r="H8" s="1604"/>
      <c r="I8" s="1604"/>
      <c r="J8" s="1604"/>
      <c r="K8" s="1604"/>
      <c r="L8" s="1604"/>
      <c r="M8" s="1604"/>
      <c r="N8" s="1604"/>
      <c r="O8" s="1604"/>
      <c r="P8" s="1604"/>
      <c r="Q8" s="1604"/>
      <c r="R8" s="1604"/>
      <c r="S8" s="1604"/>
      <c r="T8" s="1604"/>
      <c r="U8" s="1604"/>
      <c r="V8" s="1604"/>
      <c r="W8" s="1604"/>
      <c r="X8" s="1604"/>
      <c r="Y8" s="1604"/>
      <c r="Z8" s="1604"/>
      <c r="AA8" s="1604"/>
      <c r="AB8" s="1604"/>
      <c r="AC8" s="1604"/>
      <c r="AD8" s="1604"/>
      <c r="AE8" s="1604"/>
      <c r="AF8" s="1604"/>
      <c r="AG8" s="1604"/>
      <c r="AH8" s="1604"/>
      <c r="AI8" s="1604"/>
      <c r="AJ8" s="1604"/>
      <c r="AK8" s="1604"/>
      <c r="AL8" s="1604"/>
      <c r="AM8" s="1604"/>
      <c r="AN8" s="1604"/>
      <c r="AO8" s="1604"/>
      <c r="AP8" s="1604"/>
      <c r="AQ8" s="1604"/>
      <c r="AR8" s="1604"/>
      <c r="AS8" s="1604"/>
      <c r="AT8" s="1604"/>
      <c r="AU8" s="1604"/>
      <c r="AV8" s="1604"/>
      <c r="AW8" s="1604"/>
      <c r="AX8" s="1604"/>
      <c r="AY8" s="1604"/>
      <c r="AZ8" s="1604"/>
      <c r="BA8" s="1604"/>
      <c r="BB8" s="1604"/>
      <c r="BC8" s="1604"/>
      <c r="BD8" s="1604"/>
      <c r="BE8" s="1605"/>
      <c r="BF8" s="1605"/>
      <c r="BG8" s="1605"/>
      <c r="BH8" s="1605"/>
      <c r="BI8" s="1605"/>
      <c r="BJ8" s="1595" t="s">
        <v>382</v>
      </c>
      <c r="BK8" s="1606"/>
    </row>
    <row r="9" spans="2:63" s="134" customFormat="1">
      <c r="B9" s="1596"/>
      <c r="C9" s="1540"/>
      <c r="D9" s="1540"/>
      <c r="E9" s="1601"/>
      <c r="F9" s="1609" t="str">
        <f>'NILAI ULANGAN HARIAN'!E8</f>
        <v>KD 1</v>
      </c>
      <c r="G9" s="1609"/>
      <c r="H9" s="1609"/>
      <c r="I9" s="1609"/>
      <c r="J9" s="1609"/>
      <c r="K9" s="1609"/>
      <c r="L9" s="1610"/>
      <c r="M9" s="1611" t="str">
        <f>'NILAI ULANGAN HARIAN'!F8</f>
        <v>KD 2</v>
      </c>
      <c r="N9" s="1609"/>
      <c r="O9" s="1609"/>
      <c r="P9" s="1609"/>
      <c r="Q9" s="1609"/>
      <c r="R9" s="1609"/>
      <c r="S9" s="1610"/>
      <c r="T9" s="1611" t="str">
        <f>'NILAI ULANGAN HARIAN'!G8</f>
        <v>KD 3</v>
      </c>
      <c r="U9" s="1609"/>
      <c r="V9" s="1609"/>
      <c r="W9" s="1609"/>
      <c r="X9" s="1609"/>
      <c r="Y9" s="1609"/>
      <c r="Z9" s="1610"/>
      <c r="AA9" s="1611" t="str">
        <f>'NILAI ULANGAN HARIAN'!H8</f>
        <v>KD 4</v>
      </c>
      <c r="AB9" s="1609"/>
      <c r="AC9" s="1609"/>
      <c r="AD9" s="1609"/>
      <c r="AE9" s="1609"/>
      <c r="AF9" s="1609"/>
      <c r="AG9" s="1610"/>
      <c r="AH9" s="1611" t="str">
        <f>'NILAI ULANGAN HARIAN'!I8</f>
        <v/>
      </c>
      <c r="AI9" s="1609"/>
      <c r="AJ9" s="1609"/>
      <c r="AK9" s="1609"/>
      <c r="AL9" s="1609"/>
      <c r="AM9" s="1609"/>
      <c r="AN9" s="1610"/>
      <c r="AO9" s="1611" t="str">
        <f>'NILAI ULANGAN HARIAN'!J8</f>
        <v/>
      </c>
      <c r="AP9" s="1609"/>
      <c r="AQ9" s="1609"/>
      <c r="AR9" s="1609"/>
      <c r="AS9" s="1609"/>
      <c r="AT9" s="1609"/>
      <c r="AU9" s="1610"/>
      <c r="AV9" s="1611" t="str">
        <f>'NILAI ULANGAN HARIAN'!K8</f>
        <v/>
      </c>
      <c r="AW9" s="1609"/>
      <c r="AX9" s="1609"/>
      <c r="AY9" s="1609"/>
      <c r="AZ9" s="1609"/>
      <c r="BA9" s="1609"/>
      <c r="BB9" s="1610"/>
      <c r="BC9" s="1611" t="str">
        <f>'NILAI ULANGAN HARIAN'!L8</f>
        <v/>
      </c>
      <c r="BD9" s="1609"/>
      <c r="BE9" s="1609"/>
      <c r="BF9" s="1609"/>
      <c r="BG9" s="1609"/>
      <c r="BH9" s="1609"/>
      <c r="BI9" s="1609"/>
      <c r="BJ9" s="1523"/>
      <c r="BK9" s="1607"/>
    </row>
    <row r="10" spans="2:63" s="134" customFormat="1" hidden="1">
      <c r="B10" s="1596"/>
      <c r="C10" s="1540"/>
      <c r="D10" s="1540"/>
      <c r="E10" s="1601"/>
      <c r="F10" s="1613">
        <f>IF(F9="",0,1)</f>
        <v>1</v>
      </c>
      <c r="G10" s="1613"/>
      <c r="H10" s="1613"/>
      <c r="I10" s="1613"/>
      <c r="J10" s="1613"/>
      <c r="K10" s="1613"/>
      <c r="L10" s="1614"/>
      <c r="M10" s="1612">
        <f>IF(M9="",0,1)</f>
        <v>1</v>
      </c>
      <c r="N10" s="1613"/>
      <c r="O10" s="1613"/>
      <c r="P10" s="1613"/>
      <c r="Q10" s="1613"/>
      <c r="R10" s="1613"/>
      <c r="S10" s="1614"/>
      <c r="T10" s="1612">
        <f>IF(T9="",0,1)</f>
        <v>1</v>
      </c>
      <c r="U10" s="1613"/>
      <c r="V10" s="1613"/>
      <c r="W10" s="1613"/>
      <c r="X10" s="1613"/>
      <c r="Y10" s="1613"/>
      <c r="Z10" s="1614"/>
      <c r="AA10" s="1612">
        <f>IF(AA9="",0,1)</f>
        <v>1</v>
      </c>
      <c r="AB10" s="1613"/>
      <c r="AC10" s="1613"/>
      <c r="AD10" s="1613"/>
      <c r="AE10" s="1613"/>
      <c r="AF10" s="1613"/>
      <c r="AG10" s="1614"/>
      <c r="AH10" s="1612">
        <f>IF(AH9="",0,1)</f>
        <v>0</v>
      </c>
      <c r="AI10" s="1613"/>
      <c r="AJ10" s="1613"/>
      <c r="AK10" s="1613"/>
      <c r="AL10" s="1613"/>
      <c r="AM10" s="1613"/>
      <c r="AN10" s="1614"/>
      <c r="AO10" s="1612">
        <f>IF(AO9="",0,1)</f>
        <v>0</v>
      </c>
      <c r="AP10" s="1613"/>
      <c r="AQ10" s="1613"/>
      <c r="AR10" s="1613"/>
      <c r="AS10" s="1613"/>
      <c r="AT10" s="1613"/>
      <c r="AU10" s="1614"/>
      <c r="AV10" s="1612">
        <f>IF(AV9="",0,1)</f>
        <v>0</v>
      </c>
      <c r="AW10" s="1613"/>
      <c r="AX10" s="1613"/>
      <c r="AY10" s="1613"/>
      <c r="AZ10" s="1613"/>
      <c r="BA10" s="1613"/>
      <c r="BB10" s="1614"/>
      <c r="BC10" s="1612">
        <f>IF(BC9="",0,1)</f>
        <v>0</v>
      </c>
      <c r="BD10" s="1613"/>
      <c r="BE10" s="1613"/>
      <c r="BF10" s="1613"/>
      <c r="BG10" s="1613"/>
      <c r="BH10" s="1613"/>
      <c r="BI10" s="1613"/>
      <c r="BJ10" s="1523"/>
      <c r="BK10" s="1607"/>
    </row>
    <row r="11" spans="2:63" s="134" customFormat="1" hidden="1">
      <c r="B11" s="1596"/>
      <c r="C11" s="1540"/>
      <c r="D11" s="1540"/>
      <c r="E11" s="1601"/>
      <c r="F11" s="202" t="e">
        <f t="shared" ref="F11:Q11" si="0">IF(F49=0,0,1)</f>
        <v>#DIV/0!</v>
      </c>
      <c r="G11" s="202" t="e">
        <f t="shared" si="0"/>
        <v>#DIV/0!</v>
      </c>
      <c r="H11" s="202" t="e">
        <f t="shared" si="0"/>
        <v>#DIV/0!</v>
      </c>
      <c r="I11" s="202" t="e">
        <f t="shared" si="0"/>
        <v>#DIV/0!</v>
      </c>
      <c r="J11" s="202" t="e">
        <f t="shared" si="0"/>
        <v>#DIV/0!</v>
      </c>
      <c r="K11" s="202">
        <f t="shared" si="0"/>
        <v>0</v>
      </c>
      <c r="L11" s="189">
        <f t="shared" si="0"/>
        <v>0</v>
      </c>
      <c r="M11" s="202" t="e">
        <f t="shared" si="0"/>
        <v>#DIV/0!</v>
      </c>
      <c r="N11" s="202" t="e">
        <f t="shared" si="0"/>
        <v>#DIV/0!</v>
      </c>
      <c r="O11" s="202" t="e">
        <f t="shared" si="0"/>
        <v>#DIV/0!</v>
      </c>
      <c r="P11" s="202" t="e">
        <f t="shared" si="0"/>
        <v>#DIV/0!</v>
      </c>
      <c r="Q11" s="202" t="e">
        <f t="shared" si="0"/>
        <v>#DIV/0!</v>
      </c>
      <c r="R11" s="202">
        <f>IF(R12="",0,1)</f>
        <v>0</v>
      </c>
      <c r="S11" s="189">
        <f t="shared" ref="S11:X11" si="1">IF(S49=0,0,1)</f>
        <v>0</v>
      </c>
      <c r="T11" s="202" t="e">
        <f t="shared" si="1"/>
        <v>#DIV/0!</v>
      </c>
      <c r="U11" s="202" t="e">
        <f t="shared" si="1"/>
        <v>#DIV/0!</v>
      </c>
      <c r="V11" s="202" t="e">
        <f t="shared" si="1"/>
        <v>#DIV/0!</v>
      </c>
      <c r="W11" s="202" t="e">
        <f t="shared" si="1"/>
        <v>#DIV/0!</v>
      </c>
      <c r="X11" s="202" t="e">
        <f t="shared" si="1"/>
        <v>#DIV/0!</v>
      </c>
      <c r="Y11" s="202">
        <f>IF(Y12="",0,1)</f>
        <v>0</v>
      </c>
      <c r="Z11" s="189">
        <f t="shared" ref="Z11:AE11" si="2">IF(Z49=0,0,1)</f>
        <v>0</v>
      </c>
      <c r="AA11" s="202" t="e">
        <f t="shared" si="2"/>
        <v>#DIV/0!</v>
      </c>
      <c r="AB11" s="202" t="e">
        <f t="shared" si="2"/>
        <v>#DIV/0!</v>
      </c>
      <c r="AC11" s="202" t="e">
        <f t="shared" si="2"/>
        <v>#DIV/0!</v>
      </c>
      <c r="AD11" s="202" t="e">
        <f t="shared" si="2"/>
        <v>#DIV/0!</v>
      </c>
      <c r="AE11" s="202" t="e">
        <f t="shared" si="2"/>
        <v>#DIV/0!</v>
      </c>
      <c r="AF11" s="202">
        <f>IF(AF12="",0,1)</f>
        <v>0</v>
      </c>
      <c r="AG11" s="189">
        <f t="shared" ref="AG11:AL11" si="3">IF(AG49=0,0,1)</f>
        <v>0</v>
      </c>
      <c r="AH11" s="202" t="e">
        <f t="shared" si="3"/>
        <v>#DIV/0!</v>
      </c>
      <c r="AI11" s="202" t="e">
        <f t="shared" si="3"/>
        <v>#DIV/0!</v>
      </c>
      <c r="AJ11" s="202" t="e">
        <f t="shared" si="3"/>
        <v>#DIV/0!</v>
      </c>
      <c r="AK11" s="202" t="e">
        <f t="shared" si="3"/>
        <v>#DIV/0!</v>
      </c>
      <c r="AL11" s="202">
        <f t="shared" si="3"/>
        <v>0</v>
      </c>
      <c r="AM11" s="202">
        <f>IF(AM12="",0,1)</f>
        <v>0</v>
      </c>
      <c r="AN11" s="189">
        <f t="shared" ref="AN11:AS11" si="4">IF(AN49=0,0,1)</f>
        <v>0</v>
      </c>
      <c r="AO11" s="202" t="e">
        <f t="shared" si="4"/>
        <v>#DIV/0!</v>
      </c>
      <c r="AP11" s="202" t="e">
        <f t="shared" si="4"/>
        <v>#DIV/0!</v>
      </c>
      <c r="AQ11" s="202" t="e">
        <f t="shared" si="4"/>
        <v>#DIV/0!</v>
      </c>
      <c r="AR11" s="202" t="e">
        <f t="shared" si="4"/>
        <v>#DIV/0!</v>
      </c>
      <c r="AS11" s="202">
        <f t="shared" si="4"/>
        <v>0</v>
      </c>
      <c r="AT11" s="202">
        <f>IF(AT12="",0,1)</f>
        <v>0</v>
      </c>
      <c r="AU11" s="189">
        <f t="shared" ref="AU11:AZ11" si="5">IF(AU49=0,0,1)</f>
        <v>0</v>
      </c>
      <c r="AV11" s="202" t="e">
        <f t="shared" si="5"/>
        <v>#DIV/0!</v>
      </c>
      <c r="AW11" s="202" t="e">
        <f t="shared" si="5"/>
        <v>#DIV/0!</v>
      </c>
      <c r="AX11" s="202" t="e">
        <f t="shared" si="5"/>
        <v>#DIV/0!</v>
      </c>
      <c r="AY11" s="202" t="e">
        <f t="shared" si="5"/>
        <v>#DIV/0!</v>
      </c>
      <c r="AZ11" s="202">
        <f t="shared" si="5"/>
        <v>0</v>
      </c>
      <c r="BA11" s="188"/>
      <c r="BB11" s="189">
        <f t="shared" ref="BB11:BG11" si="6">IF(BB49=0,0,1)</f>
        <v>0</v>
      </c>
      <c r="BC11" s="202" t="e">
        <f t="shared" si="6"/>
        <v>#DIV/0!</v>
      </c>
      <c r="BD11" s="202" t="e">
        <f t="shared" si="6"/>
        <v>#DIV/0!</v>
      </c>
      <c r="BE11" s="202" t="e">
        <f t="shared" si="6"/>
        <v>#DIV/0!</v>
      </c>
      <c r="BF11" s="202" t="e">
        <f t="shared" si="6"/>
        <v>#DIV/0!</v>
      </c>
      <c r="BG11" s="202">
        <f t="shared" si="6"/>
        <v>0</v>
      </c>
      <c r="BH11" s="188"/>
      <c r="BI11" s="188">
        <f>IF(BI49=0,0,1)</f>
        <v>0</v>
      </c>
      <c r="BJ11" s="1523"/>
      <c r="BK11" s="1607"/>
    </row>
    <row r="12" spans="2:63" s="134" customFormat="1" ht="15.75" thickBot="1">
      <c r="B12" s="1597"/>
      <c r="C12" s="1599"/>
      <c r="D12" s="1599"/>
      <c r="E12" s="1602"/>
      <c r="F12" s="216" t="s">
        <v>384</v>
      </c>
      <c r="G12" s="216" t="s">
        <v>317</v>
      </c>
      <c r="H12" s="216"/>
      <c r="I12" s="216"/>
      <c r="J12" s="216" t="str">
        <f>IF($I$6="YA","NAF","")</f>
        <v/>
      </c>
      <c r="K12" s="203" t="s">
        <v>384</v>
      </c>
      <c r="L12" s="190" t="s">
        <v>309</v>
      </c>
      <c r="M12" s="216" t="s">
        <v>384</v>
      </c>
      <c r="N12" s="216" t="s">
        <v>317</v>
      </c>
      <c r="O12" s="216"/>
      <c r="P12" s="216"/>
      <c r="Q12" s="216" t="str">
        <f>IF($I$6="YA","NAF","")</f>
        <v/>
      </c>
      <c r="R12" s="191"/>
      <c r="S12" s="190" t="s">
        <v>310</v>
      </c>
      <c r="T12" s="216" t="s">
        <v>384</v>
      </c>
      <c r="U12" s="216" t="s">
        <v>317</v>
      </c>
      <c r="V12" s="216"/>
      <c r="W12" s="216"/>
      <c r="X12" s="216" t="str">
        <f>IF($I$6="YA","NAF","")</f>
        <v/>
      </c>
      <c r="Y12" s="191"/>
      <c r="Z12" s="190" t="s">
        <v>311</v>
      </c>
      <c r="AA12" s="216" t="s">
        <v>384</v>
      </c>
      <c r="AB12" s="216" t="s">
        <v>317</v>
      </c>
      <c r="AC12" s="216"/>
      <c r="AD12" s="216"/>
      <c r="AE12" s="216" t="str">
        <f>IF($I$6="YA","NAF","")</f>
        <v/>
      </c>
      <c r="AF12" s="191"/>
      <c r="AG12" s="190" t="s">
        <v>312</v>
      </c>
      <c r="AH12" s="216" t="s">
        <v>384</v>
      </c>
      <c r="AI12" s="216" t="s">
        <v>317</v>
      </c>
      <c r="AJ12" s="216"/>
      <c r="AK12" s="216"/>
      <c r="AL12" s="216"/>
      <c r="AM12" s="191"/>
      <c r="AN12" s="190" t="s">
        <v>313</v>
      </c>
      <c r="AO12" s="216" t="s">
        <v>384</v>
      </c>
      <c r="AP12" s="216" t="s">
        <v>317</v>
      </c>
      <c r="AQ12" s="216"/>
      <c r="AR12" s="216"/>
      <c r="AS12" s="216" t="str">
        <f>IF($I$6="YA","NAF","")</f>
        <v/>
      </c>
      <c r="AT12" s="191"/>
      <c r="AU12" s="190" t="s">
        <v>314</v>
      </c>
      <c r="AV12" s="216" t="s">
        <v>384</v>
      </c>
      <c r="AW12" s="216" t="s">
        <v>317</v>
      </c>
      <c r="AX12" s="216"/>
      <c r="AY12" s="216"/>
      <c r="AZ12" s="216" t="str">
        <f>IF($I$6="YA","NAF","")</f>
        <v/>
      </c>
      <c r="BA12" s="191"/>
      <c r="BB12" s="190" t="s">
        <v>315</v>
      </c>
      <c r="BC12" s="216" t="s">
        <v>384</v>
      </c>
      <c r="BD12" s="216" t="s">
        <v>317</v>
      </c>
      <c r="BE12" s="216"/>
      <c r="BF12" s="216"/>
      <c r="BG12" s="216" t="str">
        <f>IF($I$6="YA","NAF","")</f>
        <v/>
      </c>
      <c r="BH12" s="191"/>
      <c r="BI12" s="191" t="s">
        <v>316</v>
      </c>
      <c r="BJ12" s="1597"/>
      <c r="BK12" s="1608"/>
    </row>
    <row r="13" spans="2:63" ht="17.25" customHeight="1" thickTop="1">
      <c r="B13" s="98">
        <v>1</v>
      </c>
      <c r="C13" s="99" t="str">
        <f>ABSEN!C11</f>
        <v/>
      </c>
      <c r="D13" s="100"/>
      <c r="E13" s="206" t="str">
        <f>ABSEN!E11</f>
        <v/>
      </c>
      <c r="F13" s="204">
        <f>IF($F$9="",0,'NILAI ULANGAN HARIAN'!E12)</f>
        <v>8</v>
      </c>
      <c r="G13" s="151">
        <f>IF($F$9="",0,'NILAI TUGAS'!E12)</f>
        <v>8</v>
      </c>
      <c r="H13" s="213">
        <f>IF(H$12="UTS",'KOREKSI UTS'!$P14,0)</f>
        <v>0</v>
      </c>
      <c r="I13" s="213">
        <f>IF(I$12="UAS",'KOREKSI UAS'!$S17,0)</f>
        <v>0</v>
      </c>
      <c r="J13" s="213">
        <f>IF($J$12="NAF",'NILAI AFEKTIF DAN REKAP ABSEN'!$Y16,0)</f>
        <v>0</v>
      </c>
      <c r="K13" s="213">
        <f>IF(L13&lt;$E$5,1,0)</f>
        <v>1</v>
      </c>
      <c r="L13" s="185">
        <f>IF(ISERROR((SUM(F13:J13))/(SUM(F$11:J$11))),0,((SUM(F13:J13))/(SUM(F$11:J$11))))</f>
        <v>0</v>
      </c>
      <c r="M13" s="186">
        <f>IF($M$9="",0,'NILAI ULANGAN HARIAN'!F12)</f>
        <v>0</v>
      </c>
      <c r="N13" s="151">
        <f>IF($M$9="",0,'NILAI TUGAS'!F12)</f>
        <v>9</v>
      </c>
      <c r="O13" s="213">
        <f>IF(O$12="UTS",'KOREKSI UTS'!$P14,0)</f>
        <v>0</v>
      </c>
      <c r="P13" s="213">
        <f>IF(P$12="UAS",'KOREKSI UAS'!$S17,0)</f>
        <v>0</v>
      </c>
      <c r="Q13" s="213">
        <f>IF($J$12="NAF",'NILAI AFEKTIF DAN REKAP ABSEN'!$Y16,0)</f>
        <v>0</v>
      </c>
      <c r="R13" s="213">
        <f>IF(S13&lt;$E$5,1,0)</f>
        <v>1</v>
      </c>
      <c r="S13" s="185">
        <f>IF(ISERROR((SUM(M13:Q13))/(SUM(M$11:Q$11))),0,((SUM(M13:Q13))/(SUM(M$11:Q$11))))</f>
        <v>0</v>
      </c>
      <c r="T13" s="186">
        <f>IF($T$9="",0,'NILAI ULANGAN HARIAN'!G12)</f>
        <v>0</v>
      </c>
      <c r="U13" s="151">
        <f>IF($T$9="",0,'NILAI TUGAS'!G12)</f>
        <v>8.5</v>
      </c>
      <c r="V13" s="213">
        <f>IF(V$12="UTS",'KOREKSI UTS'!$P14,0)</f>
        <v>0</v>
      </c>
      <c r="W13" s="213">
        <f>IF(W$12="UAS",'KOREKSI UAS'!$S17,0)</f>
        <v>0</v>
      </c>
      <c r="X13" s="213">
        <f>IF($J$12="NAF",'NILAI AFEKTIF DAN REKAP ABSEN'!$Y16,0)</f>
        <v>0</v>
      </c>
      <c r="Y13" s="213">
        <f>IF(Z13&lt;$E$5,1,0)</f>
        <v>1</v>
      </c>
      <c r="Z13" s="185">
        <f>IF(ISERROR((SUM(T13:X13))/(SUM(T$11:X$11))),0,((SUM(T13:X13))/(SUM(T$11:X$11))))</f>
        <v>0</v>
      </c>
      <c r="AA13" s="186">
        <f>IF($AA$9="",0,'NILAI ULANGAN HARIAN'!H12)</f>
        <v>0</v>
      </c>
      <c r="AB13" s="151">
        <f>IF($AA$9="",0,'NILAI TUGAS'!H12)</f>
        <v>8</v>
      </c>
      <c r="AC13" s="213">
        <f>IF(AC$12="UTS",'KOREKSI UTS'!$P14,0)</f>
        <v>0</v>
      </c>
      <c r="AD13" s="213">
        <f>IF(AD$12="UAS",'KOREKSI UAS'!$S17,0)</f>
        <v>0</v>
      </c>
      <c r="AE13" s="213">
        <f>IF($J$12="NAF",'NILAI AFEKTIF DAN REKAP ABSEN'!$Y16,0)</f>
        <v>0</v>
      </c>
      <c r="AF13" s="213">
        <f>IF(AG13&lt;$E$5,1,0)</f>
        <v>1</v>
      </c>
      <c r="AG13" s="185">
        <f>IF(ISERROR((SUM(AA13:AD13))/(SUM(AA$11:AD$11))),0,((SUM(AA13:AD13))/(SUM(AA$11:AD$11))))</f>
        <v>0</v>
      </c>
      <c r="AH13" s="186">
        <f>IF($AH$9="",0,'NILAI ULANGAN HARIAN'!I12)</f>
        <v>0</v>
      </c>
      <c r="AI13" s="151">
        <f>IF($AH$9="",0,'NILAI TUGAS'!I12)</f>
        <v>0</v>
      </c>
      <c r="AJ13" s="213">
        <f>IF(AJ$12="UTS",'KOREKSI UTS'!$P14,0)</f>
        <v>0</v>
      </c>
      <c r="AK13" s="213">
        <f>IF(AK$12="UAS",'KOREKSI UAS'!$S17,0)</f>
        <v>0</v>
      </c>
      <c r="AL13" s="213">
        <f>IF($J$12="NAF",'NILAI AFEKTIF DAN REKAP ABSEN'!$Y16,0)</f>
        <v>0</v>
      </c>
      <c r="AM13" s="213">
        <f>IF(AN13&lt;$E$5,1,0)</f>
        <v>1</v>
      </c>
      <c r="AN13" s="185">
        <f>IF(ISERROR((SUM(AH13:AL13))/(SUM(AH$11:AL$11))),0,((SUM(AH13:AL13))/(SUM(AH$11:AL$11))))</f>
        <v>0</v>
      </c>
      <c r="AO13" s="186">
        <f>IF($AO$9="",0,'NILAI ULANGAN HARIAN'!J12)</f>
        <v>0</v>
      </c>
      <c r="AP13" s="151">
        <f>IF($AO$9="",0,'NILAI TUGAS'!J12)</f>
        <v>0</v>
      </c>
      <c r="AQ13" s="213">
        <f>IF(AQ$12="UTS",'KOREKSI UTS'!$P14,0)</f>
        <v>0</v>
      </c>
      <c r="AR13" s="213">
        <f>IF(AR$12="UAS",'KOREKSI UAS'!$S17,0)</f>
        <v>0</v>
      </c>
      <c r="AS13" s="213">
        <f>IF($J$12="NAF",'NILAI AFEKTIF DAN REKAP ABSEN'!$Y16,0)</f>
        <v>0</v>
      </c>
      <c r="AT13" s="213">
        <f>IF(AU13&lt;$E$5,1,0)</f>
        <v>1</v>
      </c>
      <c r="AU13" s="185">
        <f>IF(ISERROR((SUM(AO13:AS13))/(SUM(AO$11:AS$11))),0,((SUM(AO13:AS13))/(SUM(AO$11:AS$11))))</f>
        <v>0</v>
      </c>
      <c r="AV13" s="186">
        <f>IF($AV$9="",0,'NILAI ULANGAN HARIAN'!K12)</f>
        <v>0</v>
      </c>
      <c r="AW13" s="151">
        <f>IF($AV$9="",0,'NILAI TUGAS'!K12)</f>
        <v>0</v>
      </c>
      <c r="AX13" s="213">
        <f>IF(AX$12="UTS",'KOREKSI UTS'!$P14,0)</f>
        <v>0</v>
      </c>
      <c r="AY13" s="213">
        <f>IF(AY$12="UAS",'KOREKSI UAS'!$S17,0)</f>
        <v>0</v>
      </c>
      <c r="AZ13" s="213">
        <f>IF($J$12="NAF",'NILAI AFEKTIF DAN REKAP ABSEN'!$Y16,0)</f>
        <v>0</v>
      </c>
      <c r="BA13" s="213">
        <f>IF(BB13&lt;$E$5,1,0)</f>
        <v>1</v>
      </c>
      <c r="BB13" s="185">
        <f>IF(ISERROR((SUM(AV13:AZ13))/(SUM(AV$11:AZ$11))),0,((SUM(AV13:AZ13))/(SUM(AV$11:AZ$11))))</f>
        <v>0</v>
      </c>
      <c r="BC13" s="186">
        <f>IF($BC$9="",0,'NILAI ULANGAN HARIAN'!L12)</f>
        <v>0</v>
      </c>
      <c r="BD13" s="151">
        <f>IF($BC$9="",0,'NILAI TUGAS'!L12)</f>
        <v>0</v>
      </c>
      <c r="BE13" s="213">
        <f>IF(BE$12="UTS",'KOREKSI UTS'!$P14,0)</f>
        <v>0</v>
      </c>
      <c r="BF13" s="213">
        <f>IF(BF$12="UAS",'KOREKSI UAS'!$S17,0)</f>
        <v>0</v>
      </c>
      <c r="BG13" s="213">
        <f>IF($J$12="NAF",'NILAI AFEKTIF DAN REKAP ABSEN'!$Y16,0)</f>
        <v>0</v>
      </c>
      <c r="BH13" s="213">
        <f>IF(BI13&lt;$E$5,1,0)</f>
        <v>1</v>
      </c>
      <c r="BI13" s="185">
        <f>IF(ISERROR((SUM(BC13:BG13))/(SUM(BC$11:BG$11))),0,((SUM(BC13:BG13))/(SUM(BC$11:BG$11))))</f>
        <v>0</v>
      </c>
      <c r="BJ13" s="1615">
        <f>(SUM(L13,S13,Z13,AG13,AN13,AU13,BB13,BI13))/$BK$4</f>
        <v>0</v>
      </c>
      <c r="BK13" s="1616"/>
    </row>
    <row r="14" spans="2:63" ht="17.25" customHeight="1">
      <c r="B14" s="103">
        <v>2</v>
      </c>
      <c r="C14" s="154" t="str">
        <f>ABSEN!C12</f>
        <v/>
      </c>
      <c r="D14" s="104"/>
      <c r="E14" s="207" t="str">
        <f>ABSEN!E12</f>
        <v/>
      </c>
      <c r="F14" s="184">
        <f>IF($F$9="",0,'NILAI ULANGAN HARIAN'!E13)</f>
        <v>8</v>
      </c>
      <c r="G14" s="151">
        <f>IF($F$9="",0,'NILAI TUGAS'!E13)</f>
        <v>7</v>
      </c>
      <c r="H14" s="213">
        <f>IF(H$12="UTS",'KOREKSI UTS'!$P15,0)</f>
        <v>0</v>
      </c>
      <c r="I14" s="213">
        <f>IF(I$12="UAS",'KOREKSI UAS'!$S18,0)</f>
        <v>0</v>
      </c>
      <c r="J14" s="213">
        <f>IF($J$12="NAF",'NILAI AFEKTIF DAN REKAP ABSEN'!$Y17,0)</f>
        <v>0</v>
      </c>
      <c r="K14" s="213">
        <f t="shared" ref="K14:K48" si="7">IF(L14&lt;$E$5,1,0)</f>
        <v>1</v>
      </c>
      <c r="L14" s="185">
        <f t="shared" ref="L14:L48" si="8">IF(ISERROR((SUM(F14:J14))/(SUM(F$11:J$11))),0,((SUM(F14:J14))/(SUM(F$11:J$11))))</f>
        <v>0</v>
      </c>
      <c r="M14" s="186">
        <f>'NILAI ULANGAN HARIAN'!F13</f>
        <v>0</v>
      </c>
      <c r="N14" s="151">
        <f>'NILAI TUGAS'!F13</f>
        <v>7.5</v>
      </c>
      <c r="O14" s="213">
        <f>IF(O$12="UTS",'KOREKSI UTS'!$P15,0)</f>
        <v>0</v>
      </c>
      <c r="P14" s="213">
        <f>IF(P$12="UAS",'KOREKSI UAS'!$S18,0)</f>
        <v>0</v>
      </c>
      <c r="Q14" s="213">
        <f>IF($J$12="NAF",'NILAI AFEKTIF DAN REKAP ABSEN'!$Y17,0)</f>
        <v>0</v>
      </c>
      <c r="R14" s="213">
        <f t="shared" ref="R14:R48" si="9">IF(S14&lt;$E$5,1,0)</f>
        <v>1</v>
      </c>
      <c r="S14" s="185">
        <f t="shared" ref="S14:S48" si="10">IF(ISERROR((SUM(M14:Q14))/(SUM(M$11:Q$11))),0,((SUM(M14:Q14))/(SUM(M$11:Q$11))))</f>
        <v>0</v>
      </c>
      <c r="T14" s="186">
        <f>'NILAI ULANGAN HARIAN'!G13</f>
        <v>0</v>
      </c>
      <c r="U14" s="151">
        <f>'NILAI TUGAS'!G13</f>
        <v>7.5</v>
      </c>
      <c r="V14" s="213">
        <f>IF(V$12="UTS",'KOREKSI UTS'!$P15,0)</f>
        <v>0</v>
      </c>
      <c r="W14" s="213">
        <f>IF(W$12="UAS",'KOREKSI UAS'!$S18,0)</f>
        <v>0</v>
      </c>
      <c r="X14" s="213">
        <f>IF($J$12="NAF",'NILAI AFEKTIF DAN REKAP ABSEN'!$Y17,0)</f>
        <v>0</v>
      </c>
      <c r="Y14" s="213">
        <f t="shared" ref="Y14:Y48" si="11">IF(Z14&lt;$E$5,1,0)</f>
        <v>1</v>
      </c>
      <c r="Z14" s="185">
        <f t="shared" ref="Z14:Z48" si="12">IF(ISERROR((SUM(T14:X14))/(SUM(T$11:X$11))),0,((SUM(T14:X14))/(SUM(T$11:X$11))))</f>
        <v>0</v>
      </c>
      <c r="AA14" s="186">
        <f>'NILAI ULANGAN HARIAN'!H13</f>
        <v>0</v>
      </c>
      <c r="AB14" s="151">
        <f>'NILAI TUGAS'!H13</f>
        <v>8</v>
      </c>
      <c r="AC14" s="213">
        <f>IF(AC$12="UTS",'KOREKSI UTS'!$P15,0)</f>
        <v>0</v>
      </c>
      <c r="AD14" s="213">
        <f>IF(AD$12="UAS",'KOREKSI UAS'!$S18,0)</f>
        <v>0</v>
      </c>
      <c r="AE14" s="213">
        <f>IF($J$12="NAF",'NILAI AFEKTIF DAN REKAP ABSEN'!$Y17,0)</f>
        <v>0</v>
      </c>
      <c r="AF14" s="213">
        <f t="shared" ref="AF14:AF48" si="13">IF(AG14&lt;$E$5,1,0)</f>
        <v>1</v>
      </c>
      <c r="AG14" s="185">
        <f t="shared" ref="AG14:AG49" si="14">IF(ISERROR((SUM(AA14:AD14))/(SUM(AA$11:AD$11))),0,((SUM(AA14:AD14))/(SUM(AA$11:AD$11))))</f>
        <v>0</v>
      </c>
      <c r="AH14" s="186">
        <f>IF($AH$9="",0,'NILAI ULANGAN HARIAN'!I13)</f>
        <v>0</v>
      </c>
      <c r="AI14" s="151">
        <f>IF($AH$9="",0,'NILAI TUGAS'!I13)</f>
        <v>0</v>
      </c>
      <c r="AJ14" s="213">
        <f>IF(AJ$12="UTS",'KOREKSI UTS'!$P15,0)</f>
        <v>0</v>
      </c>
      <c r="AK14" s="213">
        <f>IF(AK$12="UAS",'KOREKSI UAS'!$S18,0)</f>
        <v>0</v>
      </c>
      <c r="AL14" s="213">
        <f>IF($J$12="NAF",'NILAI AFEKTIF DAN REKAP ABSEN'!$Y17,0)</f>
        <v>0</v>
      </c>
      <c r="AM14" s="213">
        <f t="shared" ref="AM14:AM48" si="15">IF(AN14&lt;$E$5,1,0)</f>
        <v>1</v>
      </c>
      <c r="AN14" s="185">
        <f t="shared" ref="AN14:AN48" si="16">IF(ISERROR((SUM(AH14:AL14))/(SUM(AH$11:AL$11))),0,((SUM(AH14:AL14))/(SUM(AH$11:AL$11))))</f>
        <v>0</v>
      </c>
      <c r="AO14" s="186">
        <f>IF($AO$9="",0,'NILAI ULANGAN HARIAN'!J13)</f>
        <v>0</v>
      </c>
      <c r="AP14" s="151">
        <f>IF($AO$9="",0,'NILAI TUGAS'!J13)</f>
        <v>0</v>
      </c>
      <c r="AQ14" s="213">
        <f>IF(AQ$12="UTS",'KOREKSI UTS'!$P15,0)</f>
        <v>0</v>
      </c>
      <c r="AR14" s="213">
        <f>IF(AR$12="UAS",'KOREKSI UAS'!$S18,0)</f>
        <v>0</v>
      </c>
      <c r="AS14" s="213">
        <f>IF($J$12="NAF",'NILAI AFEKTIF DAN REKAP ABSEN'!$Y17,0)</f>
        <v>0</v>
      </c>
      <c r="AT14" s="213">
        <f t="shared" ref="AT14:AT48" si="17">IF(AU14&lt;$E$5,1,0)</f>
        <v>1</v>
      </c>
      <c r="AU14" s="185">
        <f t="shared" ref="AU14:AU48" si="18">IF(ISERROR((SUM(AO14:AS14))/(SUM(AO$11:AS$11))),0,((SUM(AO14:AS14))/(SUM(AO$11:AS$11))))</f>
        <v>0</v>
      </c>
      <c r="AV14" s="186">
        <f>IF($AV$9="",0,'NILAI ULANGAN HARIAN'!K13)</f>
        <v>0</v>
      </c>
      <c r="AW14" s="151">
        <f>IF($AV$9="",0,'NILAI TUGAS'!K13)</f>
        <v>0</v>
      </c>
      <c r="AX14" s="213">
        <f>IF(AX$12="UTS",'KOREKSI UTS'!$P15,0)</f>
        <v>0</v>
      </c>
      <c r="AY14" s="213">
        <f>IF(AY$12="UAS",'KOREKSI UAS'!$S18,0)</f>
        <v>0</v>
      </c>
      <c r="AZ14" s="213">
        <f>IF($J$12="NAF",'NILAI AFEKTIF DAN REKAP ABSEN'!$Y17,0)</f>
        <v>0</v>
      </c>
      <c r="BA14" s="213">
        <f t="shared" ref="BA14:BA48" si="19">IF(BB14&lt;$E$5,1,0)</f>
        <v>1</v>
      </c>
      <c r="BB14" s="185">
        <f t="shared" ref="BB14:BB48" si="20">IF(ISERROR((SUM(AV14:AZ14))/(SUM(AV$11:AZ$11))),0,((SUM(AV14:AZ14))/(SUM(AV$11:AZ$11))))</f>
        <v>0</v>
      </c>
      <c r="BC14" s="186">
        <f>IF($BC$9="",0,'NILAI ULANGAN HARIAN'!L13)</f>
        <v>0</v>
      </c>
      <c r="BD14" s="151">
        <f>IF($BC$9="",0,'NILAI TUGAS'!L13)</f>
        <v>0</v>
      </c>
      <c r="BE14" s="213">
        <f>IF(BE$12="UTS",'KOREKSI UTS'!$P15,0)</f>
        <v>0</v>
      </c>
      <c r="BF14" s="213">
        <f>IF(BF$12="UAS",'KOREKSI UAS'!$S18,0)</f>
        <v>0</v>
      </c>
      <c r="BG14" s="213">
        <f>IF($J$12="NAF",'NILAI AFEKTIF DAN REKAP ABSEN'!$Y17,0)</f>
        <v>0</v>
      </c>
      <c r="BH14" s="213">
        <f t="shared" ref="BH14:BH48" si="21">IF(BI14&lt;$E$5,1,0)</f>
        <v>1</v>
      </c>
      <c r="BI14" s="185">
        <f t="shared" ref="BI14:BI48" si="22">IF(ISERROR((SUM(BC14:BG14))/(SUM(BC$11:BG$11))),0,((SUM(BC14:BG14))/(SUM(BC$11:BG$11))))</f>
        <v>0</v>
      </c>
      <c r="BJ14" s="1615">
        <f>(SUM(L14,S14,Z14,AG14,AN14,AU14,BB14,BI14))/$BK$4</f>
        <v>0</v>
      </c>
      <c r="BK14" s="1616"/>
    </row>
    <row r="15" spans="2:63" ht="17.25" customHeight="1">
      <c r="B15" s="103">
        <v>3</v>
      </c>
      <c r="C15" s="154" t="str">
        <f>ABSEN!C13</f>
        <v/>
      </c>
      <c r="D15" s="104"/>
      <c r="E15" s="207" t="str">
        <f>ABSEN!E13</f>
        <v/>
      </c>
      <c r="F15" s="184">
        <f>IF($F$9="",0,'NILAI ULANGAN HARIAN'!E14)</f>
        <v>0</v>
      </c>
      <c r="G15" s="151">
        <f>IF($F$9="",0,'NILAI TUGAS'!E14)</f>
        <v>0</v>
      </c>
      <c r="H15" s="213">
        <f>IF(H$12="UTS",'KOREKSI UTS'!$P16,0)</f>
        <v>0</v>
      </c>
      <c r="I15" s="213">
        <f>IF(I$12="UAS",'KOREKSI UAS'!$S19,0)</f>
        <v>0</v>
      </c>
      <c r="J15" s="213">
        <f>IF($J$12="NAF",'NILAI AFEKTIF DAN REKAP ABSEN'!$Y18,0)</f>
        <v>0</v>
      </c>
      <c r="K15" s="213">
        <f t="shared" si="7"/>
        <v>1</v>
      </c>
      <c r="L15" s="185">
        <f t="shared" si="8"/>
        <v>0</v>
      </c>
      <c r="M15" s="186">
        <f>'NILAI ULANGAN HARIAN'!F14</f>
        <v>0</v>
      </c>
      <c r="N15" s="151">
        <f>'NILAI TUGAS'!F14</f>
        <v>0</v>
      </c>
      <c r="O15" s="213">
        <f>IF(O$12="UTS",'KOREKSI UTS'!$P16,0)</f>
        <v>0</v>
      </c>
      <c r="P15" s="213">
        <f>IF(P$12="UAS",'KOREKSI UAS'!$S19,0)</f>
        <v>0</v>
      </c>
      <c r="Q15" s="213">
        <f>IF($J$12="NAF",'NILAI AFEKTIF DAN REKAP ABSEN'!$Y18,0)</f>
        <v>0</v>
      </c>
      <c r="R15" s="213">
        <f t="shared" si="9"/>
        <v>1</v>
      </c>
      <c r="S15" s="185">
        <f t="shared" si="10"/>
        <v>0</v>
      </c>
      <c r="T15" s="186">
        <f>'NILAI ULANGAN HARIAN'!G14</f>
        <v>0</v>
      </c>
      <c r="U15" s="151">
        <f>'NILAI TUGAS'!G14</f>
        <v>0</v>
      </c>
      <c r="V15" s="213">
        <f>IF(V$12="UTS",'KOREKSI UTS'!$P16,0)</f>
        <v>0</v>
      </c>
      <c r="W15" s="213">
        <f>IF(W$12="UAS",'KOREKSI UAS'!$S19,0)</f>
        <v>0</v>
      </c>
      <c r="X15" s="213">
        <f>IF($J$12="NAF",'NILAI AFEKTIF DAN REKAP ABSEN'!$Y18,0)</f>
        <v>0</v>
      </c>
      <c r="Y15" s="213">
        <f t="shared" si="11"/>
        <v>1</v>
      </c>
      <c r="Z15" s="185">
        <f t="shared" si="12"/>
        <v>0</v>
      </c>
      <c r="AA15" s="186">
        <f>'NILAI ULANGAN HARIAN'!H14</f>
        <v>0</v>
      </c>
      <c r="AB15" s="151">
        <f>'NILAI TUGAS'!H14</f>
        <v>0</v>
      </c>
      <c r="AC15" s="213">
        <f>IF(AC$12="UTS",'KOREKSI UTS'!$P16,0)</f>
        <v>0</v>
      </c>
      <c r="AD15" s="213">
        <f>IF(AD$12="UAS",'KOREKSI UAS'!$S19,0)</f>
        <v>0</v>
      </c>
      <c r="AE15" s="213">
        <f>IF($J$12="NAF",'NILAI AFEKTIF DAN REKAP ABSEN'!$Y18,0)</f>
        <v>0</v>
      </c>
      <c r="AF15" s="213">
        <f t="shared" si="13"/>
        <v>1</v>
      </c>
      <c r="AG15" s="185">
        <f t="shared" si="14"/>
        <v>0</v>
      </c>
      <c r="AH15" s="186">
        <f>IF($AH$9="",0,'NILAI ULANGAN HARIAN'!I14)</f>
        <v>0</v>
      </c>
      <c r="AI15" s="151">
        <f>IF($AH$9="",0,'NILAI TUGAS'!I14)</f>
        <v>0</v>
      </c>
      <c r="AJ15" s="213">
        <f>IF(AJ$12="UTS",'KOREKSI UTS'!$P16,0)</f>
        <v>0</v>
      </c>
      <c r="AK15" s="213">
        <f>IF(AK$12="UAS",'KOREKSI UAS'!$S19,0)</f>
        <v>0</v>
      </c>
      <c r="AL15" s="213">
        <f>IF($J$12="NAF",'NILAI AFEKTIF DAN REKAP ABSEN'!$Y18,0)</f>
        <v>0</v>
      </c>
      <c r="AM15" s="213">
        <f t="shared" si="15"/>
        <v>1</v>
      </c>
      <c r="AN15" s="185">
        <f t="shared" si="16"/>
        <v>0</v>
      </c>
      <c r="AO15" s="186">
        <f>IF($AO$9="",0,'NILAI ULANGAN HARIAN'!J14)</f>
        <v>0</v>
      </c>
      <c r="AP15" s="151">
        <f>IF($AO$9="",0,'NILAI TUGAS'!J14)</f>
        <v>0</v>
      </c>
      <c r="AQ15" s="213">
        <f>IF(AQ$12="UTS",'KOREKSI UTS'!$P16,0)</f>
        <v>0</v>
      </c>
      <c r="AR15" s="213">
        <f>IF(AR$12="UAS",'KOREKSI UAS'!$S19,0)</f>
        <v>0</v>
      </c>
      <c r="AS15" s="213">
        <f>IF($J$12="NAF",'NILAI AFEKTIF DAN REKAP ABSEN'!$Y18,0)</f>
        <v>0</v>
      </c>
      <c r="AT15" s="213">
        <f t="shared" si="17"/>
        <v>1</v>
      </c>
      <c r="AU15" s="185">
        <f t="shared" si="18"/>
        <v>0</v>
      </c>
      <c r="AV15" s="186">
        <f>IF($AV$9="",0,'NILAI ULANGAN HARIAN'!K14)</f>
        <v>0</v>
      </c>
      <c r="AW15" s="151">
        <f>IF($AV$9="",0,'NILAI TUGAS'!K14)</f>
        <v>0</v>
      </c>
      <c r="AX15" s="213">
        <f>IF(AX$12="UTS",'KOREKSI UTS'!$P16,0)</f>
        <v>0</v>
      </c>
      <c r="AY15" s="213">
        <f>IF(AY$12="UAS",'KOREKSI UAS'!$S19,0)</f>
        <v>0</v>
      </c>
      <c r="AZ15" s="213">
        <f>IF($J$12="NAF",'NILAI AFEKTIF DAN REKAP ABSEN'!$Y18,0)</f>
        <v>0</v>
      </c>
      <c r="BA15" s="213">
        <f t="shared" si="19"/>
        <v>1</v>
      </c>
      <c r="BB15" s="185">
        <f t="shared" si="20"/>
        <v>0</v>
      </c>
      <c r="BC15" s="186">
        <f>IF($BC$9="",0,'NILAI ULANGAN HARIAN'!L14)</f>
        <v>0</v>
      </c>
      <c r="BD15" s="151">
        <f>IF($BC$9="",0,'NILAI TUGAS'!L14)</f>
        <v>0</v>
      </c>
      <c r="BE15" s="213">
        <f>IF(BE$12="UTS",'KOREKSI UTS'!$P16,0)</f>
        <v>0</v>
      </c>
      <c r="BF15" s="213">
        <f>IF(BF$12="UAS",'KOREKSI UAS'!$S19,0)</f>
        <v>0</v>
      </c>
      <c r="BG15" s="213">
        <f>IF($J$12="NAF",'NILAI AFEKTIF DAN REKAP ABSEN'!$Y18,0)</f>
        <v>0</v>
      </c>
      <c r="BH15" s="213">
        <f t="shared" si="21"/>
        <v>1</v>
      </c>
      <c r="BI15" s="185">
        <f t="shared" si="22"/>
        <v>0</v>
      </c>
      <c r="BJ15" s="1615">
        <f>(SUM(L15,S15,Z15,AG15,AN15,AU15,BB15,BI15))/$BK$4</f>
        <v>0</v>
      </c>
      <c r="BK15" s="1616"/>
    </row>
    <row r="16" spans="2:63" ht="17.25" customHeight="1">
      <c r="B16" s="103">
        <v>4</v>
      </c>
      <c r="C16" s="154" t="str">
        <f>ABSEN!C14</f>
        <v/>
      </c>
      <c r="D16" s="104"/>
      <c r="E16" s="207" t="str">
        <f>ABSEN!E14</f>
        <v/>
      </c>
      <c r="F16" s="184">
        <f>IF($F$9="",0,'NILAI ULANGAN HARIAN'!E15)</f>
        <v>0</v>
      </c>
      <c r="G16" s="151">
        <f>IF($F$9="",0,'NILAI TUGAS'!E15)</f>
        <v>0</v>
      </c>
      <c r="H16" s="213">
        <f>IF(H$12="UTS",'KOREKSI UTS'!$P17,0)</f>
        <v>0</v>
      </c>
      <c r="I16" s="213">
        <f>IF(I$12="UAS",'KOREKSI UAS'!$S20,0)</f>
        <v>0</v>
      </c>
      <c r="J16" s="213">
        <f>IF($J$12="NAF",'NILAI AFEKTIF DAN REKAP ABSEN'!$Y19,0)</f>
        <v>0</v>
      </c>
      <c r="K16" s="213">
        <f t="shared" si="7"/>
        <v>1</v>
      </c>
      <c r="L16" s="185">
        <f t="shared" si="8"/>
        <v>0</v>
      </c>
      <c r="M16" s="186">
        <f>'NILAI ULANGAN HARIAN'!F15</f>
        <v>0</v>
      </c>
      <c r="N16" s="151">
        <f>'NILAI TUGAS'!F15</f>
        <v>0</v>
      </c>
      <c r="O16" s="213">
        <f>IF(O$12="UTS",'KOREKSI UTS'!$P17,0)</f>
        <v>0</v>
      </c>
      <c r="P16" s="213">
        <f>IF(P$12="UAS",'KOREKSI UAS'!$S20,0)</f>
        <v>0</v>
      </c>
      <c r="Q16" s="213">
        <f>IF($J$12="NAF",'NILAI AFEKTIF DAN REKAP ABSEN'!$Y19,0)</f>
        <v>0</v>
      </c>
      <c r="R16" s="213">
        <f t="shared" si="9"/>
        <v>1</v>
      </c>
      <c r="S16" s="185">
        <f t="shared" si="10"/>
        <v>0</v>
      </c>
      <c r="T16" s="186">
        <f>'NILAI ULANGAN HARIAN'!G15</f>
        <v>0</v>
      </c>
      <c r="U16" s="151">
        <f>'NILAI TUGAS'!G15</f>
        <v>0</v>
      </c>
      <c r="V16" s="213">
        <f>IF(V$12="UTS",'KOREKSI UTS'!$P17,0)</f>
        <v>0</v>
      </c>
      <c r="W16" s="213">
        <f>IF(W$12="UAS",'KOREKSI UAS'!$S20,0)</f>
        <v>0</v>
      </c>
      <c r="X16" s="213">
        <f>IF($J$12="NAF",'NILAI AFEKTIF DAN REKAP ABSEN'!$Y19,0)</f>
        <v>0</v>
      </c>
      <c r="Y16" s="213">
        <f t="shared" si="11"/>
        <v>1</v>
      </c>
      <c r="Z16" s="185">
        <f t="shared" si="12"/>
        <v>0</v>
      </c>
      <c r="AA16" s="186">
        <f>'NILAI ULANGAN HARIAN'!H15</f>
        <v>0</v>
      </c>
      <c r="AB16" s="151">
        <f>'NILAI TUGAS'!H15</f>
        <v>0</v>
      </c>
      <c r="AC16" s="213">
        <f>IF(AC$12="UTS",'KOREKSI UTS'!$P17,0)</f>
        <v>0</v>
      </c>
      <c r="AD16" s="213">
        <f>IF(AD$12="UAS",'KOREKSI UAS'!$S20,0)</f>
        <v>0</v>
      </c>
      <c r="AE16" s="213">
        <f>IF($J$12="NAF",'NILAI AFEKTIF DAN REKAP ABSEN'!$Y19,0)</f>
        <v>0</v>
      </c>
      <c r="AF16" s="213">
        <f t="shared" si="13"/>
        <v>1</v>
      </c>
      <c r="AG16" s="185">
        <f t="shared" si="14"/>
        <v>0</v>
      </c>
      <c r="AH16" s="186">
        <f>IF($AH$9="",0,'NILAI ULANGAN HARIAN'!I15)</f>
        <v>0</v>
      </c>
      <c r="AI16" s="151">
        <f>IF($AH$9="",0,'NILAI TUGAS'!I15)</f>
        <v>0</v>
      </c>
      <c r="AJ16" s="213">
        <f>IF(AJ$12="UTS",'KOREKSI UTS'!$P17,0)</f>
        <v>0</v>
      </c>
      <c r="AK16" s="213">
        <f>IF(AK$12="UAS",'KOREKSI UAS'!$S20,0)</f>
        <v>0</v>
      </c>
      <c r="AL16" s="213">
        <f>IF($J$12="NAF",'NILAI AFEKTIF DAN REKAP ABSEN'!$Y19,0)</f>
        <v>0</v>
      </c>
      <c r="AM16" s="213">
        <f t="shared" si="15"/>
        <v>1</v>
      </c>
      <c r="AN16" s="185">
        <f t="shared" si="16"/>
        <v>0</v>
      </c>
      <c r="AO16" s="186">
        <f>IF($AO$9="",0,'NILAI ULANGAN HARIAN'!J15)</f>
        <v>0</v>
      </c>
      <c r="AP16" s="151">
        <f>IF($AO$9="",0,'NILAI TUGAS'!J15)</f>
        <v>0</v>
      </c>
      <c r="AQ16" s="213">
        <f>IF(AQ$12="UTS",'KOREKSI UTS'!$P17,0)</f>
        <v>0</v>
      </c>
      <c r="AR16" s="213">
        <f>IF(AR$12="UAS",'KOREKSI UAS'!$S20,0)</f>
        <v>0</v>
      </c>
      <c r="AS16" s="213">
        <f>IF($J$12="NAF",'NILAI AFEKTIF DAN REKAP ABSEN'!$Y19,0)</f>
        <v>0</v>
      </c>
      <c r="AT16" s="213">
        <f t="shared" si="17"/>
        <v>1</v>
      </c>
      <c r="AU16" s="185">
        <f t="shared" si="18"/>
        <v>0</v>
      </c>
      <c r="AV16" s="186">
        <f>IF($AV$9="",0,'NILAI ULANGAN HARIAN'!K15)</f>
        <v>0</v>
      </c>
      <c r="AW16" s="151">
        <f>IF($AV$9="",0,'NILAI TUGAS'!K15)</f>
        <v>0</v>
      </c>
      <c r="AX16" s="213">
        <f>IF(AX$12="UTS",'KOREKSI UTS'!$P17,0)</f>
        <v>0</v>
      </c>
      <c r="AY16" s="213">
        <f>IF(AY$12="UAS",'KOREKSI UAS'!$S20,0)</f>
        <v>0</v>
      </c>
      <c r="AZ16" s="213">
        <f>IF($J$12="NAF",'NILAI AFEKTIF DAN REKAP ABSEN'!$Y19,0)</f>
        <v>0</v>
      </c>
      <c r="BA16" s="213">
        <f t="shared" si="19"/>
        <v>1</v>
      </c>
      <c r="BB16" s="185">
        <f t="shared" si="20"/>
        <v>0</v>
      </c>
      <c r="BC16" s="186">
        <f>IF($BC$9="",0,'NILAI ULANGAN HARIAN'!L15)</f>
        <v>0</v>
      </c>
      <c r="BD16" s="151">
        <f>IF($BC$9="",0,'NILAI TUGAS'!L15)</f>
        <v>0</v>
      </c>
      <c r="BE16" s="213">
        <f>IF(BE$12="UTS",'KOREKSI UTS'!$P17,0)</f>
        <v>0</v>
      </c>
      <c r="BF16" s="213">
        <f>IF(BF$12="UAS",'KOREKSI UAS'!$S20,0)</f>
        <v>0</v>
      </c>
      <c r="BG16" s="213">
        <f>IF($J$12="NAF",'NILAI AFEKTIF DAN REKAP ABSEN'!$Y19,0)</f>
        <v>0</v>
      </c>
      <c r="BH16" s="213">
        <f t="shared" si="21"/>
        <v>1</v>
      </c>
      <c r="BI16" s="185">
        <f t="shared" si="22"/>
        <v>0</v>
      </c>
      <c r="BJ16" s="1615">
        <f>(SUM(L16,S16,Z16,AG16,AN16,AU16,BB16,BI16))/$BK$4</f>
        <v>0</v>
      </c>
      <c r="BK16" s="1616"/>
    </row>
    <row r="17" spans="2:63" ht="17.25" customHeight="1">
      <c r="B17" s="103">
        <v>5</v>
      </c>
      <c r="C17" s="154" t="str">
        <f>ABSEN!C15</f>
        <v/>
      </c>
      <c r="D17" s="104"/>
      <c r="E17" s="207" t="str">
        <f>ABSEN!E15</f>
        <v/>
      </c>
      <c r="F17" s="184">
        <f>IF($F$9="",0,'NILAI ULANGAN HARIAN'!E16)</f>
        <v>0</v>
      </c>
      <c r="G17" s="151">
        <f>IF($F$9="",0,'NILAI TUGAS'!E16)</f>
        <v>0</v>
      </c>
      <c r="H17" s="213">
        <f>IF(H$12="UTS",'KOREKSI UTS'!$P18,0)</f>
        <v>0</v>
      </c>
      <c r="I17" s="213">
        <f>IF(I$12="UAS",'KOREKSI UAS'!$S21,0)</f>
        <v>0</v>
      </c>
      <c r="J17" s="213">
        <f>IF($J$12="NAF",'NILAI AFEKTIF DAN REKAP ABSEN'!$Y20,0)</f>
        <v>0</v>
      </c>
      <c r="K17" s="213">
        <f t="shared" si="7"/>
        <v>1</v>
      </c>
      <c r="L17" s="185">
        <f t="shared" si="8"/>
        <v>0</v>
      </c>
      <c r="M17" s="186">
        <f>'NILAI ULANGAN HARIAN'!F16</f>
        <v>0</v>
      </c>
      <c r="N17" s="151">
        <f>'NILAI TUGAS'!F16</f>
        <v>0</v>
      </c>
      <c r="O17" s="213">
        <f>IF(O$12="UTS",'KOREKSI UTS'!$P18,0)</f>
        <v>0</v>
      </c>
      <c r="P17" s="213">
        <f>IF(P$12="UAS",'KOREKSI UAS'!$S21,0)</f>
        <v>0</v>
      </c>
      <c r="Q17" s="213">
        <f>IF($J$12="NAF",'NILAI AFEKTIF DAN REKAP ABSEN'!$Y20,0)</f>
        <v>0</v>
      </c>
      <c r="R17" s="213">
        <f t="shared" si="9"/>
        <v>1</v>
      </c>
      <c r="S17" s="185">
        <f t="shared" si="10"/>
        <v>0</v>
      </c>
      <c r="T17" s="186">
        <f>'NILAI ULANGAN HARIAN'!G16</f>
        <v>0</v>
      </c>
      <c r="U17" s="151">
        <f>'NILAI TUGAS'!G16</f>
        <v>0</v>
      </c>
      <c r="V17" s="213">
        <f>IF(V$12="UTS",'KOREKSI UTS'!$P18,0)</f>
        <v>0</v>
      </c>
      <c r="W17" s="213">
        <f>IF(W$12="UAS",'KOREKSI UAS'!$S21,0)</f>
        <v>0</v>
      </c>
      <c r="X17" s="213">
        <f>IF($J$12="NAF",'NILAI AFEKTIF DAN REKAP ABSEN'!$Y20,0)</f>
        <v>0</v>
      </c>
      <c r="Y17" s="213">
        <f t="shared" si="11"/>
        <v>1</v>
      </c>
      <c r="Z17" s="185">
        <f t="shared" si="12"/>
        <v>0</v>
      </c>
      <c r="AA17" s="186">
        <f>'NILAI ULANGAN HARIAN'!H16</f>
        <v>0</v>
      </c>
      <c r="AB17" s="151">
        <f>'NILAI TUGAS'!H16</f>
        <v>0</v>
      </c>
      <c r="AC17" s="213">
        <f>IF(AC$12="UTS",'KOREKSI UTS'!$P18,0)</f>
        <v>0</v>
      </c>
      <c r="AD17" s="213">
        <f>IF(AD$12="UAS",'KOREKSI UAS'!$S21,0)</f>
        <v>0</v>
      </c>
      <c r="AE17" s="213">
        <f>IF($J$12="NAF",'NILAI AFEKTIF DAN REKAP ABSEN'!$Y20,0)</f>
        <v>0</v>
      </c>
      <c r="AF17" s="213">
        <f t="shared" si="13"/>
        <v>1</v>
      </c>
      <c r="AG17" s="185">
        <f t="shared" si="14"/>
        <v>0</v>
      </c>
      <c r="AH17" s="186">
        <f>IF($AH$9="",0,'NILAI ULANGAN HARIAN'!I16)</f>
        <v>0</v>
      </c>
      <c r="AI17" s="151">
        <f>IF($AH$9="",0,'NILAI TUGAS'!I16)</f>
        <v>0</v>
      </c>
      <c r="AJ17" s="213">
        <f>IF(AJ$12="UTS",'KOREKSI UTS'!$P18,0)</f>
        <v>0</v>
      </c>
      <c r="AK17" s="213">
        <f>IF(AK$12="UAS",'KOREKSI UAS'!$S21,0)</f>
        <v>0</v>
      </c>
      <c r="AL17" s="213">
        <f>IF($J$12="NAF",'NILAI AFEKTIF DAN REKAP ABSEN'!$Y20,0)</f>
        <v>0</v>
      </c>
      <c r="AM17" s="213">
        <f t="shared" si="15"/>
        <v>1</v>
      </c>
      <c r="AN17" s="185">
        <f t="shared" si="16"/>
        <v>0</v>
      </c>
      <c r="AO17" s="186">
        <f>IF($AO$9="",0,'NILAI ULANGAN HARIAN'!J16)</f>
        <v>0</v>
      </c>
      <c r="AP17" s="151">
        <f>IF($AO$9="",0,'NILAI TUGAS'!J16)</f>
        <v>0</v>
      </c>
      <c r="AQ17" s="213">
        <f>IF(AQ$12="UTS",'KOREKSI UTS'!$P18,0)</f>
        <v>0</v>
      </c>
      <c r="AR17" s="213">
        <f>IF(AR$12="UAS",'KOREKSI UAS'!$S21,0)</f>
        <v>0</v>
      </c>
      <c r="AS17" s="213">
        <f>IF($J$12="NAF",'NILAI AFEKTIF DAN REKAP ABSEN'!$Y20,0)</f>
        <v>0</v>
      </c>
      <c r="AT17" s="213">
        <f t="shared" si="17"/>
        <v>1</v>
      </c>
      <c r="AU17" s="185">
        <f t="shared" si="18"/>
        <v>0</v>
      </c>
      <c r="AV17" s="186">
        <f>IF($AV$9="",0,'NILAI ULANGAN HARIAN'!K16)</f>
        <v>0</v>
      </c>
      <c r="AW17" s="151">
        <f>IF($AV$9="",0,'NILAI TUGAS'!K16)</f>
        <v>0</v>
      </c>
      <c r="AX17" s="213">
        <f>IF(AX$12="UTS",'KOREKSI UTS'!$P18,0)</f>
        <v>0</v>
      </c>
      <c r="AY17" s="213">
        <f>IF(AY$12="UAS",'KOREKSI UAS'!$S21,0)</f>
        <v>0</v>
      </c>
      <c r="AZ17" s="213">
        <f>IF($J$12="NAF",'NILAI AFEKTIF DAN REKAP ABSEN'!$Y20,0)</f>
        <v>0</v>
      </c>
      <c r="BA17" s="213">
        <f t="shared" si="19"/>
        <v>1</v>
      </c>
      <c r="BB17" s="185">
        <f t="shared" si="20"/>
        <v>0</v>
      </c>
      <c r="BC17" s="186">
        <f>IF($BC$9="",0,'NILAI ULANGAN HARIAN'!L16)</f>
        <v>0</v>
      </c>
      <c r="BD17" s="151">
        <f>IF($BC$9="",0,'NILAI TUGAS'!L16)</f>
        <v>0</v>
      </c>
      <c r="BE17" s="213">
        <f>IF(BE$12="UTS",'KOREKSI UTS'!$P18,0)</f>
        <v>0</v>
      </c>
      <c r="BF17" s="213">
        <f>IF(BF$12="UAS",'KOREKSI UAS'!$S21,0)</f>
        <v>0</v>
      </c>
      <c r="BG17" s="213">
        <f>IF($J$12="NAF",'NILAI AFEKTIF DAN REKAP ABSEN'!$Y20,0)</f>
        <v>0</v>
      </c>
      <c r="BH17" s="213">
        <f t="shared" si="21"/>
        <v>1</v>
      </c>
      <c r="BI17" s="185">
        <f t="shared" si="22"/>
        <v>0</v>
      </c>
      <c r="BJ17" s="1615">
        <f>(SUM(L17,S17,Z17,AG17,AN17,AU17,BB17,BI17))/$BK$4</f>
        <v>0</v>
      </c>
      <c r="BK17" s="1616"/>
    </row>
    <row r="18" spans="2:63" ht="17.25" customHeight="1">
      <c r="B18" s="103">
        <v>6</v>
      </c>
      <c r="C18" s="154" t="str">
        <f>ABSEN!C16</f>
        <v/>
      </c>
      <c r="D18" s="104"/>
      <c r="E18" s="207" t="str">
        <f>ABSEN!E16</f>
        <v/>
      </c>
      <c r="F18" s="184">
        <f>IF($F$9="",0,'NILAI ULANGAN HARIAN'!E17)</f>
        <v>0</v>
      </c>
      <c r="G18" s="151">
        <f>IF($F$9="",0,'NILAI TUGAS'!E17)</f>
        <v>0</v>
      </c>
      <c r="H18" s="213">
        <f>IF(H$12="UTS",'KOREKSI UTS'!$P19,0)</f>
        <v>0</v>
      </c>
      <c r="I18" s="213">
        <f>IF(I$12="UAS",'KOREKSI UAS'!$S22,0)</f>
        <v>0</v>
      </c>
      <c r="J18" s="213">
        <f>IF($J$12="NAF",'NILAI AFEKTIF DAN REKAP ABSEN'!$Y21,0)</f>
        <v>0</v>
      </c>
      <c r="K18" s="213">
        <f t="shared" si="7"/>
        <v>1</v>
      </c>
      <c r="L18" s="185">
        <f t="shared" si="8"/>
        <v>0</v>
      </c>
      <c r="M18" s="186">
        <f>'NILAI ULANGAN HARIAN'!F17</f>
        <v>0</v>
      </c>
      <c r="N18" s="151">
        <f>'NILAI TUGAS'!F17</f>
        <v>0</v>
      </c>
      <c r="O18" s="213">
        <f>IF(O$12="UTS",'KOREKSI UTS'!$P19,0)</f>
        <v>0</v>
      </c>
      <c r="P18" s="213">
        <f>IF(P$12="UAS",'KOREKSI UAS'!$S22,0)</f>
        <v>0</v>
      </c>
      <c r="Q18" s="213">
        <f>IF($J$12="NAF",'NILAI AFEKTIF DAN REKAP ABSEN'!$Y21,0)</f>
        <v>0</v>
      </c>
      <c r="R18" s="213">
        <f t="shared" si="9"/>
        <v>1</v>
      </c>
      <c r="S18" s="185">
        <f t="shared" si="10"/>
        <v>0</v>
      </c>
      <c r="T18" s="186">
        <f>'NILAI ULANGAN HARIAN'!G17</f>
        <v>0</v>
      </c>
      <c r="U18" s="151">
        <f>'NILAI TUGAS'!G17</f>
        <v>0</v>
      </c>
      <c r="V18" s="213">
        <f>IF(V$12="UTS",'KOREKSI UTS'!$P19,0)</f>
        <v>0</v>
      </c>
      <c r="W18" s="213">
        <f>IF(W$12="UAS",'KOREKSI UAS'!$S22,0)</f>
        <v>0</v>
      </c>
      <c r="X18" s="213">
        <f>IF($J$12="NAF",'NILAI AFEKTIF DAN REKAP ABSEN'!$Y21,0)</f>
        <v>0</v>
      </c>
      <c r="Y18" s="213">
        <f t="shared" si="11"/>
        <v>1</v>
      </c>
      <c r="Z18" s="185">
        <f t="shared" si="12"/>
        <v>0</v>
      </c>
      <c r="AA18" s="186">
        <f>'NILAI ULANGAN HARIAN'!H17</f>
        <v>0</v>
      </c>
      <c r="AB18" s="151">
        <f>'NILAI TUGAS'!H17</f>
        <v>0</v>
      </c>
      <c r="AC18" s="213">
        <f>IF(AC$12="UTS",'KOREKSI UTS'!$P19,0)</f>
        <v>0</v>
      </c>
      <c r="AD18" s="213">
        <f>IF(AD$12="UAS",'KOREKSI UAS'!$S22,0)</f>
        <v>0</v>
      </c>
      <c r="AE18" s="213">
        <f>IF($J$12="NAF",'NILAI AFEKTIF DAN REKAP ABSEN'!$Y21,0)</f>
        <v>0</v>
      </c>
      <c r="AF18" s="213">
        <f t="shared" si="13"/>
        <v>1</v>
      </c>
      <c r="AG18" s="185">
        <f t="shared" si="14"/>
        <v>0</v>
      </c>
      <c r="AH18" s="186">
        <f>IF($AH$9="",0,'NILAI ULANGAN HARIAN'!I17)</f>
        <v>0</v>
      </c>
      <c r="AI18" s="151">
        <f>IF($AH$9="",0,'NILAI TUGAS'!I17)</f>
        <v>0</v>
      </c>
      <c r="AJ18" s="213">
        <f>IF(AJ$12="UTS",'KOREKSI UTS'!$P19,0)</f>
        <v>0</v>
      </c>
      <c r="AK18" s="213">
        <f>IF(AK$12="UAS",'KOREKSI UAS'!$S22,0)</f>
        <v>0</v>
      </c>
      <c r="AL18" s="213">
        <f>IF($J$12="NAF",'NILAI AFEKTIF DAN REKAP ABSEN'!$Y21,0)</f>
        <v>0</v>
      </c>
      <c r="AM18" s="213">
        <f t="shared" si="15"/>
        <v>1</v>
      </c>
      <c r="AN18" s="185">
        <f t="shared" si="16"/>
        <v>0</v>
      </c>
      <c r="AO18" s="186">
        <f>IF($AO$9="",0,'NILAI ULANGAN HARIAN'!J17)</f>
        <v>0</v>
      </c>
      <c r="AP18" s="151">
        <f>IF($AO$9="",0,'NILAI TUGAS'!J17)</f>
        <v>0</v>
      </c>
      <c r="AQ18" s="213">
        <f>IF(AQ$12="UTS",'KOREKSI UTS'!$P19,0)</f>
        <v>0</v>
      </c>
      <c r="AR18" s="213">
        <f>IF(AR$12="UAS",'KOREKSI UAS'!$S22,0)</f>
        <v>0</v>
      </c>
      <c r="AS18" s="213">
        <f>IF($J$12="NAF",'NILAI AFEKTIF DAN REKAP ABSEN'!$Y21,0)</f>
        <v>0</v>
      </c>
      <c r="AT18" s="213">
        <f t="shared" si="17"/>
        <v>1</v>
      </c>
      <c r="AU18" s="185">
        <f t="shared" si="18"/>
        <v>0</v>
      </c>
      <c r="AV18" s="186">
        <f>IF($AV$9="",0,'NILAI ULANGAN HARIAN'!K17)</f>
        <v>0</v>
      </c>
      <c r="AW18" s="151">
        <f>IF($AV$9="",0,'NILAI TUGAS'!K17)</f>
        <v>0</v>
      </c>
      <c r="AX18" s="213">
        <f>IF(AX$12="UTS",'KOREKSI UTS'!$P19,0)</f>
        <v>0</v>
      </c>
      <c r="AY18" s="213">
        <f>IF(AY$12="UAS",'KOREKSI UAS'!$S22,0)</f>
        <v>0</v>
      </c>
      <c r="AZ18" s="213">
        <f>IF($J$12="NAF",'NILAI AFEKTIF DAN REKAP ABSEN'!$Y21,0)</f>
        <v>0</v>
      </c>
      <c r="BA18" s="213">
        <f t="shared" si="19"/>
        <v>1</v>
      </c>
      <c r="BB18" s="185">
        <f t="shared" si="20"/>
        <v>0</v>
      </c>
      <c r="BC18" s="186">
        <f>IF($BC$9="",0,'NILAI ULANGAN HARIAN'!L17)</f>
        <v>0</v>
      </c>
      <c r="BD18" s="151">
        <f>IF($BC$9="",0,'NILAI TUGAS'!L17)</f>
        <v>0</v>
      </c>
      <c r="BE18" s="213">
        <f>IF(BE$12="UTS",'KOREKSI UTS'!$P19,0)</f>
        <v>0</v>
      </c>
      <c r="BF18" s="213">
        <f>IF(BF$12="UAS",'KOREKSI UAS'!$S22,0)</f>
        <v>0</v>
      </c>
      <c r="BG18" s="213">
        <f>IF($J$12="NAF",'NILAI AFEKTIF DAN REKAP ABSEN'!$Y21,0)</f>
        <v>0</v>
      </c>
      <c r="BH18" s="213">
        <f t="shared" si="21"/>
        <v>1</v>
      </c>
      <c r="BI18" s="185">
        <f t="shared" si="22"/>
        <v>0</v>
      </c>
      <c r="BJ18" s="1615">
        <f t="shared" ref="BJ18:BJ48" si="23">(SUM(L18,S18,Z18,AG18,AN18,AU18,BB18,BI18))/$BK$4</f>
        <v>0</v>
      </c>
      <c r="BK18" s="1616"/>
    </row>
    <row r="19" spans="2:63" ht="17.25" customHeight="1">
      <c r="B19" s="103">
        <v>7</v>
      </c>
      <c r="C19" s="154" t="str">
        <f>ABSEN!C17</f>
        <v/>
      </c>
      <c r="D19" s="104"/>
      <c r="E19" s="207" t="str">
        <f>ABSEN!E17</f>
        <v/>
      </c>
      <c r="F19" s="184">
        <f>IF($F$9="",0,'NILAI ULANGAN HARIAN'!E18)</f>
        <v>0</v>
      </c>
      <c r="G19" s="151">
        <f>IF($F$9="",0,'NILAI TUGAS'!E18)</f>
        <v>0</v>
      </c>
      <c r="H19" s="213">
        <f>IF(H$12="UTS",'KOREKSI UTS'!$P20,0)</f>
        <v>0</v>
      </c>
      <c r="I19" s="213">
        <f>IF(I$12="UAS",'KOREKSI UAS'!$S23,0)</f>
        <v>0</v>
      </c>
      <c r="J19" s="213">
        <f>IF($J$12="NAF",'NILAI AFEKTIF DAN REKAP ABSEN'!$Y22,0)</f>
        <v>0</v>
      </c>
      <c r="K19" s="213">
        <f t="shared" si="7"/>
        <v>1</v>
      </c>
      <c r="L19" s="185">
        <f t="shared" si="8"/>
        <v>0</v>
      </c>
      <c r="M19" s="186">
        <f>'NILAI ULANGAN HARIAN'!F18</f>
        <v>0</v>
      </c>
      <c r="N19" s="151">
        <f>'NILAI TUGAS'!F18</f>
        <v>0</v>
      </c>
      <c r="O19" s="213">
        <f>IF(O$12="UTS",'KOREKSI UTS'!$P20,0)</f>
        <v>0</v>
      </c>
      <c r="P19" s="213">
        <f>IF(P$12="UAS",'KOREKSI UAS'!$S23,0)</f>
        <v>0</v>
      </c>
      <c r="Q19" s="213">
        <f>IF($J$12="NAF",'NILAI AFEKTIF DAN REKAP ABSEN'!$Y22,0)</f>
        <v>0</v>
      </c>
      <c r="R19" s="213">
        <f t="shared" si="9"/>
        <v>1</v>
      </c>
      <c r="S19" s="185">
        <f t="shared" si="10"/>
        <v>0</v>
      </c>
      <c r="T19" s="186">
        <f>'NILAI ULANGAN HARIAN'!G18</f>
        <v>0</v>
      </c>
      <c r="U19" s="151">
        <f>'NILAI TUGAS'!G18</f>
        <v>0</v>
      </c>
      <c r="V19" s="213">
        <f>IF(V$12="UTS",'KOREKSI UTS'!$P20,0)</f>
        <v>0</v>
      </c>
      <c r="W19" s="213">
        <f>IF(W$12="UAS",'KOREKSI UAS'!$S23,0)</f>
        <v>0</v>
      </c>
      <c r="X19" s="213">
        <f>IF($J$12="NAF",'NILAI AFEKTIF DAN REKAP ABSEN'!$Y22,0)</f>
        <v>0</v>
      </c>
      <c r="Y19" s="213">
        <f t="shared" si="11"/>
        <v>1</v>
      </c>
      <c r="Z19" s="185">
        <f t="shared" si="12"/>
        <v>0</v>
      </c>
      <c r="AA19" s="186">
        <f>'NILAI ULANGAN HARIAN'!H18</f>
        <v>0</v>
      </c>
      <c r="AB19" s="151">
        <f>'NILAI TUGAS'!H18</f>
        <v>0</v>
      </c>
      <c r="AC19" s="213">
        <f>IF(AC$12="UTS",'KOREKSI UTS'!$P20,0)</f>
        <v>0</v>
      </c>
      <c r="AD19" s="213">
        <f>IF(AD$12="UAS",'KOREKSI UAS'!$S23,0)</f>
        <v>0</v>
      </c>
      <c r="AE19" s="213">
        <f>IF($J$12="NAF",'NILAI AFEKTIF DAN REKAP ABSEN'!$Y22,0)</f>
        <v>0</v>
      </c>
      <c r="AF19" s="213">
        <f t="shared" si="13"/>
        <v>1</v>
      </c>
      <c r="AG19" s="185">
        <f t="shared" si="14"/>
        <v>0</v>
      </c>
      <c r="AH19" s="186">
        <f>IF($AH$9="",0,'NILAI ULANGAN HARIAN'!I18)</f>
        <v>0</v>
      </c>
      <c r="AI19" s="151">
        <f>IF($AH$9="",0,'NILAI TUGAS'!I18)</f>
        <v>0</v>
      </c>
      <c r="AJ19" s="213">
        <f>IF(AJ$12="UTS",'KOREKSI UTS'!$P20,0)</f>
        <v>0</v>
      </c>
      <c r="AK19" s="213">
        <f>IF(AK$12="UAS",'KOREKSI UAS'!$S23,0)</f>
        <v>0</v>
      </c>
      <c r="AL19" s="213">
        <f>IF($J$12="NAF",'NILAI AFEKTIF DAN REKAP ABSEN'!$Y22,0)</f>
        <v>0</v>
      </c>
      <c r="AM19" s="213">
        <f t="shared" si="15"/>
        <v>1</v>
      </c>
      <c r="AN19" s="185">
        <f t="shared" si="16"/>
        <v>0</v>
      </c>
      <c r="AO19" s="186">
        <f>IF($AO$9="",0,'NILAI ULANGAN HARIAN'!J18)</f>
        <v>0</v>
      </c>
      <c r="AP19" s="151">
        <f>IF($AO$9="",0,'NILAI TUGAS'!J18)</f>
        <v>0</v>
      </c>
      <c r="AQ19" s="213">
        <f>IF(AQ$12="UTS",'KOREKSI UTS'!$P20,0)</f>
        <v>0</v>
      </c>
      <c r="AR19" s="213">
        <f>IF(AR$12="UAS",'KOREKSI UAS'!$S23,0)</f>
        <v>0</v>
      </c>
      <c r="AS19" s="213">
        <f>IF($J$12="NAF",'NILAI AFEKTIF DAN REKAP ABSEN'!$Y22,0)</f>
        <v>0</v>
      </c>
      <c r="AT19" s="213">
        <f t="shared" si="17"/>
        <v>1</v>
      </c>
      <c r="AU19" s="185">
        <f t="shared" si="18"/>
        <v>0</v>
      </c>
      <c r="AV19" s="186">
        <f>IF($AV$9="",0,'NILAI ULANGAN HARIAN'!K18)</f>
        <v>0</v>
      </c>
      <c r="AW19" s="151">
        <f>IF($AV$9="",0,'NILAI TUGAS'!K18)</f>
        <v>0</v>
      </c>
      <c r="AX19" s="213">
        <f>IF(AX$12="UTS",'KOREKSI UTS'!$P20,0)</f>
        <v>0</v>
      </c>
      <c r="AY19" s="213">
        <f>IF(AY$12="UAS",'KOREKSI UAS'!$S23,0)</f>
        <v>0</v>
      </c>
      <c r="AZ19" s="213">
        <f>IF($J$12="NAF",'NILAI AFEKTIF DAN REKAP ABSEN'!$Y22,0)</f>
        <v>0</v>
      </c>
      <c r="BA19" s="213">
        <f t="shared" si="19"/>
        <v>1</v>
      </c>
      <c r="BB19" s="185">
        <f t="shared" si="20"/>
        <v>0</v>
      </c>
      <c r="BC19" s="186">
        <f>IF($BC$9="",0,'NILAI ULANGAN HARIAN'!L18)</f>
        <v>0</v>
      </c>
      <c r="BD19" s="151">
        <f>IF($BC$9="",0,'NILAI TUGAS'!L18)</f>
        <v>0</v>
      </c>
      <c r="BE19" s="213">
        <f>IF(BE$12="UTS",'KOREKSI UTS'!$P20,0)</f>
        <v>0</v>
      </c>
      <c r="BF19" s="213">
        <f>IF(BF$12="UAS",'KOREKSI UAS'!$S23,0)</f>
        <v>0</v>
      </c>
      <c r="BG19" s="213">
        <f>IF($J$12="NAF",'NILAI AFEKTIF DAN REKAP ABSEN'!$Y22,0)</f>
        <v>0</v>
      </c>
      <c r="BH19" s="213">
        <f t="shared" si="21"/>
        <v>1</v>
      </c>
      <c r="BI19" s="185">
        <f t="shared" si="22"/>
        <v>0</v>
      </c>
      <c r="BJ19" s="1615">
        <f t="shared" si="23"/>
        <v>0</v>
      </c>
      <c r="BK19" s="1616"/>
    </row>
    <row r="20" spans="2:63" ht="17.25" customHeight="1">
      <c r="B20" s="103">
        <v>8</v>
      </c>
      <c r="C20" s="154" t="str">
        <f>ABSEN!C18</f>
        <v/>
      </c>
      <c r="D20" s="104"/>
      <c r="E20" s="207" t="str">
        <f>ABSEN!E18</f>
        <v/>
      </c>
      <c r="F20" s="184">
        <f>IF($F$9="",0,'NILAI ULANGAN HARIAN'!E19)</f>
        <v>0</v>
      </c>
      <c r="G20" s="151">
        <f>IF($F$9="",0,'NILAI TUGAS'!E19)</f>
        <v>0</v>
      </c>
      <c r="H20" s="213">
        <f>IF(H$12="UTS",'KOREKSI UTS'!$P21,0)</f>
        <v>0</v>
      </c>
      <c r="I20" s="213">
        <f>IF(I$12="UAS",'KOREKSI UAS'!$S24,0)</f>
        <v>0</v>
      </c>
      <c r="J20" s="213">
        <f>IF($J$12="NAF",'NILAI AFEKTIF DAN REKAP ABSEN'!$Y23,0)</f>
        <v>0</v>
      </c>
      <c r="K20" s="213">
        <f t="shared" si="7"/>
        <v>1</v>
      </c>
      <c r="L20" s="185">
        <f t="shared" si="8"/>
        <v>0</v>
      </c>
      <c r="M20" s="186">
        <f>'NILAI ULANGAN HARIAN'!F19</f>
        <v>0</v>
      </c>
      <c r="N20" s="151">
        <f>'NILAI TUGAS'!F19</f>
        <v>0</v>
      </c>
      <c r="O20" s="213">
        <f>IF(O$12="UTS",'KOREKSI UTS'!$P21,0)</f>
        <v>0</v>
      </c>
      <c r="P20" s="213">
        <f>IF(P$12="UAS",'KOREKSI UAS'!$S24,0)</f>
        <v>0</v>
      </c>
      <c r="Q20" s="213">
        <f>IF($J$12="NAF",'NILAI AFEKTIF DAN REKAP ABSEN'!$Y23,0)</f>
        <v>0</v>
      </c>
      <c r="R20" s="213">
        <f t="shared" si="9"/>
        <v>1</v>
      </c>
      <c r="S20" s="185">
        <f t="shared" si="10"/>
        <v>0</v>
      </c>
      <c r="T20" s="186">
        <f>'NILAI ULANGAN HARIAN'!G19</f>
        <v>0</v>
      </c>
      <c r="U20" s="151">
        <f>'NILAI TUGAS'!G19</f>
        <v>0</v>
      </c>
      <c r="V20" s="213">
        <f>IF(V$12="UTS",'KOREKSI UTS'!$P21,0)</f>
        <v>0</v>
      </c>
      <c r="W20" s="213">
        <f>IF(W$12="UAS",'KOREKSI UAS'!$S24,0)</f>
        <v>0</v>
      </c>
      <c r="X20" s="213">
        <f>IF($J$12="NAF",'NILAI AFEKTIF DAN REKAP ABSEN'!$Y23,0)</f>
        <v>0</v>
      </c>
      <c r="Y20" s="213">
        <f t="shared" si="11"/>
        <v>1</v>
      </c>
      <c r="Z20" s="185">
        <f t="shared" si="12"/>
        <v>0</v>
      </c>
      <c r="AA20" s="186">
        <f>'NILAI ULANGAN HARIAN'!H19</f>
        <v>0</v>
      </c>
      <c r="AB20" s="151">
        <f>'NILAI TUGAS'!H19</f>
        <v>0</v>
      </c>
      <c r="AC20" s="213">
        <f>IF(AC$12="UTS",'KOREKSI UTS'!$P21,0)</f>
        <v>0</v>
      </c>
      <c r="AD20" s="213">
        <f>IF(AD$12="UAS",'KOREKSI UAS'!$S24,0)</f>
        <v>0</v>
      </c>
      <c r="AE20" s="213">
        <f>IF($J$12="NAF",'NILAI AFEKTIF DAN REKAP ABSEN'!$Y23,0)</f>
        <v>0</v>
      </c>
      <c r="AF20" s="213">
        <f t="shared" si="13"/>
        <v>1</v>
      </c>
      <c r="AG20" s="185">
        <f t="shared" si="14"/>
        <v>0</v>
      </c>
      <c r="AH20" s="186">
        <f>IF($AH$9="",0,'NILAI ULANGAN HARIAN'!I19)</f>
        <v>0</v>
      </c>
      <c r="AI20" s="151">
        <f>IF($AH$9="",0,'NILAI TUGAS'!I19)</f>
        <v>0</v>
      </c>
      <c r="AJ20" s="213">
        <f>IF(AJ$12="UTS",'KOREKSI UTS'!$P21,0)</f>
        <v>0</v>
      </c>
      <c r="AK20" s="213">
        <f>IF(AK$12="UAS",'KOREKSI UAS'!$S24,0)</f>
        <v>0</v>
      </c>
      <c r="AL20" s="213">
        <f>IF($J$12="NAF",'NILAI AFEKTIF DAN REKAP ABSEN'!$Y23,0)</f>
        <v>0</v>
      </c>
      <c r="AM20" s="213">
        <f t="shared" si="15"/>
        <v>1</v>
      </c>
      <c r="AN20" s="185">
        <f t="shared" si="16"/>
        <v>0</v>
      </c>
      <c r="AO20" s="186">
        <f>IF($AO$9="",0,'NILAI ULANGAN HARIAN'!J19)</f>
        <v>0</v>
      </c>
      <c r="AP20" s="151">
        <f>IF($AO$9="",0,'NILAI TUGAS'!J19)</f>
        <v>0</v>
      </c>
      <c r="AQ20" s="213">
        <f>IF(AQ$12="UTS",'KOREKSI UTS'!$P21,0)</f>
        <v>0</v>
      </c>
      <c r="AR20" s="213">
        <f>IF(AR$12="UAS",'KOREKSI UAS'!$S24,0)</f>
        <v>0</v>
      </c>
      <c r="AS20" s="213">
        <f>IF($J$12="NAF",'NILAI AFEKTIF DAN REKAP ABSEN'!$Y23,0)</f>
        <v>0</v>
      </c>
      <c r="AT20" s="213">
        <f t="shared" si="17"/>
        <v>1</v>
      </c>
      <c r="AU20" s="185">
        <f t="shared" si="18"/>
        <v>0</v>
      </c>
      <c r="AV20" s="186">
        <f>IF($AV$9="",0,'NILAI ULANGAN HARIAN'!K19)</f>
        <v>0</v>
      </c>
      <c r="AW20" s="151">
        <f>IF($AV$9="",0,'NILAI TUGAS'!K19)</f>
        <v>0</v>
      </c>
      <c r="AX20" s="213">
        <f>IF(AX$12="UTS",'KOREKSI UTS'!$P21,0)</f>
        <v>0</v>
      </c>
      <c r="AY20" s="213">
        <f>IF(AY$12="UAS",'KOREKSI UAS'!$S24,0)</f>
        <v>0</v>
      </c>
      <c r="AZ20" s="213">
        <f>IF($J$12="NAF",'NILAI AFEKTIF DAN REKAP ABSEN'!$Y23,0)</f>
        <v>0</v>
      </c>
      <c r="BA20" s="213">
        <f t="shared" si="19"/>
        <v>1</v>
      </c>
      <c r="BB20" s="185">
        <f t="shared" si="20"/>
        <v>0</v>
      </c>
      <c r="BC20" s="186">
        <f>IF($BC$9="",0,'NILAI ULANGAN HARIAN'!L19)</f>
        <v>0</v>
      </c>
      <c r="BD20" s="151">
        <f>IF($BC$9="",0,'NILAI TUGAS'!L19)</f>
        <v>0</v>
      </c>
      <c r="BE20" s="213">
        <f>IF(BE$12="UTS",'KOREKSI UTS'!$P21,0)</f>
        <v>0</v>
      </c>
      <c r="BF20" s="213">
        <f>IF(BF$12="UAS",'KOREKSI UAS'!$S24,0)</f>
        <v>0</v>
      </c>
      <c r="BG20" s="213">
        <f>IF($J$12="NAF",'NILAI AFEKTIF DAN REKAP ABSEN'!$Y23,0)</f>
        <v>0</v>
      </c>
      <c r="BH20" s="213">
        <f t="shared" si="21"/>
        <v>1</v>
      </c>
      <c r="BI20" s="185">
        <f t="shared" si="22"/>
        <v>0</v>
      </c>
      <c r="BJ20" s="1615">
        <f t="shared" si="23"/>
        <v>0</v>
      </c>
      <c r="BK20" s="1616"/>
    </row>
    <row r="21" spans="2:63" ht="17.25" customHeight="1">
      <c r="B21" s="103">
        <v>9</v>
      </c>
      <c r="C21" s="154" t="str">
        <f>ABSEN!C19</f>
        <v/>
      </c>
      <c r="D21" s="104"/>
      <c r="E21" s="207" t="str">
        <f>ABSEN!E19</f>
        <v/>
      </c>
      <c r="F21" s="184">
        <f>IF($F$9="",0,'NILAI ULANGAN HARIAN'!E20)</f>
        <v>0</v>
      </c>
      <c r="G21" s="151">
        <f>IF($F$9="",0,'NILAI TUGAS'!E20)</f>
        <v>0</v>
      </c>
      <c r="H21" s="213">
        <f>IF(H$12="UTS",'KOREKSI UTS'!$P22,0)</f>
        <v>0</v>
      </c>
      <c r="I21" s="213">
        <f>IF(I$12="UAS",'KOREKSI UAS'!$S25,0)</f>
        <v>0</v>
      </c>
      <c r="J21" s="213">
        <f>IF($J$12="NAF",'NILAI AFEKTIF DAN REKAP ABSEN'!$Y24,0)</f>
        <v>0</v>
      </c>
      <c r="K21" s="213">
        <f t="shared" si="7"/>
        <v>1</v>
      </c>
      <c r="L21" s="185">
        <f t="shared" si="8"/>
        <v>0</v>
      </c>
      <c r="M21" s="186">
        <f>'NILAI ULANGAN HARIAN'!F20</f>
        <v>0</v>
      </c>
      <c r="N21" s="151">
        <f>'NILAI TUGAS'!F20</f>
        <v>0</v>
      </c>
      <c r="O21" s="213">
        <f>IF(O$12="UTS",'KOREKSI UTS'!$P22,0)</f>
        <v>0</v>
      </c>
      <c r="P21" s="213">
        <f>IF(P$12="UAS",'KOREKSI UAS'!$S25,0)</f>
        <v>0</v>
      </c>
      <c r="Q21" s="213">
        <f>IF($J$12="NAF",'NILAI AFEKTIF DAN REKAP ABSEN'!$Y24,0)</f>
        <v>0</v>
      </c>
      <c r="R21" s="213">
        <f t="shared" si="9"/>
        <v>1</v>
      </c>
      <c r="S21" s="185">
        <f t="shared" si="10"/>
        <v>0</v>
      </c>
      <c r="T21" s="186">
        <f>'NILAI ULANGAN HARIAN'!G20</f>
        <v>0</v>
      </c>
      <c r="U21" s="151">
        <f>'NILAI TUGAS'!G20</f>
        <v>0</v>
      </c>
      <c r="V21" s="213">
        <f>IF(V$12="UTS",'KOREKSI UTS'!$P22,0)</f>
        <v>0</v>
      </c>
      <c r="W21" s="213">
        <f>IF(W$12="UAS",'KOREKSI UAS'!$S25,0)</f>
        <v>0</v>
      </c>
      <c r="X21" s="213">
        <f>IF($J$12="NAF",'NILAI AFEKTIF DAN REKAP ABSEN'!$Y24,0)</f>
        <v>0</v>
      </c>
      <c r="Y21" s="213">
        <f t="shared" si="11"/>
        <v>1</v>
      </c>
      <c r="Z21" s="185">
        <f t="shared" si="12"/>
        <v>0</v>
      </c>
      <c r="AA21" s="186">
        <f>'NILAI ULANGAN HARIAN'!H20</f>
        <v>0</v>
      </c>
      <c r="AB21" s="151">
        <f>'NILAI TUGAS'!H20</f>
        <v>0</v>
      </c>
      <c r="AC21" s="213">
        <f>IF(AC$12="UTS",'KOREKSI UTS'!$P22,0)</f>
        <v>0</v>
      </c>
      <c r="AD21" s="213">
        <f>IF(AD$12="UAS",'KOREKSI UAS'!$S25,0)</f>
        <v>0</v>
      </c>
      <c r="AE21" s="213">
        <f>IF($J$12="NAF",'NILAI AFEKTIF DAN REKAP ABSEN'!$Y24,0)</f>
        <v>0</v>
      </c>
      <c r="AF21" s="213">
        <f t="shared" si="13"/>
        <v>1</v>
      </c>
      <c r="AG21" s="185">
        <f t="shared" si="14"/>
        <v>0</v>
      </c>
      <c r="AH21" s="186">
        <f>IF($AH$9="",0,'NILAI ULANGAN HARIAN'!I20)</f>
        <v>0</v>
      </c>
      <c r="AI21" s="151">
        <f>IF($AH$9="",0,'NILAI TUGAS'!I20)</f>
        <v>0</v>
      </c>
      <c r="AJ21" s="213">
        <f>IF(AJ$12="UTS",'KOREKSI UTS'!$P22,0)</f>
        <v>0</v>
      </c>
      <c r="AK21" s="213">
        <f>IF(AK$12="UAS",'KOREKSI UAS'!$S25,0)</f>
        <v>0</v>
      </c>
      <c r="AL21" s="213">
        <f>IF($J$12="NAF",'NILAI AFEKTIF DAN REKAP ABSEN'!$Y24,0)</f>
        <v>0</v>
      </c>
      <c r="AM21" s="213">
        <f t="shared" si="15"/>
        <v>1</v>
      </c>
      <c r="AN21" s="185">
        <f t="shared" si="16"/>
        <v>0</v>
      </c>
      <c r="AO21" s="186">
        <f>IF($AO$9="",0,'NILAI ULANGAN HARIAN'!J20)</f>
        <v>0</v>
      </c>
      <c r="AP21" s="151">
        <f>IF($AO$9="",0,'NILAI TUGAS'!J20)</f>
        <v>0</v>
      </c>
      <c r="AQ21" s="213">
        <f>IF(AQ$12="UTS",'KOREKSI UTS'!$P22,0)</f>
        <v>0</v>
      </c>
      <c r="AR21" s="213">
        <f>IF(AR$12="UAS",'KOREKSI UAS'!$S25,0)</f>
        <v>0</v>
      </c>
      <c r="AS21" s="213">
        <f>IF($J$12="NAF",'NILAI AFEKTIF DAN REKAP ABSEN'!$Y24,0)</f>
        <v>0</v>
      </c>
      <c r="AT21" s="213">
        <f t="shared" si="17"/>
        <v>1</v>
      </c>
      <c r="AU21" s="185">
        <f t="shared" si="18"/>
        <v>0</v>
      </c>
      <c r="AV21" s="186">
        <f>IF($AV$9="",0,'NILAI ULANGAN HARIAN'!K20)</f>
        <v>0</v>
      </c>
      <c r="AW21" s="151">
        <f>IF($AV$9="",0,'NILAI TUGAS'!K20)</f>
        <v>0</v>
      </c>
      <c r="AX21" s="213">
        <f>IF(AX$12="UTS",'KOREKSI UTS'!$P22,0)</f>
        <v>0</v>
      </c>
      <c r="AY21" s="213">
        <f>IF(AY$12="UAS",'KOREKSI UAS'!$S25,0)</f>
        <v>0</v>
      </c>
      <c r="AZ21" s="213">
        <f>IF($J$12="NAF",'NILAI AFEKTIF DAN REKAP ABSEN'!$Y24,0)</f>
        <v>0</v>
      </c>
      <c r="BA21" s="213">
        <f t="shared" si="19"/>
        <v>1</v>
      </c>
      <c r="BB21" s="185">
        <f t="shared" si="20"/>
        <v>0</v>
      </c>
      <c r="BC21" s="186">
        <f>IF($BC$9="",0,'NILAI ULANGAN HARIAN'!L20)</f>
        <v>0</v>
      </c>
      <c r="BD21" s="151">
        <f>IF($BC$9="",0,'NILAI TUGAS'!L20)</f>
        <v>0</v>
      </c>
      <c r="BE21" s="213">
        <f>IF(BE$12="UTS",'KOREKSI UTS'!$P22,0)</f>
        <v>0</v>
      </c>
      <c r="BF21" s="213">
        <f>IF(BF$12="UAS",'KOREKSI UAS'!$S25,0)</f>
        <v>0</v>
      </c>
      <c r="BG21" s="213">
        <f>IF($J$12="NAF",'NILAI AFEKTIF DAN REKAP ABSEN'!$Y24,0)</f>
        <v>0</v>
      </c>
      <c r="BH21" s="213">
        <f t="shared" si="21"/>
        <v>1</v>
      </c>
      <c r="BI21" s="185">
        <f t="shared" si="22"/>
        <v>0</v>
      </c>
      <c r="BJ21" s="1615">
        <f t="shared" si="23"/>
        <v>0</v>
      </c>
      <c r="BK21" s="1616"/>
    </row>
    <row r="22" spans="2:63" ht="17.25" customHeight="1">
      <c r="B22" s="103">
        <v>10</v>
      </c>
      <c r="C22" s="154" t="str">
        <f>ABSEN!C20</f>
        <v/>
      </c>
      <c r="D22" s="104"/>
      <c r="E22" s="207" t="str">
        <f>ABSEN!E20</f>
        <v/>
      </c>
      <c r="F22" s="184">
        <f>IF($F$9="",0,'NILAI ULANGAN HARIAN'!E21)</f>
        <v>0</v>
      </c>
      <c r="G22" s="151">
        <f>IF($F$9="",0,'NILAI TUGAS'!E21)</f>
        <v>0</v>
      </c>
      <c r="H22" s="213">
        <f>IF(H$12="UTS",'KOREKSI UTS'!$P23,0)</f>
        <v>0</v>
      </c>
      <c r="I22" s="213">
        <f>IF(I$12="UAS",'KOREKSI UAS'!$S26,0)</f>
        <v>0</v>
      </c>
      <c r="J22" s="213">
        <f>IF($J$12="NAF",'NILAI AFEKTIF DAN REKAP ABSEN'!$Y25,0)</f>
        <v>0</v>
      </c>
      <c r="K22" s="213">
        <f t="shared" si="7"/>
        <v>1</v>
      </c>
      <c r="L22" s="185">
        <f t="shared" si="8"/>
        <v>0</v>
      </c>
      <c r="M22" s="186">
        <f>'NILAI ULANGAN HARIAN'!F21</f>
        <v>0</v>
      </c>
      <c r="N22" s="151">
        <f>'NILAI TUGAS'!F21</f>
        <v>0</v>
      </c>
      <c r="O22" s="213">
        <f>IF(O$12="UTS",'KOREKSI UTS'!$P23,0)</f>
        <v>0</v>
      </c>
      <c r="P22" s="213">
        <f>IF(P$12="UAS",'KOREKSI UAS'!$S26,0)</f>
        <v>0</v>
      </c>
      <c r="Q22" s="213">
        <f>IF($J$12="NAF",'NILAI AFEKTIF DAN REKAP ABSEN'!$Y25,0)</f>
        <v>0</v>
      </c>
      <c r="R22" s="213">
        <f t="shared" si="9"/>
        <v>1</v>
      </c>
      <c r="S22" s="185">
        <f t="shared" si="10"/>
        <v>0</v>
      </c>
      <c r="T22" s="186">
        <f>'NILAI ULANGAN HARIAN'!G21</f>
        <v>0</v>
      </c>
      <c r="U22" s="151">
        <f>'NILAI TUGAS'!G21</f>
        <v>0</v>
      </c>
      <c r="V22" s="213">
        <f>IF(V$12="UTS",'KOREKSI UTS'!$P23,0)</f>
        <v>0</v>
      </c>
      <c r="W22" s="213">
        <f>IF(W$12="UAS",'KOREKSI UAS'!$S26,0)</f>
        <v>0</v>
      </c>
      <c r="X22" s="213">
        <f>IF($J$12="NAF",'NILAI AFEKTIF DAN REKAP ABSEN'!$Y25,0)</f>
        <v>0</v>
      </c>
      <c r="Y22" s="213">
        <f t="shared" si="11"/>
        <v>1</v>
      </c>
      <c r="Z22" s="185">
        <f t="shared" si="12"/>
        <v>0</v>
      </c>
      <c r="AA22" s="186">
        <f>'NILAI ULANGAN HARIAN'!H21</f>
        <v>0</v>
      </c>
      <c r="AB22" s="151">
        <f>'NILAI TUGAS'!H21</f>
        <v>0</v>
      </c>
      <c r="AC22" s="213">
        <f>IF(AC$12="UTS",'KOREKSI UTS'!$P23,0)</f>
        <v>0</v>
      </c>
      <c r="AD22" s="213">
        <f>IF(AD$12="UAS",'KOREKSI UAS'!$S26,0)</f>
        <v>0</v>
      </c>
      <c r="AE22" s="213">
        <f>IF($J$12="NAF",'NILAI AFEKTIF DAN REKAP ABSEN'!$Y25,0)</f>
        <v>0</v>
      </c>
      <c r="AF22" s="213">
        <f t="shared" si="13"/>
        <v>1</v>
      </c>
      <c r="AG22" s="185">
        <f t="shared" si="14"/>
        <v>0</v>
      </c>
      <c r="AH22" s="186">
        <f>IF($AH$9="",0,'NILAI ULANGAN HARIAN'!I21)</f>
        <v>0</v>
      </c>
      <c r="AI22" s="151">
        <f>IF($AH$9="",0,'NILAI TUGAS'!I21)</f>
        <v>0</v>
      </c>
      <c r="AJ22" s="213">
        <f>IF(AJ$12="UTS",'KOREKSI UTS'!$P23,0)</f>
        <v>0</v>
      </c>
      <c r="AK22" s="213">
        <f>IF(AK$12="UAS",'KOREKSI UAS'!$S26,0)</f>
        <v>0</v>
      </c>
      <c r="AL22" s="213">
        <f>IF($J$12="NAF",'NILAI AFEKTIF DAN REKAP ABSEN'!$Y25,0)</f>
        <v>0</v>
      </c>
      <c r="AM22" s="213">
        <f t="shared" si="15"/>
        <v>1</v>
      </c>
      <c r="AN22" s="185">
        <f t="shared" si="16"/>
        <v>0</v>
      </c>
      <c r="AO22" s="186">
        <f>IF($AO$9="",0,'NILAI ULANGAN HARIAN'!J21)</f>
        <v>0</v>
      </c>
      <c r="AP22" s="151">
        <f>IF($AO$9="",0,'NILAI TUGAS'!J21)</f>
        <v>0</v>
      </c>
      <c r="AQ22" s="213">
        <f>IF(AQ$12="UTS",'KOREKSI UTS'!$P23,0)</f>
        <v>0</v>
      </c>
      <c r="AR22" s="213">
        <f>IF(AR$12="UAS",'KOREKSI UAS'!$S26,0)</f>
        <v>0</v>
      </c>
      <c r="AS22" s="213">
        <f>IF($J$12="NAF",'NILAI AFEKTIF DAN REKAP ABSEN'!$Y25,0)</f>
        <v>0</v>
      </c>
      <c r="AT22" s="213">
        <f t="shared" si="17"/>
        <v>1</v>
      </c>
      <c r="AU22" s="185">
        <f t="shared" si="18"/>
        <v>0</v>
      </c>
      <c r="AV22" s="186">
        <f>IF($AV$9="",0,'NILAI ULANGAN HARIAN'!K21)</f>
        <v>0</v>
      </c>
      <c r="AW22" s="151">
        <f>IF($AV$9="",0,'NILAI TUGAS'!K21)</f>
        <v>0</v>
      </c>
      <c r="AX22" s="213">
        <f>IF(AX$12="UTS",'KOREKSI UTS'!$P23,0)</f>
        <v>0</v>
      </c>
      <c r="AY22" s="213">
        <f>IF(AY$12="UAS",'KOREKSI UAS'!$S26,0)</f>
        <v>0</v>
      </c>
      <c r="AZ22" s="213">
        <f>IF($J$12="NAF",'NILAI AFEKTIF DAN REKAP ABSEN'!$Y25,0)</f>
        <v>0</v>
      </c>
      <c r="BA22" s="213">
        <f t="shared" si="19"/>
        <v>1</v>
      </c>
      <c r="BB22" s="185">
        <f t="shared" si="20"/>
        <v>0</v>
      </c>
      <c r="BC22" s="186">
        <f>IF($BC$9="",0,'NILAI ULANGAN HARIAN'!L21)</f>
        <v>0</v>
      </c>
      <c r="BD22" s="151">
        <f>IF($BC$9="",0,'NILAI TUGAS'!L21)</f>
        <v>0</v>
      </c>
      <c r="BE22" s="213">
        <f>IF(BE$12="UTS",'KOREKSI UTS'!$P23,0)</f>
        <v>0</v>
      </c>
      <c r="BF22" s="213">
        <f>IF(BF$12="UAS",'KOREKSI UAS'!$S26,0)</f>
        <v>0</v>
      </c>
      <c r="BG22" s="213">
        <f>IF($J$12="NAF",'NILAI AFEKTIF DAN REKAP ABSEN'!$Y25,0)</f>
        <v>0</v>
      </c>
      <c r="BH22" s="213">
        <f t="shared" si="21"/>
        <v>1</v>
      </c>
      <c r="BI22" s="185">
        <f t="shared" si="22"/>
        <v>0</v>
      </c>
      <c r="BJ22" s="1615">
        <f t="shared" si="23"/>
        <v>0</v>
      </c>
      <c r="BK22" s="1616"/>
    </row>
    <row r="23" spans="2:63" ht="17.25" customHeight="1">
      <c r="B23" s="103">
        <v>11</v>
      </c>
      <c r="C23" s="154" t="str">
        <f>ABSEN!C21</f>
        <v/>
      </c>
      <c r="D23" s="104"/>
      <c r="E23" s="207" t="str">
        <f>ABSEN!E21</f>
        <v/>
      </c>
      <c r="F23" s="184">
        <f>IF($F$9="",0,'NILAI ULANGAN HARIAN'!E22)</f>
        <v>0</v>
      </c>
      <c r="G23" s="151">
        <f>IF($F$9="",0,'NILAI TUGAS'!E22)</f>
        <v>0</v>
      </c>
      <c r="H23" s="213">
        <f>IF(H$12="UTS",'KOREKSI UTS'!$P24,0)</f>
        <v>0</v>
      </c>
      <c r="I23" s="213">
        <f>IF(I$12="UAS",'KOREKSI UAS'!$S27,0)</f>
        <v>0</v>
      </c>
      <c r="J23" s="213">
        <f>IF($J$12="NAF",'NILAI AFEKTIF DAN REKAP ABSEN'!$Y26,0)</f>
        <v>0</v>
      </c>
      <c r="K23" s="213">
        <f t="shared" si="7"/>
        <v>1</v>
      </c>
      <c r="L23" s="185">
        <f t="shared" si="8"/>
        <v>0</v>
      </c>
      <c r="M23" s="186">
        <f>'NILAI ULANGAN HARIAN'!F22</f>
        <v>0</v>
      </c>
      <c r="N23" s="151">
        <f>'NILAI TUGAS'!F22</f>
        <v>0</v>
      </c>
      <c r="O23" s="213">
        <f>IF(O$12="UTS",'KOREKSI UTS'!$P24,0)</f>
        <v>0</v>
      </c>
      <c r="P23" s="213">
        <f>IF(P$12="UAS",'KOREKSI UAS'!$S27,0)</f>
        <v>0</v>
      </c>
      <c r="Q23" s="213">
        <f>IF($J$12="NAF",'NILAI AFEKTIF DAN REKAP ABSEN'!$Y26,0)</f>
        <v>0</v>
      </c>
      <c r="R23" s="213">
        <f t="shared" si="9"/>
        <v>1</v>
      </c>
      <c r="S23" s="185">
        <f t="shared" si="10"/>
        <v>0</v>
      </c>
      <c r="T23" s="186">
        <f>'NILAI ULANGAN HARIAN'!G22</f>
        <v>0</v>
      </c>
      <c r="U23" s="151">
        <f>'NILAI TUGAS'!G22</f>
        <v>0</v>
      </c>
      <c r="V23" s="213">
        <f>IF(V$12="UTS",'KOREKSI UTS'!$P24,0)</f>
        <v>0</v>
      </c>
      <c r="W23" s="213">
        <f>IF(W$12="UAS",'KOREKSI UAS'!$S27,0)</f>
        <v>0</v>
      </c>
      <c r="X23" s="213">
        <f>IF($J$12="NAF",'NILAI AFEKTIF DAN REKAP ABSEN'!$Y26,0)</f>
        <v>0</v>
      </c>
      <c r="Y23" s="213">
        <f t="shared" si="11"/>
        <v>1</v>
      </c>
      <c r="Z23" s="185">
        <f t="shared" si="12"/>
        <v>0</v>
      </c>
      <c r="AA23" s="186">
        <f>'NILAI ULANGAN HARIAN'!H22</f>
        <v>0</v>
      </c>
      <c r="AB23" s="151">
        <f>'NILAI TUGAS'!H22</f>
        <v>0</v>
      </c>
      <c r="AC23" s="213">
        <f>IF(AC$12="UTS",'KOREKSI UTS'!$P24,0)</f>
        <v>0</v>
      </c>
      <c r="AD23" s="213">
        <f>IF(AD$12="UAS",'KOREKSI UAS'!$S27,0)</f>
        <v>0</v>
      </c>
      <c r="AE23" s="213">
        <f>IF($J$12="NAF",'NILAI AFEKTIF DAN REKAP ABSEN'!$Y26,0)</f>
        <v>0</v>
      </c>
      <c r="AF23" s="213">
        <f t="shared" si="13"/>
        <v>1</v>
      </c>
      <c r="AG23" s="185">
        <f t="shared" si="14"/>
        <v>0</v>
      </c>
      <c r="AH23" s="186">
        <f>IF($AH$9="",0,'NILAI ULANGAN HARIAN'!I22)</f>
        <v>0</v>
      </c>
      <c r="AI23" s="151">
        <f>IF($AH$9="",0,'NILAI TUGAS'!I22)</f>
        <v>0</v>
      </c>
      <c r="AJ23" s="213">
        <f>IF(AJ$12="UTS",'KOREKSI UTS'!$P24,0)</f>
        <v>0</v>
      </c>
      <c r="AK23" s="213">
        <f>IF(AK$12="UAS",'KOREKSI UAS'!$S27,0)</f>
        <v>0</v>
      </c>
      <c r="AL23" s="213">
        <f>IF($J$12="NAF",'NILAI AFEKTIF DAN REKAP ABSEN'!$Y26,0)</f>
        <v>0</v>
      </c>
      <c r="AM23" s="213">
        <f t="shared" si="15"/>
        <v>1</v>
      </c>
      <c r="AN23" s="185">
        <f t="shared" si="16"/>
        <v>0</v>
      </c>
      <c r="AO23" s="186">
        <f>IF($AO$9="",0,'NILAI ULANGAN HARIAN'!J22)</f>
        <v>0</v>
      </c>
      <c r="AP23" s="151">
        <f>IF($AO$9="",0,'NILAI TUGAS'!J22)</f>
        <v>0</v>
      </c>
      <c r="AQ23" s="213">
        <f>IF(AQ$12="UTS",'KOREKSI UTS'!$P24,0)</f>
        <v>0</v>
      </c>
      <c r="AR23" s="213">
        <f>IF(AR$12="UAS",'KOREKSI UAS'!$S27,0)</f>
        <v>0</v>
      </c>
      <c r="AS23" s="213">
        <f>IF($J$12="NAF",'NILAI AFEKTIF DAN REKAP ABSEN'!$Y26,0)</f>
        <v>0</v>
      </c>
      <c r="AT23" s="213">
        <f t="shared" si="17"/>
        <v>1</v>
      </c>
      <c r="AU23" s="185">
        <f t="shared" si="18"/>
        <v>0</v>
      </c>
      <c r="AV23" s="186">
        <f>IF($AV$9="",0,'NILAI ULANGAN HARIAN'!K22)</f>
        <v>0</v>
      </c>
      <c r="AW23" s="151">
        <f>IF($AV$9="",0,'NILAI TUGAS'!K22)</f>
        <v>0</v>
      </c>
      <c r="AX23" s="213">
        <f>IF(AX$12="UTS",'KOREKSI UTS'!$P24,0)</f>
        <v>0</v>
      </c>
      <c r="AY23" s="213">
        <f>IF(AY$12="UAS",'KOREKSI UAS'!$S27,0)</f>
        <v>0</v>
      </c>
      <c r="AZ23" s="213">
        <f>IF($J$12="NAF",'NILAI AFEKTIF DAN REKAP ABSEN'!$Y26,0)</f>
        <v>0</v>
      </c>
      <c r="BA23" s="213">
        <f t="shared" si="19"/>
        <v>1</v>
      </c>
      <c r="BB23" s="185">
        <f t="shared" si="20"/>
        <v>0</v>
      </c>
      <c r="BC23" s="186">
        <f>IF($BC$9="",0,'NILAI ULANGAN HARIAN'!L22)</f>
        <v>0</v>
      </c>
      <c r="BD23" s="151">
        <f>IF($BC$9="",0,'NILAI TUGAS'!L22)</f>
        <v>0</v>
      </c>
      <c r="BE23" s="213">
        <f>IF(BE$12="UTS",'KOREKSI UTS'!$P24,0)</f>
        <v>0</v>
      </c>
      <c r="BF23" s="213">
        <f>IF(BF$12="UAS",'KOREKSI UAS'!$S27,0)</f>
        <v>0</v>
      </c>
      <c r="BG23" s="213">
        <f>IF($J$12="NAF",'NILAI AFEKTIF DAN REKAP ABSEN'!$Y26,0)</f>
        <v>0</v>
      </c>
      <c r="BH23" s="213">
        <f t="shared" si="21"/>
        <v>1</v>
      </c>
      <c r="BI23" s="185">
        <f t="shared" si="22"/>
        <v>0</v>
      </c>
      <c r="BJ23" s="1615">
        <f t="shared" si="23"/>
        <v>0</v>
      </c>
      <c r="BK23" s="1616"/>
    </row>
    <row r="24" spans="2:63" ht="17.25" customHeight="1">
      <c r="B24" s="103">
        <v>12</v>
      </c>
      <c r="C24" s="154" t="str">
        <f>ABSEN!C22</f>
        <v/>
      </c>
      <c r="D24" s="104"/>
      <c r="E24" s="207" t="str">
        <f>ABSEN!E22</f>
        <v/>
      </c>
      <c r="F24" s="184">
        <f>IF($F$9="",0,'NILAI ULANGAN HARIAN'!E23)</f>
        <v>0</v>
      </c>
      <c r="G24" s="151">
        <f>IF($F$9="",0,'NILAI TUGAS'!E23)</f>
        <v>0</v>
      </c>
      <c r="H24" s="213">
        <f>IF(H$12="UTS",'KOREKSI UTS'!$P25,0)</f>
        <v>0</v>
      </c>
      <c r="I24" s="213">
        <f>IF(I$12="UAS",'KOREKSI UAS'!$S28,0)</f>
        <v>0</v>
      </c>
      <c r="J24" s="213">
        <f>IF($J$12="NAF",'NILAI AFEKTIF DAN REKAP ABSEN'!$Y27,0)</f>
        <v>0</v>
      </c>
      <c r="K24" s="213">
        <f t="shared" si="7"/>
        <v>1</v>
      </c>
      <c r="L24" s="185">
        <f t="shared" si="8"/>
        <v>0</v>
      </c>
      <c r="M24" s="186">
        <f>'NILAI ULANGAN HARIAN'!F23</f>
        <v>0</v>
      </c>
      <c r="N24" s="151">
        <f>'NILAI TUGAS'!F23</f>
        <v>0</v>
      </c>
      <c r="O24" s="213">
        <f>IF(O$12="UTS",'KOREKSI UTS'!$P25,0)</f>
        <v>0</v>
      </c>
      <c r="P24" s="213">
        <f>IF(P$12="UAS",'KOREKSI UAS'!$S28,0)</f>
        <v>0</v>
      </c>
      <c r="Q24" s="213">
        <f>IF($J$12="NAF",'NILAI AFEKTIF DAN REKAP ABSEN'!$Y27,0)</f>
        <v>0</v>
      </c>
      <c r="R24" s="213">
        <f t="shared" si="9"/>
        <v>1</v>
      </c>
      <c r="S24" s="185">
        <f t="shared" si="10"/>
        <v>0</v>
      </c>
      <c r="T24" s="186">
        <f>'NILAI ULANGAN HARIAN'!G23</f>
        <v>0</v>
      </c>
      <c r="U24" s="151">
        <f>'NILAI TUGAS'!G23</f>
        <v>0</v>
      </c>
      <c r="V24" s="213">
        <f>IF(V$12="UTS",'KOREKSI UTS'!$P25,0)</f>
        <v>0</v>
      </c>
      <c r="W24" s="213">
        <f>IF(W$12="UAS",'KOREKSI UAS'!$S28,0)</f>
        <v>0</v>
      </c>
      <c r="X24" s="213">
        <f>IF($J$12="NAF",'NILAI AFEKTIF DAN REKAP ABSEN'!$Y27,0)</f>
        <v>0</v>
      </c>
      <c r="Y24" s="213">
        <f t="shared" si="11"/>
        <v>1</v>
      </c>
      <c r="Z24" s="185">
        <f t="shared" si="12"/>
        <v>0</v>
      </c>
      <c r="AA24" s="186">
        <f>'NILAI ULANGAN HARIAN'!H23</f>
        <v>0</v>
      </c>
      <c r="AB24" s="151">
        <f>'NILAI TUGAS'!H23</f>
        <v>0</v>
      </c>
      <c r="AC24" s="213">
        <f>IF(AC$12="UTS",'KOREKSI UTS'!$P25,0)</f>
        <v>0</v>
      </c>
      <c r="AD24" s="213">
        <f>IF(AD$12="UAS",'KOREKSI UAS'!$S28,0)</f>
        <v>0</v>
      </c>
      <c r="AE24" s="213">
        <f>IF($J$12="NAF",'NILAI AFEKTIF DAN REKAP ABSEN'!$Y27,0)</f>
        <v>0</v>
      </c>
      <c r="AF24" s="213">
        <f t="shared" si="13"/>
        <v>1</v>
      </c>
      <c r="AG24" s="185">
        <f t="shared" si="14"/>
        <v>0</v>
      </c>
      <c r="AH24" s="186">
        <f>IF($AH$9="",0,'NILAI ULANGAN HARIAN'!I23)</f>
        <v>0</v>
      </c>
      <c r="AI24" s="151">
        <f>IF($AH$9="",0,'NILAI TUGAS'!I23)</f>
        <v>0</v>
      </c>
      <c r="AJ24" s="213">
        <f>IF(AJ$12="UTS",'KOREKSI UTS'!$P25,0)</f>
        <v>0</v>
      </c>
      <c r="AK24" s="213">
        <f>IF(AK$12="UAS",'KOREKSI UAS'!$S28,0)</f>
        <v>0</v>
      </c>
      <c r="AL24" s="213">
        <f>IF($J$12="NAF",'NILAI AFEKTIF DAN REKAP ABSEN'!$Y27,0)</f>
        <v>0</v>
      </c>
      <c r="AM24" s="213">
        <f t="shared" si="15"/>
        <v>1</v>
      </c>
      <c r="AN24" s="185">
        <f t="shared" si="16"/>
        <v>0</v>
      </c>
      <c r="AO24" s="186">
        <f>IF($AO$9="",0,'NILAI ULANGAN HARIAN'!J23)</f>
        <v>0</v>
      </c>
      <c r="AP24" s="151">
        <f>IF($AO$9="",0,'NILAI TUGAS'!J23)</f>
        <v>0</v>
      </c>
      <c r="AQ24" s="213">
        <f>IF(AQ$12="UTS",'KOREKSI UTS'!$P25,0)</f>
        <v>0</v>
      </c>
      <c r="AR24" s="213">
        <f>IF(AR$12="UAS",'KOREKSI UAS'!$S28,0)</f>
        <v>0</v>
      </c>
      <c r="AS24" s="213">
        <f>IF($J$12="NAF",'NILAI AFEKTIF DAN REKAP ABSEN'!$Y27,0)</f>
        <v>0</v>
      </c>
      <c r="AT24" s="213">
        <f t="shared" si="17"/>
        <v>1</v>
      </c>
      <c r="AU24" s="185">
        <f t="shared" si="18"/>
        <v>0</v>
      </c>
      <c r="AV24" s="186">
        <f>IF($AV$9="",0,'NILAI ULANGAN HARIAN'!K23)</f>
        <v>0</v>
      </c>
      <c r="AW24" s="151">
        <f>IF($AV$9="",0,'NILAI TUGAS'!K23)</f>
        <v>0</v>
      </c>
      <c r="AX24" s="213">
        <f>IF(AX$12="UTS",'KOREKSI UTS'!$P25,0)</f>
        <v>0</v>
      </c>
      <c r="AY24" s="213">
        <f>IF(AY$12="UAS",'KOREKSI UAS'!$S28,0)</f>
        <v>0</v>
      </c>
      <c r="AZ24" s="213">
        <f>IF($J$12="NAF",'NILAI AFEKTIF DAN REKAP ABSEN'!$Y27,0)</f>
        <v>0</v>
      </c>
      <c r="BA24" s="213">
        <f t="shared" si="19"/>
        <v>1</v>
      </c>
      <c r="BB24" s="185">
        <f t="shared" si="20"/>
        <v>0</v>
      </c>
      <c r="BC24" s="186">
        <f>IF($BC$9="",0,'NILAI ULANGAN HARIAN'!L23)</f>
        <v>0</v>
      </c>
      <c r="BD24" s="151">
        <f>IF($BC$9="",0,'NILAI TUGAS'!L23)</f>
        <v>0</v>
      </c>
      <c r="BE24" s="213">
        <f>IF(BE$12="UTS",'KOREKSI UTS'!$P25,0)</f>
        <v>0</v>
      </c>
      <c r="BF24" s="213">
        <f>IF(BF$12="UAS",'KOREKSI UAS'!$S28,0)</f>
        <v>0</v>
      </c>
      <c r="BG24" s="213">
        <f>IF($J$12="NAF",'NILAI AFEKTIF DAN REKAP ABSEN'!$Y27,0)</f>
        <v>0</v>
      </c>
      <c r="BH24" s="213">
        <f t="shared" si="21"/>
        <v>1</v>
      </c>
      <c r="BI24" s="185">
        <f t="shared" si="22"/>
        <v>0</v>
      </c>
      <c r="BJ24" s="1615">
        <f t="shared" si="23"/>
        <v>0</v>
      </c>
      <c r="BK24" s="1616"/>
    </row>
    <row r="25" spans="2:63" ht="17.25" customHeight="1">
      <c r="B25" s="103">
        <v>13</v>
      </c>
      <c r="C25" s="154" t="str">
        <f>ABSEN!C23</f>
        <v/>
      </c>
      <c r="D25" s="104"/>
      <c r="E25" s="207" t="str">
        <f>ABSEN!E23</f>
        <v/>
      </c>
      <c r="F25" s="184">
        <f>IF($F$9="",0,'NILAI ULANGAN HARIAN'!E24)</f>
        <v>0</v>
      </c>
      <c r="G25" s="151">
        <f>IF($F$9="",0,'NILAI TUGAS'!E24)</f>
        <v>0</v>
      </c>
      <c r="H25" s="213">
        <f>IF(H$12="UTS",'KOREKSI UTS'!$P26,0)</f>
        <v>0</v>
      </c>
      <c r="I25" s="213">
        <f>IF(I$12="UAS",'KOREKSI UAS'!$S29,0)</f>
        <v>0</v>
      </c>
      <c r="J25" s="213">
        <f>IF($J$12="NAF",'NILAI AFEKTIF DAN REKAP ABSEN'!$Y28,0)</f>
        <v>0</v>
      </c>
      <c r="K25" s="213">
        <f t="shared" si="7"/>
        <v>1</v>
      </c>
      <c r="L25" s="185">
        <f t="shared" si="8"/>
        <v>0</v>
      </c>
      <c r="M25" s="186">
        <f>'NILAI ULANGAN HARIAN'!F24</f>
        <v>0</v>
      </c>
      <c r="N25" s="151">
        <f>'NILAI TUGAS'!F24</f>
        <v>0</v>
      </c>
      <c r="O25" s="213">
        <f>IF(O$12="UTS",'KOREKSI UTS'!$P26,0)</f>
        <v>0</v>
      </c>
      <c r="P25" s="213">
        <f>IF(P$12="UAS",'KOREKSI UAS'!$S29,0)</f>
        <v>0</v>
      </c>
      <c r="Q25" s="213">
        <f>IF($J$12="NAF",'NILAI AFEKTIF DAN REKAP ABSEN'!$Y28,0)</f>
        <v>0</v>
      </c>
      <c r="R25" s="213">
        <f t="shared" si="9"/>
        <v>1</v>
      </c>
      <c r="S25" s="185">
        <f t="shared" si="10"/>
        <v>0</v>
      </c>
      <c r="T25" s="186">
        <f>'NILAI ULANGAN HARIAN'!G24</f>
        <v>0</v>
      </c>
      <c r="U25" s="151">
        <f>'NILAI TUGAS'!G24</f>
        <v>0</v>
      </c>
      <c r="V25" s="213">
        <f>IF(V$12="UTS",'KOREKSI UTS'!$P26,0)</f>
        <v>0</v>
      </c>
      <c r="W25" s="213">
        <f>IF(W$12="UAS",'KOREKSI UAS'!$S29,0)</f>
        <v>0</v>
      </c>
      <c r="X25" s="213">
        <f>IF($J$12="NAF",'NILAI AFEKTIF DAN REKAP ABSEN'!$Y28,0)</f>
        <v>0</v>
      </c>
      <c r="Y25" s="213">
        <f t="shared" si="11"/>
        <v>1</v>
      </c>
      <c r="Z25" s="185">
        <f t="shared" si="12"/>
        <v>0</v>
      </c>
      <c r="AA25" s="186">
        <f>'NILAI ULANGAN HARIAN'!H24</f>
        <v>0</v>
      </c>
      <c r="AB25" s="151">
        <f>'NILAI TUGAS'!H24</f>
        <v>0</v>
      </c>
      <c r="AC25" s="213">
        <f>IF(AC$12="UTS",'KOREKSI UTS'!$P26,0)</f>
        <v>0</v>
      </c>
      <c r="AD25" s="213">
        <f>IF(AD$12="UAS",'KOREKSI UAS'!$S29,0)</f>
        <v>0</v>
      </c>
      <c r="AE25" s="213">
        <f>IF($J$12="NAF",'NILAI AFEKTIF DAN REKAP ABSEN'!$Y28,0)</f>
        <v>0</v>
      </c>
      <c r="AF25" s="213">
        <f t="shared" si="13"/>
        <v>1</v>
      </c>
      <c r="AG25" s="185">
        <f t="shared" si="14"/>
        <v>0</v>
      </c>
      <c r="AH25" s="186">
        <f>IF($AH$9="",0,'NILAI ULANGAN HARIAN'!I24)</f>
        <v>0</v>
      </c>
      <c r="AI25" s="151">
        <f>IF($AH$9="",0,'NILAI TUGAS'!I24)</f>
        <v>0</v>
      </c>
      <c r="AJ25" s="213">
        <f>IF(AJ$12="UTS",'KOREKSI UTS'!$P26,0)</f>
        <v>0</v>
      </c>
      <c r="AK25" s="213">
        <f>IF(AK$12="UAS",'KOREKSI UAS'!$S29,0)</f>
        <v>0</v>
      </c>
      <c r="AL25" s="213">
        <f>IF($J$12="NAF",'NILAI AFEKTIF DAN REKAP ABSEN'!$Y28,0)</f>
        <v>0</v>
      </c>
      <c r="AM25" s="213">
        <f t="shared" si="15"/>
        <v>1</v>
      </c>
      <c r="AN25" s="185">
        <f t="shared" si="16"/>
        <v>0</v>
      </c>
      <c r="AO25" s="186">
        <f>IF($AO$9="",0,'NILAI ULANGAN HARIAN'!J24)</f>
        <v>0</v>
      </c>
      <c r="AP25" s="151">
        <f>IF($AO$9="",0,'NILAI TUGAS'!J24)</f>
        <v>0</v>
      </c>
      <c r="AQ25" s="213">
        <f>IF(AQ$12="UTS",'KOREKSI UTS'!$P26,0)</f>
        <v>0</v>
      </c>
      <c r="AR25" s="213">
        <f>IF(AR$12="UAS",'KOREKSI UAS'!$S29,0)</f>
        <v>0</v>
      </c>
      <c r="AS25" s="213">
        <f>IF($J$12="NAF",'NILAI AFEKTIF DAN REKAP ABSEN'!$Y28,0)</f>
        <v>0</v>
      </c>
      <c r="AT25" s="213">
        <f t="shared" si="17"/>
        <v>1</v>
      </c>
      <c r="AU25" s="185">
        <f t="shared" si="18"/>
        <v>0</v>
      </c>
      <c r="AV25" s="186">
        <f>IF($AV$9="",0,'NILAI ULANGAN HARIAN'!K24)</f>
        <v>0</v>
      </c>
      <c r="AW25" s="151">
        <f>IF($AV$9="",0,'NILAI TUGAS'!K24)</f>
        <v>0</v>
      </c>
      <c r="AX25" s="213">
        <f>IF(AX$12="UTS",'KOREKSI UTS'!$P26,0)</f>
        <v>0</v>
      </c>
      <c r="AY25" s="213">
        <f>IF(AY$12="UAS",'KOREKSI UAS'!$S29,0)</f>
        <v>0</v>
      </c>
      <c r="AZ25" s="213">
        <f>IF($J$12="NAF",'NILAI AFEKTIF DAN REKAP ABSEN'!$Y28,0)</f>
        <v>0</v>
      </c>
      <c r="BA25" s="213">
        <f t="shared" si="19"/>
        <v>1</v>
      </c>
      <c r="BB25" s="185">
        <f t="shared" si="20"/>
        <v>0</v>
      </c>
      <c r="BC25" s="186">
        <f>IF($BC$9="",0,'NILAI ULANGAN HARIAN'!L24)</f>
        <v>0</v>
      </c>
      <c r="BD25" s="151">
        <f>IF($BC$9="",0,'NILAI TUGAS'!L24)</f>
        <v>0</v>
      </c>
      <c r="BE25" s="213">
        <f>IF(BE$12="UTS",'KOREKSI UTS'!$P26,0)</f>
        <v>0</v>
      </c>
      <c r="BF25" s="213">
        <f>IF(BF$12="UAS",'KOREKSI UAS'!$S29,0)</f>
        <v>0</v>
      </c>
      <c r="BG25" s="213">
        <f>IF($J$12="NAF",'NILAI AFEKTIF DAN REKAP ABSEN'!$Y28,0)</f>
        <v>0</v>
      </c>
      <c r="BH25" s="213">
        <f t="shared" si="21"/>
        <v>1</v>
      </c>
      <c r="BI25" s="185">
        <f t="shared" si="22"/>
        <v>0</v>
      </c>
      <c r="BJ25" s="1615">
        <f t="shared" si="23"/>
        <v>0</v>
      </c>
      <c r="BK25" s="1616"/>
    </row>
    <row r="26" spans="2:63" ht="17.25" customHeight="1">
      <c r="B26" s="103">
        <v>14</v>
      </c>
      <c r="C26" s="154" t="str">
        <f>ABSEN!C24</f>
        <v/>
      </c>
      <c r="D26" s="104"/>
      <c r="E26" s="207" t="str">
        <f>ABSEN!E24</f>
        <v/>
      </c>
      <c r="F26" s="184">
        <f>IF($F$9="",0,'NILAI ULANGAN HARIAN'!E25)</f>
        <v>0</v>
      </c>
      <c r="G26" s="151">
        <f>IF($F$9="",0,'NILAI TUGAS'!E25)</f>
        <v>0</v>
      </c>
      <c r="H26" s="213">
        <f>IF(H$12="UTS",'KOREKSI UTS'!$P27,0)</f>
        <v>0</v>
      </c>
      <c r="I26" s="213">
        <f>IF(I$12="UAS",'KOREKSI UAS'!$S30,0)</f>
        <v>0</v>
      </c>
      <c r="J26" s="213">
        <f>IF($J$12="NAF",'NILAI AFEKTIF DAN REKAP ABSEN'!$Y29,0)</f>
        <v>0</v>
      </c>
      <c r="K26" s="213">
        <f t="shared" si="7"/>
        <v>1</v>
      </c>
      <c r="L26" s="185">
        <f t="shared" si="8"/>
        <v>0</v>
      </c>
      <c r="M26" s="186">
        <f>'NILAI ULANGAN HARIAN'!F25</f>
        <v>0</v>
      </c>
      <c r="N26" s="151">
        <f>'NILAI TUGAS'!F25</f>
        <v>0</v>
      </c>
      <c r="O26" s="213">
        <f>IF(O$12="UTS",'KOREKSI UTS'!$P27,0)</f>
        <v>0</v>
      </c>
      <c r="P26" s="213">
        <f>IF(P$12="UAS",'KOREKSI UAS'!$S30,0)</f>
        <v>0</v>
      </c>
      <c r="Q26" s="213">
        <f>IF($J$12="NAF",'NILAI AFEKTIF DAN REKAP ABSEN'!$Y29,0)</f>
        <v>0</v>
      </c>
      <c r="R26" s="213">
        <f t="shared" si="9"/>
        <v>1</v>
      </c>
      <c r="S26" s="185">
        <f t="shared" si="10"/>
        <v>0</v>
      </c>
      <c r="T26" s="186">
        <f>'NILAI ULANGAN HARIAN'!G25</f>
        <v>0</v>
      </c>
      <c r="U26" s="151">
        <f>'NILAI TUGAS'!G25</f>
        <v>0</v>
      </c>
      <c r="V26" s="213">
        <f>IF(V$12="UTS",'KOREKSI UTS'!$P27,0)</f>
        <v>0</v>
      </c>
      <c r="W26" s="213">
        <f>IF(W$12="UAS",'KOREKSI UAS'!$S30,0)</f>
        <v>0</v>
      </c>
      <c r="X26" s="213">
        <f>IF($J$12="NAF",'NILAI AFEKTIF DAN REKAP ABSEN'!$Y29,0)</f>
        <v>0</v>
      </c>
      <c r="Y26" s="213">
        <f t="shared" si="11"/>
        <v>1</v>
      </c>
      <c r="Z26" s="185">
        <f t="shared" si="12"/>
        <v>0</v>
      </c>
      <c r="AA26" s="186">
        <f>'NILAI ULANGAN HARIAN'!H25</f>
        <v>0</v>
      </c>
      <c r="AB26" s="151">
        <f>'NILAI TUGAS'!H25</f>
        <v>0</v>
      </c>
      <c r="AC26" s="213">
        <f>IF(AC$12="UTS",'KOREKSI UTS'!$P27,0)</f>
        <v>0</v>
      </c>
      <c r="AD26" s="213">
        <f>IF(AD$12="UAS",'KOREKSI UAS'!$S30,0)</f>
        <v>0</v>
      </c>
      <c r="AE26" s="213">
        <f>IF($J$12="NAF",'NILAI AFEKTIF DAN REKAP ABSEN'!$Y29,0)</f>
        <v>0</v>
      </c>
      <c r="AF26" s="213">
        <f t="shared" si="13"/>
        <v>1</v>
      </c>
      <c r="AG26" s="185">
        <f t="shared" si="14"/>
        <v>0</v>
      </c>
      <c r="AH26" s="186">
        <f>IF($AH$9="",0,'NILAI ULANGAN HARIAN'!I25)</f>
        <v>0</v>
      </c>
      <c r="AI26" s="151">
        <f>IF($AH$9="",0,'NILAI TUGAS'!I25)</f>
        <v>0</v>
      </c>
      <c r="AJ26" s="213">
        <f>IF(AJ$12="UTS",'KOREKSI UTS'!$P27,0)</f>
        <v>0</v>
      </c>
      <c r="AK26" s="213">
        <f>IF(AK$12="UAS",'KOREKSI UAS'!$S30,0)</f>
        <v>0</v>
      </c>
      <c r="AL26" s="213">
        <f>IF($J$12="NAF",'NILAI AFEKTIF DAN REKAP ABSEN'!$Y29,0)</f>
        <v>0</v>
      </c>
      <c r="AM26" s="213">
        <f t="shared" si="15"/>
        <v>1</v>
      </c>
      <c r="AN26" s="185">
        <f t="shared" si="16"/>
        <v>0</v>
      </c>
      <c r="AO26" s="186">
        <f>IF($AO$9="",0,'NILAI ULANGAN HARIAN'!J25)</f>
        <v>0</v>
      </c>
      <c r="AP26" s="151">
        <f>IF($AO$9="",0,'NILAI TUGAS'!J25)</f>
        <v>0</v>
      </c>
      <c r="AQ26" s="213">
        <f>IF(AQ$12="UTS",'KOREKSI UTS'!$P27,0)</f>
        <v>0</v>
      </c>
      <c r="AR26" s="213">
        <f>IF(AR$12="UAS",'KOREKSI UAS'!$S30,0)</f>
        <v>0</v>
      </c>
      <c r="AS26" s="213">
        <f>IF($J$12="NAF",'NILAI AFEKTIF DAN REKAP ABSEN'!$Y29,0)</f>
        <v>0</v>
      </c>
      <c r="AT26" s="213">
        <f t="shared" si="17"/>
        <v>1</v>
      </c>
      <c r="AU26" s="185">
        <f t="shared" si="18"/>
        <v>0</v>
      </c>
      <c r="AV26" s="186">
        <f>IF($AV$9="",0,'NILAI ULANGAN HARIAN'!K25)</f>
        <v>0</v>
      </c>
      <c r="AW26" s="151">
        <f>IF($AV$9="",0,'NILAI TUGAS'!K25)</f>
        <v>0</v>
      </c>
      <c r="AX26" s="213">
        <f>IF(AX$12="UTS",'KOREKSI UTS'!$P27,0)</f>
        <v>0</v>
      </c>
      <c r="AY26" s="213">
        <f>IF(AY$12="UAS",'KOREKSI UAS'!$S30,0)</f>
        <v>0</v>
      </c>
      <c r="AZ26" s="213">
        <f>IF($J$12="NAF",'NILAI AFEKTIF DAN REKAP ABSEN'!$Y29,0)</f>
        <v>0</v>
      </c>
      <c r="BA26" s="213">
        <f t="shared" si="19"/>
        <v>1</v>
      </c>
      <c r="BB26" s="185">
        <f t="shared" si="20"/>
        <v>0</v>
      </c>
      <c r="BC26" s="186">
        <f>IF($BC$9="",0,'NILAI ULANGAN HARIAN'!L25)</f>
        <v>0</v>
      </c>
      <c r="BD26" s="151">
        <f>IF($BC$9="",0,'NILAI TUGAS'!L25)</f>
        <v>0</v>
      </c>
      <c r="BE26" s="213">
        <f>IF(BE$12="UTS",'KOREKSI UTS'!$P27,0)</f>
        <v>0</v>
      </c>
      <c r="BF26" s="213">
        <f>IF(BF$12="UAS",'KOREKSI UAS'!$S30,0)</f>
        <v>0</v>
      </c>
      <c r="BG26" s="213">
        <f>IF($J$12="NAF",'NILAI AFEKTIF DAN REKAP ABSEN'!$Y29,0)</f>
        <v>0</v>
      </c>
      <c r="BH26" s="213">
        <f t="shared" si="21"/>
        <v>1</v>
      </c>
      <c r="BI26" s="185">
        <f t="shared" si="22"/>
        <v>0</v>
      </c>
      <c r="BJ26" s="1615">
        <f t="shared" si="23"/>
        <v>0</v>
      </c>
      <c r="BK26" s="1616"/>
    </row>
    <row r="27" spans="2:63" ht="17.25" customHeight="1">
      <c r="B27" s="103">
        <v>15</v>
      </c>
      <c r="C27" s="154" t="str">
        <f>ABSEN!C25</f>
        <v/>
      </c>
      <c r="D27" s="104"/>
      <c r="E27" s="207" t="str">
        <f>ABSEN!E25</f>
        <v/>
      </c>
      <c r="F27" s="184">
        <f>IF($F$9="",0,'NILAI ULANGAN HARIAN'!E26)</f>
        <v>0</v>
      </c>
      <c r="G27" s="151">
        <f>IF($F$9="",0,'NILAI TUGAS'!E26)</f>
        <v>0</v>
      </c>
      <c r="H27" s="213">
        <f>IF(H$12="UTS",'KOREKSI UTS'!$P28,0)</f>
        <v>0</v>
      </c>
      <c r="I27" s="213">
        <f>IF(I$12="UAS",'KOREKSI UAS'!$S31,0)</f>
        <v>0</v>
      </c>
      <c r="J27" s="213">
        <f>IF($J$12="NAF",'NILAI AFEKTIF DAN REKAP ABSEN'!$Y30,0)</f>
        <v>0</v>
      </c>
      <c r="K27" s="213">
        <f t="shared" si="7"/>
        <v>1</v>
      </c>
      <c r="L27" s="185">
        <f t="shared" si="8"/>
        <v>0</v>
      </c>
      <c r="M27" s="186">
        <f>'NILAI ULANGAN HARIAN'!F26</f>
        <v>0</v>
      </c>
      <c r="N27" s="151">
        <f>'NILAI TUGAS'!F26</f>
        <v>0</v>
      </c>
      <c r="O27" s="213">
        <f>IF(O$12="UTS",'KOREKSI UTS'!$P28,0)</f>
        <v>0</v>
      </c>
      <c r="P27" s="213">
        <f>IF(P$12="UAS",'KOREKSI UAS'!$S31,0)</f>
        <v>0</v>
      </c>
      <c r="Q27" s="213">
        <f>IF($J$12="NAF",'NILAI AFEKTIF DAN REKAP ABSEN'!$Y30,0)</f>
        <v>0</v>
      </c>
      <c r="R27" s="213">
        <f t="shared" si="9"/>
        <v>1</v>
      </c>
      <c r="S27" s="185">
        <f t="shared" si="10"/>
        <v>0</v>
      </c>
      <c r="T27" s="186">
        <f>'NILAI ULANGAN HARIAN'!G26</f>
        <v>0</v>
      </c>
      <c r="U27" s="151">
        <f>'NILAI TUGAS'!G26</f>
        <v>0</v>
      </c>
      <c r="V27" s="213">
        <f>IF(V$12="UTS",'KOREKSI UTS'!$P28,0)</f>
        <v>0</v>
      </c>
      <c r="W27" s="213">
        <f>IF(W$12="UAS",'KOREKSI UAS'!$S31,0)</f>
        <v>0</v>
      </c>
      <c r="X27" s="213">
        <f>IF($J$12="NAF",'NILAI AFEKTIF DAN REKAP ABSEN'!$Y30,0)</f>
        <v>0</v>
      </c>
      <c r="Y27" s="213">
        <f t="shared" si="11"/>
        <v>1</v>
      </c>
      <c r="Z27" s="185">
        <f t="shared" si="12"/>
        <v>0</v>
      </c>
      <c r="AA27" s="186">
        <f>'NILAI ULANGAN HARIAN'!H26</f>
        <v>0</v>
      </c>
      <c r="AB27" s="151">
        <f>'NILAI TUGAS'!H26</f>
        <v>0</v>
      </c>
      <c r="AC27" s="213">
        <f>IF(AC$12="UTS",'KOREKSI UTS'!$P28,0)</f>
        <v>0</v>
      </c>
      <c r="AD27" s="213">
        <f>IF(AD$12="UAS",'KOREKSI UAS'!$S31,0)</f>
        <v>0</v>
      </c>
      <c r="AE27" s="213">
        <f>IF($J$12="NAF",'NILAI AFEKTIF DAN REKAP ABSEN'!$Y30,0)</f>
        <v>0</v>
      </c>
      <c r="AF27" s="213">
        <f t="shared" si="13"/>
        <v>1</v>
      </c>
      <c r="AG27" s="185">
        <f t="shared" si="14"/>
        <v>0</v>
      </c>
      <c r="AH27" s="186">
        <f>IF($AH$9="",0,'NILAI ULANGAN HARIAN'!I26)</f>
        <v>0</v>
      </c>
      <c r="AI27" s="151">
        <f>IF($AH$9="",0,'NILAI TUGAS'!I26)</f>
        <v>0</v>
      </c>
      <c r="AJ27" s="213">
        <f>IF(AJ$12="UTS",'KOREKSI UTS'!$P28,0)</f>
        <v>0</v>
      </c>
      <c r="AK27" s="213">
        <f>IF(AK$12="UAS",'KOREKSI UAS'!$S31,0)</f>
        <v>0</v>
      </c>
      <c r="AL27" s="213">
        <f>IF($J$12="NAF",'NILAI AFEKTIF DAN REKAP ABSEN'!$Y30,0)</f>
        <v>0</v>
      </c>
      <c r="AM27" s="213">
        <f t="shared" si="15"/>
        <v>1</v>
      </c>
      <c r="AN27" s="185">
        <f t="shared" si="16"/>
        <v>0</v>
      </c>
      <c r="AO27" s="186">
        <f>IF($AO$9="",0,'NILAI ULANGAN HARIAN'!J26)</f>
        <v>0</v>
      </c>
      <c r="AP27" s="151">
        <f>IF($AO$9="",0,'NILAI TUGAS'!J26)</f>
        <v>0</v>
      </c>
      <c r="AQ27" s="213">
        <f>IF(AQ$12="UTS",'KOREKSI UTS'!$P28,0)</f>
        <v>0</v>
      </c>
      <c r="AR27" s="213">
        <f>IF(AR$12="UAS",'KOREKSI UAS'!$S31,0)</f>
        <v>0</v>
      </c>
      <c r="AS27" s="213">
        <f>IF($J$12="NAF",'NILAI AFEKTIF DAN REKAP ABSEN'!$Y30,0)</f>
        <v>0</v>
      </c>
      <c r="AT27" s="213">
        <f t="shared" si="17"/>
        <v>1</v>
      </c>
      <c r="AU27" s="185">
        <f t="shared" si="18"/>
        <v>0</v>
      </c>
      <c r="AV27" s="186">
        <f>IF($AV$9="",0,'NILAI ULANGAN HARIAN'!K26)</f>
        <v>0</v>
      </c>
      <c r="AW27" s="151">
        <f>IF($AV$9="",0,'NILAI TUGAS'!K26)</f>
        <v>0</v>
      </c>
      <c r="AX27" s="213">
        <f>IF(AX$12="UTS",'KOREKSI UTS'!$P28,0)</f>
        <v>0</v>
      </c>
      <c r="AY27" s="213">
        <f>IF(AY$12="UAS",'KOREKSI UAS'!$S31,0)</f>
        <v>0</v>
      </c>
      <c r="AZ27" s="213">
        <f>IF($J$12="NAF",'NILAI AFEKTIF DAN REKAP ABSEN'!$Y30,0)</f>
        <v>0</v>
      </c>
      <c r="BA27" s="213">
        <f t="shared" si="19"/>
        <v>1</v>
      </c>
      <c r="BB27" s="185">
        <f t="shared" si="20"/>
        <v>0</v>
      </c>
      <c r="BC27" s="186">
        <f>IF($BC$9="",0,'NILAI ULANGAN HARIAN'!L26)</f>
        <v>0</v>
      </c>
      <c r="BD27" s="151">
        <f>IF($BC$9="",0,'NILAI TUGAS'!L26)</f>
        <v>0</v>
      </c>
      <c r="BE27" s="213">
        <f>IF(BE$12="UTS",'KOREKSI UTS'!$P28,0)</f>
        <v>0</v>
      </c>
      <c r="BF27" s="213">
        <f>IF(BF$12="UAS",'KOREKSI UAS'!$S31,0)</f>
        <v>0</v>
      </c>
      <c r="BG27" s="213">
        <f>IF($J$12="NAF",'NILAI AFEKTIF DAN REKAP ABSEN'!$Y30,0)</f>
        <v>0</v>
      </c>
      <c r="BH27" s="213">
        <f t="shared" si="21"/>
        <v>1</v>
      </c>
      <c r="BI27" s="185">
        <f t="shared" si="22"/>
        <v>0</v>
      </c>
      <c r="BJ27" s="1615">
        <f t="shared" si="23"/>
        <v>0</v>
      </c>
      <c r="BK27" s="1616"/>
    </row>
    <row r="28" spans="2:63" ht="17.25" customHeight="1">
      <c r="B28" s="103">
        <v>16</v>
      </c>
      <c r="C28" s="154" t="str">
        <f>ABSEN!C26</f>
        <v/>
      </c>
      <c r="D28" s="104"/>
      <c r="E28" s="207" t="str">
        <f>ABSEN!E26</f>
        <v/>
      </c>
      <c r="F28" s="184">
        <f>IF($F$9="",0,'NILAI ULANGAN HARIAN'!E27)</f>
        <v>0</v>
      </c>
      <c r="G28" s="151">
        <f>IF($F$9="",0,'NILAI TUGAS'!E27)</f>
        <v>0</v>
      </c>
      <c r="H28" s="213">
        <f>IF(H$12="UTS",'KOREKSI UTS'!$P29,0)</f>
        <v>0</v>
      </c>
      <c r="I28" s="213">
        <f>IF(I$12="UAS",'KOREKSI UAS'!$S32,0)</f>
        <v>0</v>
      </c>
      <c r="J28" s="213">
        <f>IF($J$12="NAF",'NILAI AFEKTIF DAN REKAP ABSEN'!$Y31,0)</f>
        <v>0</v>
      </c>
      <c r="K28" s="213">
        <f t="shared" si="7"/>
        <v>1</v>
      </c>
      <c r="L28" s="185">
        <f t="shared" si="8"/>
        <v>0</v>
      </c>
      <c r="M28" s="186">
        <f>'NILAI ULANGAN HARIAN'!F27</f>
        <v>0</v>
      </c>
      <c r="N28" s="151">
        <f>'NILAI TUGAS'!F27</f>
        <v>0</v>
      </c>
      <c r="O28" s="213">
        <f>IF(O$12="UTS",'KOREKSI UTS'!$P29,0)</f>
        <v>0</v>
      </c>
      <c r="P28" s="213">
        <f>IF(P$12="UAS",'KOREKSI UAS'!$S32,0)</f>
        <v>0</v>
      </c>
      <c r="Q28" s="213">
        <f>IF($J$12="NAF",'NILAI AFEKTIF DAN REKAP ABSEN'!$Y31,0)</f>
        <v>0</v>
      </c>
      <c r="R28" s="213">
        <f t="shared" si="9"/>
        <v>1</v>
      </c>
      <c r="S28" s="185">
        <f t="shared" si="10"/>
        <v>0</v>
      </c>
      <c r="T28" s="186">
        <f>'NILAI ULANGAN HARIAN'!G27</f>
        <v>0</v>
      </c>
      <c r="U28" s="151">
        <f>'NILAI TUGAS'!G27</f>
        <v>0</v>
      </c>
      <c r="V28" s="213">
        <f>IF(V$12="UTS",'KOREKSI UTS'!$P29,0)</f>
        <v>0</v>
      </c>
      <c r="W28" s="213">
        <f>IF(W$12="UAS",'KOREKSI UAS'!$S32,0)</f>
        <v>0</v>
      </c>
      <c r="X28" s="213">
        <f>IF($J$12="NAF",'NILAI AFEKTIF DAN REKAP ABSEN'!$Y31,0)</f>
        <v>0</v>
      </c>
      <c r="Y28" s="213">
        <f t="shared" si="11"/>
        <v>1</v>
      </c>
      <c r="Z28" s="185">
        <f t="shared" si="12"/>
        <v>0</v>
      </c>
      <c r="AA28" s="186">
        <f>'NILAI ULANGAN HARIAN'!H27</f>
        <v>0</v>
      </c>
      <c r="AB28" s="151">
        <f>'NILAI TUGAS'!H27</f>
        <v>0</v>
      </c>
      <c r="AC28" s="213">
        <f>IF(AC$12="UTS",'KOREKSI UTS'!$P29,0)</f>
        <v>0</v>
      </c>
      <c r="AD28" s="213">
        <f>IF(AD$12="UAS",'KOREKSI UAS'!$S32,0)</f>
        <v>0</v>
      </c>
      <c r="AE28" s="213">
        <f>IF($J$12="NAF",'NILAI AFEKTIF DAN REKAP ABSEN'!$Y31,0)</f>
        <v>0</v>
      </c>
      <c r="AF28" s="213">
        <f t="shared" si="13"/>
        <v>1</v>
      </c>
      <c r="AG28" s="185">
        <f t="shared" si="14"/>
        <v>0</v>
      </c>
      <c r="AH28" s="186">
        <f>IF($AH$9="",0,'NILAI ULANGAN HARIAN'!I27)</f>
        <v>0</v>
      </c>
      <c r="AI28" s="151">
        <f>IF($AH$9="",0,'NILAI TUGAS'!I27)</f>
        <v>0</v>
      </c>
      <c r="AJ28" s="213">
        <f>IF(AJ$12="UTS",'KOREKSI UTS'!$P29,0)</f>
        <v>0</v>
      </c>
      <c r="AK28" s="213">
        <f>IF(AK$12="UAS",'KOREKSI UAS'!$S32,0)</f>
        <v>0</v>
      </c>
      <c r="AL28" s="213">
        <f>IF($J$12="NAF",'NILAI AFEKTIF DAN REKAP ABSEN'!$Y31,0)</f>
        <v>0</v>
      </c>
      <c r="AM28" s="213">
        <f t="shared" si="15"/>
        <v>1</v>
      </c>
      <c r="AN28" s="185">
        <f t="shared" si="16"/>
        <v>0</v>
      </c>
      <c r="AO28" s="186">
        <f>IF($AO$9="",0,'NILAI ULANGAN HARIAN'!J27)</f>
        <v>0</v>
      </c>
      <c r="AP28" s="151">
        <f>IF($AO$9="",0,'NILAI TUGAS'!J27)</f>
        <v>0</v>
      </c>
      <c r="AQ28" s="213">
        <f>IF(AQ$12="UTS",'KOREKSI UTS'!$P29,0)</f>
        <v>0</v>
      </c>
      <c r="AR28" s="213">
        <f>IF(AR$12="UAS",'KOREKSI UAS'!$S32,0)</f>
        <v>0</v>
      </c>
      <c r="AS28" s="213">
        <f>IF($J$12="NAF",'NILAI AFEKTIF DAN REKAP ABSEN'!$Y31,0)</f>
        <v>0</v>
      </c>
      <c r="AT28" s="213">
        <f t="shared" si="17"/>
        <v>1</v>
      </c>
      <c r="AU28" s="185">
        <f t="shared" si="18"/>
        <v>0</v>
      </c>
      <c r="AV28" s="186">
        <f>IF($AV$9="",0,'NILAI ULANGAN HARIAN'!K27)</f>
        <v>0</v>
      </c>
      <c r="AW28" s="151">
        <f>IF($AV$9="",0,'NILAI TUGAS'!K27)</f>
        <v>0</v>
      </c>
      <c r="AX28" s="213">
        <f>IF(AX$12="UTS",'KOREKSI UTS'!$P29,0)</f>
        <v>0</v>
      </c>
      <c r="AY28" s="213">
        <f>IF(AY$12="UAS",'KOREKSI UAS'!$S32,0)</f>
        <v>0</v>
      </c>
      <c r="AZ28" s="213">
        <f>IF($J$12="NAF",'NILAI AFEKTIF DAN REKAP ABSEN'!$Y31,0)</f>
        <v>0</v>
      </c>
      <c r="BA28" s="213">
        <f t="shared" si="19"/>
        <v>1</v>
      </c>
      <c r="BB28" s="185">
        <f t="shared" si="20"/>
        <v>0</v>
      </c>
      <c r="BC28" s="186">
        <f>IF($BC$9="",0,'NILAI ULANGAN HARIAN'!L27)</f>
        <v>0</v>
      </c>
      <c r="BD28" s="151">
        <f>IF($BC$9="",0,'NILAI TUGAS'!L27)</f>
        <v>0</v>
      </c>
      <c r="BE28" s="213">
        <f>IF(BE$12="UTS",'KOREKSI UTS'!$P29,0)</f>
        <v>0</v>
      </c>
      <c r="BF28" s="213">
        <f>IF(BF$12="UAS",'KOREKSI UAS'!$S32,0)</f>
        <v>0</v>
      </c>
      <c r="BG28" s="213">
        <f>IF($J$12="NAF",'NILAI AFEKTIF DAN REKAP ABSEN'!$Y31,0)</f>
        <v>0</v>
      </c>
      <c r="BH28" s="213">
        <f t="shared" si="21"/>
        <v>1</v>
      </c>
      <c r="BI28" s="185">
        <f t="shared" si="22"/>
        <v>0</v>
      </c>
      <c r="BJ28" s="1615">
        <f t="shared" si="23"/>
        <v>0</v>
      </c>
      <c r="BK28" s="1616"/>
    </row>
    <row r="29" spans="2:63" ht="17.25" customHeight="1">
      <c r="B29" s="103">
        <v>17</v>
      </c>
      <c r="C29" s="154" t="str">
        <f>ABSEN!C27</f>
        <v/>
      </c>
      <c r="D29" s="104"/>
      <c r="E29" s="207" t="str">
        <f>ABSEN!E27</f>
        <v/>
      </c>
      <c r="F29" s="184">
        <f>IF($F$9="",0,'NILAI ULANGAN HARIAN'!E28)</f>
        <v>0</v>
      </c>
      <c r="G29" s="151">
        <f>IF($F$9="",0,'NILAI TUGAS'!E28)</f>
        <v>0</v>
      </c>
      <c r="H29" s="213">
        <f>IF(H$12="UTS",'KOREKSI UTS'!$P30,0)</f>
        <v>0</v>
      </c>
      <c r="I29" s="213">
        <f>IF(I$12="UAS",'KOREKSI UAS'!$S33,0)</f>
        <v>0</v>
      </c>
      <c r="J29" s="213">
        <f>IF($J$12="NAF",'NILAI AFEKTIF DAN REKAP ABSEN'!$Y32,0)</f>
        <v>0</v>
      </c>
      <c r="K29" s="213">
        <f t="shared" si="7"/>
        <v>1</v>
      </c>
      <c r="L29" s="185">
        <f t="shared" si="8"/>
        <v>0</v>
      </c>
      <c r="M29" s="186">
        <f>'NILAI ULANGAN HARIAN'!F28</f>
        <v>0</v>
      </c>
      <c r="N29" s="151">
        <f>'NILAI TUGAS'!F28</f>
        <v>0</v>
      </c>
      <c r="O29" s="213">
        <f>IF(O$12="UTS",'KOREKSI UTS'!$P30,0)</f>
        <v>0</v>
      </c>
      <c r="P29" s="213">
        <f>IF(P$12="UAS",'KOREKSI UAS'!$S33,0)</f>
        <v>0</v>
      </c>
      <c r="Q29" s="213">
        <f>IF($J$12="NAF",'NILAI AFEKTIF DAN REKAP ABSEN'!$Y32,0)</f>
        <v>0</v>
      </c>
      <c r="R29" s="213">
        <f t="shared" si="9"/>
        <v>1</v>
      </c>
      <c r="S29" s="185">
        <f t="shared" si="10"/>
        <v>0</v>
      </c>
      <c r="T29" s="186">
        <f>'NILAI ULANGAN HARIAN'!G28</f>
        <v>0</v>
      </c>
      <c r="U29" s="151">
        <f>'NILAI TUGAS'!G28</f>
        <v>0</v>
      </c>
      <c r="V29" s="213">
        <f>IF(V$12="UTS",'KOREKSI UTS'!$P30,0)</f>
        <v>0</v>
      </c>
      <c r="W29" s="213">
        <f>IF(W$12="UAS",'KOREKSI UAS'!$S33,0)</f>
        <v>0</v>
      </c>
      <c r="X29" s="213">
        <f>IF($J$12="NAF",'NILAI AFEKTIF DAN REKAP ABSEN'!$Y32,0)</f>
        <v>0</v>
      </c>
      <c r="Y29" s="213">
        <f t="shared" si="11"/>
        <v>1</v>
      </c>
      <c r="Z29" s="185">
        <f t="shared" si="12"/>
        <v>0</v>
      </c>
      <c r="AA29" s="186">
        <f>'NILAI ULANGAN HARIAN'!H28</f>
        <v>0</v>
      </c>
      <c r="AB29" s="151">
        <f>'NILAI TUGAS'!H28</f>
        <v>0</v>
      </c>
      <c r="AC29" s="213">
        <f>IF(AC$12="UTS",'KOREKSI UTS'!$P30,0)</f>
        <v>0</v>
      </c>
      <c r="AD29" s="213">
        <f>IF(AD$12="UAS",'KOREKSI UAS'!$S33,0)</f>
        <v>0</v>
      </c>
      <c r="AE29" s="213">
        <f>IF($J$12="NAF",'NILAI AFEKTIF DAN REKAP ABSEN'!$Y32,0)</f>
        <v>0</v>
      </c>
      <c r="AF29" s="213">
        <f t="shared" si="13"/>
        <v>1</v>
      </c>
      <c r="AG29" s="185">
        <f t="shared" si="14"/>
        <v>0</v>
      </c>
      <c r="AH29" s="186">
        <f>IF($AH$9="",0,'NILAI ULANGAN HARIAN'!I28)</f>
        <v>0</v>
      </c>
      <c r="AI29" s="151">
        <f>IF($AH$9="",0,'NILAI TUGAS'!I28)</f>
        <v>0</v>
      </c>
      <c r="AJ29" s="213">
        <f>IF(AJ$12="UTS",'KOREKSI UTS'!$P30,0)</f>
        <v>0</v>
      </c>
      <c r="AK29" s="213">
        <f>IF(AK$12="UAS",'KOREKSI UAS'!$S33,0)</f>
        <v>0</v>
      </c>
      <c r="AL29" s="213">
        <f>IF($J$12="NAF",'NILAI AFEKTIF DAN REKAP ABSEN'!$Y32,0)</f>
        <v>0</v>
      </c>
      <c r="AM29" s="213">
        <f t="shared" si="15"/>
        <v>1</v>
      </c>
      <c r="AN29" s="185">
        <f t="shared" si="16"/>
        <v>0</v>
      </c>
      <c r="AO29" s="186">
        <f>IF($AO$9="",0,'NILAI ULANGAN HARIAN'!J28)</f>
        <v>0</v>
      </c>
      <c r="AP29" s="151">
        <f>IF($AO$9="",0,'NILAI TUGAS'!J28)</f>
        <v>0</v>
      </c>
      <c r="AQ29" s="213">
        <f>IF(AQ$12="UTS",'KOREKSI UTS'!$P30,0)</f>
        <v>0</v>
      </c>
      <c r="AR29" s="213">
        <f>IF(AR$12="UAS",'KOREKSI UAS'!$S33,0)</f>
        <v>0</v>
      </c>
      <c r="AS29" s="213">
        <f>IF($J$12="NAF",'NILAI AFEKTIF DAN REKAP ABSEN'!$Y32,0)</f>
        <v>0</v>
      </c>
      <c r="AT29" s="213">
        <f t="shared" si="17"/>
        <v>1</v>
      </c>
      <c r="AU29" s="185">
        <f t="shared" si="18"/>
        <v>0</v>
      </c>
      <c r="AV29" s="186">
        <f>IF($AV$9="",0,'NILAI ULANGAN HARIAN'!K28)</f>
        <v>0</v>
      </c>
      <c r="AW29" s="151">
        <f>IF($AV$9="",0,'NILAI TUGAS'!K28)</f>
        <v>0</v>
      </c>
      <c r="AX29" s="213">
        <f>IF(AX$12="UTS",'KOREKSI UTS'!$P30,0)</f>
        <v>0</v>
      </c>
      <c r="AY29" s="213">
        <f>IF(AY$12="UAS",'KOREKSI UAS'!$S33,0)</f>
        <v>0</v>
      </c>
      <c r="AZ29" s="213">
        <f>IF($J$12="NAF",'NILAI AFEKTIF DAN REKAP ABSEN'!$Y32,0)</f>
        <v>0</v>
      </c>
      <c r="BA29" s="213">
        <f t="shared" si="19"/>
        <v>1</v>
      </c>
      <c r="BB29" s="185">
        <f t="shared" si="20"/>
        <v>0</v>
      </c>
      <c r="BC29" s="186">
        <f>IF($BC$9="",0,'NILAI ULANGAN HARIAN'!L28)</f>
        <v>0</v>
      </c>
      <c r="BD29" s="151">
        <f>IF($BC$9="",0,'NILAI TUGAS'!L28)</f>
        <v>0</v>
      </c>
      <c r="BE29" s="213">
        <f>IF(BE$12="UTS",'KOREKSI UTS'!$P30,0)</f>
        <v>0</v>
      </c>
      <c r="BF29" s="213">
        <f>IF(BF$12="UAS",'KOREKSI UAS'!$S33,0)</f>
        <v>0</v>
      </c>
      <c r="BG29" s="213">
        <f>IF($J$12="NAF",'NILAI AFEKTIF DAN REKAP ABSEN'!$Y32,0)</f>
        <v>0</v>
      </c>
      <c r="BH29" s="213">
        <f t="shared" si="21"/>
        <v>1</v>
      </c>
      <c r="BI29" s="185">
        <f t="shared" si="22"/>
        <v>0</v>
      </c>
      <c r="BJ29" s="1615">
        <f t="shared" si="23"/>
        <v>0</v>
      </c>
      <c r="BK29" s="1616"/>
    </row>
    <row r="30" spans="2:63" ht="17.25" customHeight="1">
      <c r="B30" s="103">
        <v>18</v>
      </c>
      <c r="C30" s="154" t="str">
        <f>ABSEN!C28</f>
        <v/>
      </c>
      <c r="D30" s="104"/>
      <c r="E30" s="207" t="str">
        <f>ABSEN!E28</f>
        <v/>
      </c>
      <c r="F30" s="184">
        <f>IF($F$9="",0,'NILAI ULANGAN HARIAN'!E29)</f>
        <v>0</v>
      </c>
      <c r="G30" s="151">
        <f>IF($F$9="",0,'NILAI TUGAS'!E29)</f>
        <v>0</v>
      </c>
      <c r="H30" s="213">
        <f>IF(H$12="UTS",'KOREKSI UTS'!$P31,0)</f>
        <v>0</v>
      </c>
      <c r="I30" s="213">
        <f>IF(I$12="UAS",'KOREKSI UAS'!$S34,0)</f>
        <v>0</v>
      </c>
      <c r="J30" s="213">
        <f>IF($J$12="NAF",'NILAI AFEKTIF DAN REKAP ABSEN'!$Y33,0)</f>
        <v>0</v>
      </c>
      <c r="K30" s="213">
        <f t="shared" si="7"/>
        <v>1</v>
      </c>
      <c r="L30" s="185">
        <f t="shared" si="8"/>
        <v>0</v>
      </c>
      <c r="M30" s="186">
        <f>'NILAI ULANGAN HARIAN'!F29</f>
        <v>0</v>
      </c>
      <c r="N30" s="151">
        <f>'NILAI TUGAS'!F29</f>
        <v>0</v>
      </c>
      <c r="O30" s="213">
        <f>IF(O$12="UTS",'KOREKSI UTS'!$P31,0)</f>
        <v>0</v>
      </c>
      <c r="P30" s="213">
        <f>IF(P$12="UAS",'KOREKSI UAS'!$S34,0)</f>
        <v>0</v>
      </c>
      <c r="Q30" s="213">
        <f>IF($J$12="NAF",'NILAI AFEKTIF DAN REKAP ABSEN'!$Y33,0)</f>
        <v>0</v>
      </c>
      <c r="R30" s="213">
        <f t="shared" si="9"/>
        <v>1</v>
      </c>
      <c r="S30" s="185">
        <f t="shared" si="10"/>
        <v>0</v>
      </c>
      <c r="T30" s="186">
        <f>'NILAI ULANGAN HARIAN'!G29</f>
        <v>0</v>
      </c>
      <c r="U30" s="151">
        <f>'NILAI TUGAS'!G29</f>
        <v>0</v>
      </c>
      <c r="V30" s="213">
        <f>IF(V$12="UTS",'KOREKSI UTS'!$P31,0)</f>
        <v>0</v>
      </c>
      <c r="W30" s="213">
        <f>IF(W$12="UAS",'KOREKSI UAS'!$S34,0)</f>
        <v>0</v>
      </c>
      <c r="X30" s="213">
        <f>IF($J$12="NAF",'NILAI AFEKTIF DAN REKAP ABSEN'!$Y33,0)</f>
        <v>0</v>
      </c>
      <c r="Y30" s="213">
        <f t="shared" si="11"/>
        <v>1</v>
      </c>
      <c r="Z30" s="185">
        <f t="shared" si="12"/>
        <v>0</v>
      </c>
      <c r="AA30" s="186">
        <f>'NILAI ULANGAN HARIAN'!H29</f>
        <v>0</v>
      </c>
      <c r="AB30" s="151">
        <f>'NILAI TUGAS'!H29</f>
        <v>0</v>
      </c>
      <c r="AC30" s="213">
        <f>IF(AC$12="UTS",'KOREKSI UTS'!$P31,0)</f>
        <v>0</v>
      </c>
      <c r="AD30" s="213">
        <f>IF(AD$12="UAS",'KOREKSI UAS'!$S34,0)</f>
        <v>0</v>
      </c>
      <c r="AE30" s="213">
        <f>IF($J$12="NAF",'NILAI AFEKTIF DAN REKAP ABSEN'!$Y33,0)</f>
        <v>0</v>
      </c>
      <c r="AF30" s="213">
        <f t="shared" si="13"/>
        <v>1</v>
      </c>
      <c r="AG30" s="185">
        <f t="shared" si="14"/>
        <v>0</v>
      </c>
      <c r="AH30" s="186">
        <f>IF($AH$9="",0,'NILAI ULANGAN HARIAN'!I29)</f>
        <v>0</v>
      </c>
      <c r="AI30" s="151">
        <f>IF($AH$9="",0,'NILAI TUGAS'!I29)</f>
        <v>0</v>
      </c>
      <c r="AJ30" s="213">
        <f>IF(AJ$12="UTS",'KOREKSI UTS'!$P31,0)</f>
        <v>0</v>
      </c>
      <c r="AK30" s="213">
        <f>IF(AK$12="UAS",'KOREKSI UAS'!$S34,0)</f>
        <v>0</v>
      </c>
      <c r="AL30" s="213">
        <f>IF($J$12="NAF",'NILAI AFEKTIF DAN REKAP ABSEN'!$Y33,0)</f>
        <v>0</v>
      </c>
      <c r="AM30" s="213">
        <f t="shared" si="15"/>
        <v>1</v>
      </c>
      <c r="AN30" s="185">
        <f t="shared" si="16"/>
        <v>0</v>
      </c>
      <c r="AO30" s="186">
        <f>IF($AO$9="",0,'NILAI ULANGAN HARIAN'!J29)</f>
        <v>0</v>
      </c>
      <c r="AP30" s="151">
        <f>IF($AO$9="",0,'NILAI TUGAS'!J29)</f>
        <v>0</v>
      </c>
      <c r="AQ30" s="213">
        <f>IF(AQ$12="UTS",'KOREKSI UTS'!$P31,0)</f>
        <v>0</v>
      </c>
      <c r="AR30" s="213">
        <f>IF(AR$12="UAS",'KOREKSI UAS'!$S34,0)</f>
        <v>0</v>
      </c>
      <c r="AS30" s="213">
        <f>IF($J$12="NAF",'NILAI AFEKTIF DAN REKAP ABSEN'!$Y33,0)</f>
        <v>0</v>
      </c>
      <c r="AT30" s="213">
        <f t="shared" si="17"/>
        <v>1</v>
      </c>
      <c r="AU30" s="185">
        <f t="shared" si="18"/>
        <v>0</v>
      </c>
      <c r="AV30" s="186">
        <f>IF($AV$9="",0,'NILAI ULANGAN HARIAN'!K29)</f>
        <v>0</v>
      </c>
      <c r="AW30" s="151">
        <f>IF($AV$9="",0,'NILAI TUGAS'!K29)</f>
        <v>0</v>
      </c>
      <c r="AX30" s="213">
        <f>IF(AX$12="UTS",'KOREKSI UTS'!$P31,0)</f>
        <v>0</v>
      </c>
      <c r="AY30" s="213">
        <f>IF(AY$12="UAS",'KOREKSI UAS'!$S34,0)</f>
        <v>0</v>
      </c>
      <c r="AZ30" s="213">
        <f>IF($J$12="NAF",'NILAI AFEKTIF DAN REKAP ABSEN'!$Y33,0)</f>
        <v>0</v>
      </c>
      <c r="BA30" s="213">
        <f t="shared" si="19"/>
        <v>1</v>
      </c>
      <c r="BB30" s="185">
        <f t="shared" si="20"/>
        <v>0</v>
      </c>
      <c r="BC30" s="186">
        <f>IF($BC$9="",0,'NILAI ULANGAN HARIAN'!L29)</f>
        <v>0</v>
      </c>
      <c r="BD30" s="151">
        <f>IF($BC$9="",0,'NILAI TUGAS'!L29)</f>
        <v>0</v>
      </c>
      <c r="BE30" s="213">
        <f>IF(BE$12="UTS",'KOREKSI UTS'!$P31,0)</f>
        <v>0</v>
      </c>
      <c r="BF30" s="213">
        <f>IF(BF$12="UAS",'KOREKSI UAS'!$S34,0)</f>
        <v>0</v>
      </c>
      <c r="BG30" s="213">
        <f>IF($J$12="NAF",'NILAI AFEKTIF DAN REKAP ABSEN'!$Y33,0)</f>
        <v>0</v>
      </c>
      <c r="BH30" s="213">
        <f t="shared" si="21"/>
        <v>1</v>
      </c>
      <c r="BI30" s="185">
        <f t="shared" si="22"/>
        <v>0</v>
      </c>
      <c r="BJ30" s="1615">
        <f t="shared" si="23"/>
        <v>0</v>
      </c>
      <c r="BK30" s="1616"/>
    </row>
    <row r="31" spans="2:63" ht="17.25" customHeight="1">
      <c r="B31" s="103">
        <v>19</v>
      </c>
      <c r="C31" s="154" t="str">
        <f>ABSEN!C29</f>
        <v/>
      </c>
      <c r="D31" s="104"/>
      <c r="E31" s="207" t="str">
        <f>ABSEN!E29</f>
        <v/>
      </c>
      <c r="F31" s="184">
        <f>IF($F$9="",0,'NILAI ULANGAN HARIAN'!E30)</f>
        <v>0</v>
      </c>
      <c r="G31" s="151">
        <f>IF($F$9="",0,'NILAI TUGAS'!E30)</f>
        <v>0</v>
      </c>
      <c r="H31" s="213">
        <f>IF(H$12="UTS",'KOREKSI UTS'!$P32,0)</f>
        <v>0</v>
      </c>
      <c r="I31" s="213">
        <f>IF(I$12="UAS",'KOREKSI UAS'!$S35,0)</f>
        <v>0</v>
      </c>
      <c r="J31" s="213">
        <f>IF($J$12="NAF",'NILAI AFEKTIF DAN REKAP ABSEN'!$Y34,0)</f>
        <v>0</v>
      </c>
      <c r="K31" s="213">
        <f t="shared" si="7"/>
        <v>1</v>
      </c>
      <c r="L31" s="185">
        <f t="shared" si="8"/>
        <v>0</v>
      </c>
      <c r="M31" s="186">
        <f>'NILAI ULANGAN HARIAN'!F30</f>
        <v>0</v>
      </c>
      <c r="N31" s="151">
        <f>'NILAI TUGAS'!F30</f>
        <v>0</v>
      </c>
      <c r="O31" s="213">
        <f>IF(O$12="UTS",'KOREKSI UTS'!$P32,0)</f>
        <v>0</v>
      </c>
      <c r="P31" s="213">
        <f>IF(P$12="UAS",'KOREKSI UAS'!$S35,0)</f>
        <v>0</v>
      </c>
      <c r="Q31" s="213">
        <f>IF($J$12="NAF",'NILAI AFEKTIF DAN REKAP ABSEN'!$Y34,0)</f>
        <v>0</v>
      </c>
      <c r="R31" s="213">
        <f t="shared" si="9"/>
        <v>1</v>
      </c>
      <c r="S31" s="185">
        <f t="shared" si="10"/>
        <v>0</v>
      </c>
      <c r="T31" s="186">
        <f>'NILAI ULANGAN HARIAN'!G30</f>
        <v>0</v>
      </c>
      <c r="U31" s="151">
        <f>'NILAI TUGAS'!G30</f>
        <v>0</v>
      </c>
      <c r="V31" s="213">
        <f>IF(V$12="UTS",'KOREKSI UTS'!$P32,0)</f>
        <v>0</v>
      </c>
      <c r="W31" s="213">
        <f>IF(W$12="UAS",'KOREKSI UAS'!$S35,0)</f>
        <v>0</v>
      </c>
      <c r="X31" s="213">
        <f>IF($J$12="NAF",'NILAI AFEKTIF DAN REKAP ABSEN'!$Y34,0)</f>
        <v>0</v>
      </c>
      <c r="Y31" s="213">
        <f t="shared" si="11"/>
        <v>1</v>
      </c>
      <c r="Z31" s="185">
        <f t="shared" si="12"/>
        <v>0</v>
      </c>
      <c r="AA31" s="186">
        <f>'NILAI ULANGAN HARIAN'!H30</f>
        <v>0</v>
      </c>
      <c r="AB31" s="151">
        <f>'NILAI TUGAS'!H30</f>
        <v>0</v>
      </c>
      <c r="AC31" s="213">
        <f>IF(AC$12="UTS",'KOREKSI UTS'!$P32,0)</f>
        <v>0</v>
      </c>
      <c r="AD31" s="213">
        <f>IF(AD$12="UAS",'KOREKSI UAS'!$S35,0)</f>
        <v>0</v>
      </c>
      <c r="AE31" s="213">
        <f>IF($J$12="NAF",'NILAI AFEKTIF DAN REKAP ABSEN'!$Y34,0)</f>
        <v>0</v>
      </c>
      <c r="AF31" s="213">
        <f t="shared" si="13"/>
        <v>1</v>
      </c>
      <c r="AG31" s="185">
        <f t="shared" si="14"/>
        <v>0</v>
      </c>
      <c r="AH31" s="186">
        <f>IF($AH$9="",0,'NILAI ULANGAN HARIAN'!I30)</f>
        <v>0</v>
      </c>
      <c r="AI31" s="151">
        <f>IF($AH$9="",0,'NILAI TUGAS'!I30)</f>
        <v>0</v>
      </c>
      <c r="AJ31" s="213">
        <f>IF(AJ$12="UTS",'KOREKSI UTS'!$P32,0)</f>
        <v>0</v>
      </c>
      <c r="AK31" s="213">
        <f>IF(AK$12="UAS",'KOREKSI UAS'!$S35,0)</f>
        <v>0</v>
      </c>
      <c r="AL31" s="213">
        <f>IF($J$12="NAF",'NILAI AFEKTIF DAN REKAP ABSEN'!$Y34,0)</f>
        <v>0</v>
      </c>
      <c r="AM31" s="213">
        <f t="shared" si="15"/>
        <v>1</v>
      </c>
      <c r="AN31" s="185">
        <f t="shared" si="16"/>
        <v>0</v>
      </c>
      <c r="AO31" s="186">
        <f>IF($AO$9="",0,'NILAI ULANGAN HARIAN'!J30)</f>
        <v>0</v>
      </c>
      <c r="AP31" s="151">
        <f>IF($AO$9="",0,'NILAI TUGAS'!J30)</f>
        <v>0</v>
      </c>
      <c r="AQ31" s="213">
        <f>IF(AQ$12="UTS",'KOREKSI UTS'!$P32,0)</f>
        <v>0</v>
      </c>
      <c r="AR31" s="213">
        <f>IF(AR$12="UAS",'KOREKSI UAS'!$S35,0)</f>
        <v>0</v>
      </c>
      <c r="AS31" s="213">
        <f>IF($J$12="NAF",'NILAI AFEKTIF DAN REKAP ABSEN'!$Y34,0)</f>
        <v>0</v>
      </c>
      <c r="AT31" s="213">
        <f t="shared" si="17"/>
        <v>1</v>
      </c>
      <c r="AU31" s="185">
        <f t="shared" si="18"/>
        <v>0</v>
      </c>
      <c r="AV31" s="186">
        <f>IF($AV$9="",0,'NILAI ULANGAN HARIAN'!K30)</f>
        <v>0</v>
      </c>
      <c r="AW31" s="151">
        <f>IF($AV$9="",0,'NILAI TUGAS'!K30)</f>
        <v>0</v>
      </c>
      <c r="AX31" s="213">
        <f>IF(AX$12="UTS",'KOREKSI UTS'!$P32,0)</f>
        <v>0</v>
      </c>
      <c r="AY31" s="213">
        <f>IF(AY$12="UAS",'KOREKSI UAS'!$S35,0)</f>
        <v>0</v>
      </c>
      <c r="AZ31" s="213">
        <f>IF($J$12="NAF",'NILAI AFEKTIF DAN REKAP ABSEN'!$Y34,0)</f>
        <v>0</v>
      </c>
      <c r="BA31" s="213">
        <f t="shared" si="19"/>
        <v>1</v>
      </c>
      <c r="BB31" s="185">
        <f t="shared" si="20"/>
        <v>0</v>
      </c>
      <c r="BC31" s="186">
        <f>IF($BC$9="",0,'NILAI ULANGAN HARIAN'!L30)</f>
        <v>0</v>
      </c>
      <c r="BD31" s="151">
        <f>IF($BC$9="",0,'NILAI TUGAS'!L30)</f>
        <v>0</v>
      </c>
      <c r="BE31" s="213">
        <f>IF(BE$12="UTS",'KOREKSI UTS'!$P32,0)</f>
        <v>0</v>
      </c>
      <c r="BF31" s="213">
        <f>IF(BF$12="UAS",'KOREKSI UAS'!$S35,0)</f>
        <v>0</v>
      </c>
      <c r="BG31" s="213">
        <f>IF($J$12="NAF",'NILAI AFEKTIF DAN REKAP ABSEN'!$Y34,0)</f>
        <v>0</v>
      </c>
      <c r="BH31" s="213">
        <f t="shared" si="21"/>
        <v>1</v>
      </c>
      <c r="BI31" s="185">
        <f t="shared" si="22"/>
        <v>0</v>
      </c>
      <c r="BJ31" s="1615">
        <f t="shared" si="23"/>
        <v>0</v>
      </c>
      <c r="BK31" s="1616"/>
    </row>
    <row r="32" spans="2:63" ht="17.25" customHeight="1">
      <c r="B32" s="103">
        <v>20</v>
      </c>
      <c r="C32" s="154" t="str">
        <f>ABSEN!C30</f>
        <v/>
      </c>
      <c r="D32" s="104"/>
      <c r="E32" s="207" t="str">
        <f>ABSEN!E30</f>
        <v/>
      </c>
      <c r="F32" s="184">
        <f>IF($F$9="",0,'NILAI ULANGAN HARIAN'!E31)</f>
        <v>0</v>
      </c>
      <c r="G32" s="151">
        <f>IF($F$9="",0,'NILAI TUGAS'!E31)</f>
        <v>0</v>
      </c>
      <c r="H32" s="213">
        <f>IF(H$12="UTS",'KOREKSI UTS'!$P33,0)</f>
        <v>0</v>
      </c>
      <c r="I32" s="213">
        <f>IF(I$12="UAS",'KOREKSI UAS'!$S36,0)</f>
        <v>0</v>
      </c>
      <c r="J32" s="213">
        <f>IF($J$12="NAF",'NILAI AFEKTIF DAN REKAP ABSEN'!$Y35,0)</f>
        <v>0</v>
      </c>
      <c r="K32" s="213">
        <f t="shared" si="7"/>
        <v>1</v>
      </c>
      <c r="L32" s="185">
        <f t="shared" si="8"/>
        <v>0</v>
      </c>
      <c r="M32" s="186">
        <f>'NILAI ULANGAN HARIAN'!F31</f>
        <v>0</v>
      </c>
      <c r="N32" s="151">
        <f>'NILAI TUGAS'!F31</f>
        <v>0</v>
      </c>
      <c r="O32" s="213">
        <f>IF(O$12="UTS",'KOREKSI UTS'!$P33,0)</f>
        <v>0</v>
      </c>
      <c r="P32" s="213">
        <f>IF(P$12="UAS",'KOREKSI UAS'!$S36,0)</f>
        <v>0</v>
      </c>
      <c r="Q32" s="213">
        <f>IF($J$12="NAF",'NILAI AFEKTIF DAN REKAP ABSEN'!$Y35,0)</f>
        <v>0</v>
      </c>
      <c r="R32" s="213">
        <f t="shared" si="9"/>
        <v>1</v>
      </c>
      <c r="S32" s="185">
        <f t="shared" si="10"/>
        <v>0</v>
      </c>
      <c r="T32" s="186">
        <f>'NILAI ULANGAN HARIAN'!G31</f>
        <v>0</v>
      </c>
      <c r="U32" s="151">
        <f>'NILAI TUGAS'!G31</f>
        <v>0</v>
      </c>
      <c r="V32" s="213">
        <f>IF(V$12="UTS",'KOREKSI UTS'!$P33,0)</f>
        <v>0</v>
      </c>
      <c r="W32" s="213">
        <f>IF(W$12="UAS",'KOREKSI UAS'!$S36,0)</f>
        <v>0</v>
      </c>
      <c r="X32" s="213">
        <f>IF($J$12="NAF",'NILAI AFEKTIF DAN REKAP ABSEN'!$Y35,0)</f>
        <v>0</v>
      </c>
      <c r="Y32" s="213">
        <f t="shared" si="11"/>
        <v>1</v>
      </c>
      <c r="Z32" s="185">
        <f t="shared" si="12"/>
        <v>0</v>
      </c>
      <c r="AA32" s="186">
        <f>'NILAI ULANGAN HARIAN'!H31</f>
        <v>0</v>
      </c>
      <c r="AB32" s="151">
        <f>'NILAI TUGAS'!H31</f>
        <v>0</v>
      </c>
      <c r="AC32" s="213">
        <f>IF(AC$12="UTS",'KOREKSI UTS'!$P33,0)</f>
        <v>0</v>
      </c>
      <c r="AD32" s="213">
        <f>IF(AD$12="UAS",'KOREKSI UAS'!$S36,0)</f>
        <v>0</v>
      </c>
      <c r="AE32" s="213">
        <f>IF($J$12="NAF",'NILAI AFEKTIF DAN REKAP ABSEN'!$Y35,0)</f>
        <v>0</v>
      </c>
      <c r="AF32" s="213">
        <f t="shared" si="13"/>
        <v>1</v>
      </c>
      <c r="AG32" s="185">
        <f t="shared" si="14"/>
        <v>0</v>
      </c>
      <c r="AH32" s="186">
        <f>IF($AH$9="",0,'NILAI ULANGAN HARIAN'!I31)</f>
        <v>0</v>
      </c>
      <c r="AI32" s="151">
        <f>IF($AH$9="",0,'NILAI TUGAS'!I31)</f>
        <v>0</v>
      </c>
      <c r="AJ32" s="213">
        <f>IF(AJ$12="UTS",'KOREKSI UTS'!$P33,0)</f>
        <v>0</v>
      </c>
      <c r="AK32" s="213">
        <f>IF(AK$12="UAS",'KOREKSI UAS'!$S36,0)</f>
        <v>0</v>
      </c>
      <c r="AL32" s="213">
        <f>IF($J$12="NAF",'NILAI AFEKTIF DAN REKAP ABSEN'!$Y35,0)</f>
        <v>0</v>
      </c>
      <c r="AM32" s="213">
        <f t="shared" si="15"/>
        <v>1</v>
      </c>
      <c r="AN32" s="185">
        <f t="shared" si="16"/>
        <v>0</v>
      </c>
      <c r="AO32" s="186">
        <f>IF($AO$9="",0,'NILAI ULANGAN HARIAN'!J31)</f>
        <v>0</v>
      </c>
      <c r="AP32" s="151">
        <f>IF($AO$9="",0,'NILAI TUGAS'!J31)</f>
        <v>0</v>
      </c>
      <c r="AQ32" s="213">
        <f>IF(AQ$12="UTS",'KOREKSI UTS'!$P33,0)</f>
        <v>0</v>
      </c>
      <c r="AR32" s="213">
        <f>IF(AR$12="UAS",'KOREKSI UAS'!$S36,0)</f>
        <v>0</v>
      </c>
      <c r="AS32" s="213">
        <f>IF($J$12="NAF",'NILAI AFEKTIF DAN REKAP ABSEN'!$Y35,0)</f>
        <v>0</v>
      </c>
      <c r="AT32" s="213">
        <f t="shared" si="17"/>
        <v>1</v>
      </c>
      <c r="AU32" s="185">
        <f t="shared" si="18"/>
        <v>0</v>
      </c>
      <c r="AV32" s="186">
        <f>IF($AV$9="",0,'NILAI ULANGAN HARIAN'!K31)</f>
        <v>0</v>
      </c>
      <c r="AW32" s="151">
        <f>IF($AV$9="",0,'NILAI TUGAS'!K31)</f>
        <v>0</v>
      </c>
      <c r="AX32" s="213">
        <f>IF(AX$12="UTS",'KOREKSI UTS'!$P33,0)</f>
        <v>0</v>
      </c>
      <c r="AY32" s="213">
        <f>IF(AY$12="UAS",'KOREKSI UAS'!$S36,0)</f>
        <v>0</v>
      </c>
      <c r="AZ32" s="213">
        <f>IF($J$12="NAF",'NILAI AFEKTIF DAN REKAP ABSEN'!$Y35,0)</f>
        <v>0</v>
      </c>
      <c r="BA32" s="213">
        <f t="shared" si="19"/>
        <v>1</v>
      </c>
      <c r="BB32" s="185">
        <f t="shared" si="20"/>
        <v>0</v>
      </c>
      <c r="BC32" s="186">
        <f>IF($BC$9="",0,'NILAI ULANGAN HARIAN'!L31)</f>
        <v>0</v>
      </c>
      <c r="BD32" s="151">
        <f>IF($BC$9="",0,'NILAI TUGAS'!L31)</f>
        <v>0</v>
      </c>
      <c r="BE32" s="213">
        <f>IF(BE$12="UTS",'KOREKSI UTS'!$P33,0)</f>
        <v>0</v>
      </c>
      <c r="BF32" s="213">
        <f>IF(BF$12="UAS",'KOREKSI UAS'!$S36,0)</f>
        <v>0</v>
      </c>
      <c r="BG32" s="213">
        <f>IF($J$12="NAF",'NILAI AFEKTIF DAN REKAP ABSEN'!$Y35,0)</f>
        <v>0</v>
      </c>
      <c r="BH32" s="213">
        <f t="shared" si="21"/>
        <v>1</v>
      </c>
      <c r="BI32" s="185">
        <f t="shared" si="22"/>
        <v>0</v>
      </c>
      <c r="BJ32" s="1615">
        <f t="shared" si="23"/>
        <v>0</v>
      </c>
      <c r="BK32" s="1616"/>
    </row>
    <row r="33" spans="2:63" ht="17.25" customHeight="1">
      <c r="B33" s="103">
        <v>21</v>
      </c>
      <c r="C33" s="154" t="str">
        <f>ABSEN!C31</f>
        <v/>
      </c>
      <c r="D33" s="104"/>
      <c r="E33" s="207" t="str">
        <f>ABSEN!E31</f>
        <v/>
      </c>
      <c r="F33" s="184">
        <f>IF($F$9="",0,'NILAI ULANGAN HARIAN'!E32)</f>
        <v>0</v>
      </c>
      <c r="G33" s="151">
        <f>IF($F$9="",0,'NILAI TUGAS'!E32)</f>
        <v>0</v>
      </c>
      <c r="H33" s="213">
        <f>IF(H$12="UTS",'KOREKSI UTS'!$P34,0)</f>
        <v>0</v>
      </c>
      <c r="I33" s="213">
        <f>IF(I$12="UAS",'KOREKSI UAS'!$S37,0)</f>
        <v>0</v>
      </c>
      <c r="J33" s="213">
        <f>IF($J$12="NAF",'NILAI AFEKTIF DAN REKAP ABSEN'!$Y36,0)</f>
        <v>0</v>
      </c>
      <c r="K33" s="213">
        <f t="shared" si="7"/>
        <v>1</v>
      </c>
      <c r="L33" s="185">
        <f t="shared" si="8"/>
        <v>0</v>
      </c>
      <c r="M33" s="186">
        <f>'NILAI ULANGAN HARIAN'!F32</f>
        <v>0</v>
      </c>
      <c r="N33" s="151">
        <f>'NILAI TUGAS'!F32</f>
        <v>0</v>
      </c>
      <c r="O33" s="213">
        <f>IF(O$12="UTS",'KOREKSI UTS'!$P34,0)</f>
        <v>0</v>
      </c>
      <c r="P33" s="213">
        <f>IF(P$12="UAS",'KOREKSI UAS'!$S37,0)</f>
        <v>0</v>
      </c>
      <c r="Q33" s="213">
        <f>IF($J$12="NAF",'NILAI AFEKTIF DAN REKAP ABSEN'!$Y36,0)</f>
        <v>0</v>
      </c>
      <c r="R33" s="213">
        <f t="shared" si="9"/>
        <v>1</v>
      </c>
      <c r="S33" s="185">
        <f t="shared" si="10"/>
        <v>0</v>
      </c>
      <c r="T33" s="186">
        <f>'NILAI ULANGAN HARIAN'!G32</f>
        <v>0</v>
      </c>
      <c r="U33" s="151">
        <f>'NILAI TUGAS'!G32</f>
        <v>0</v>
      </c>
      <c r="V33" s="213">
        <f>IF(V$12="UTS",'KOREKSI UTS'!$P34,0)</f>
        <v>0</v>
      </c>
      <c r="W33" s="213">
        <f>IF(W$12="UAS",'KOREKSI UAS'!$S37,0)</f>
        <v>0</v>
      </c>
      <c r="X33" s="213">
        <f>IF($J$12="NAF",'NILAI AFEKTIF DAN REKAP ABSEN'!$Y36,0)</f>
        <v>0</v>
      </c>
      <c r="Y33" s="213">
        <f t="shared" si="11"/>
        <v>1</v>
      </c>
      <c r="Z33" s="185">
        <f t="shared" si="12"/>
        <v>0</v>
      </c>
      <c r="AA33" s="186">
        <f>'NILAI ULANGAN HARIAN'!H32</f>
        <v>0</v>
      </c>
      <c r="AB33" s="151">
        <f>'NILAI TUGAS'!H32</f>
        <v>0</v>
      </c>
      <c r="AC33" s="213">
        <f>IF(AC$12="UTS",'KOREKSI UTS'!$P34,0)</f>
        <v>0</v>
      </c>
      <c r="AD33" s="213">
        <f>IF(AD$12="UAS",'KOREKSI UAS'!$S37,0)</f>
        <v>0</v>
      </c>
      <c r="AE33" s="213">
        <f>IF($J$12="NAF",'NILAI AFEKTIF DAN REKAP ABSEN'!$Y36,0)</f>
        <v>0</v>
      </c>
      <c r="AF33" s="213">
        <f t="shared" si="13"/>
        <v>1</v>
      </c>
      <c r="AG33" s="185">
        <f t="shared" si="14"/>
        <v>0</v>
      </c>
      <c r="AH33" s="186">
        <f>IF($AH$9="",0,'NILAI ULANGAN HARIAN'!I32)</f>
        <v>0</v>
      </c>
      <c r="AI33" s="151">
        <f>IF($AH$9="",0,'NILAI TUGAS'!I32)</f>
        <v>0</v>
      </c>
      <c r="AJ33" s="213">
        <f>IF(AJ$12="UTS",'KOREKSI UTS'!$P34,0)</f>
        <v>0</v>
      </c>
      <c r="AK33" s="213">
        <f>IF(AK$12="UAS",'KOREKSI UAS'!$S37,0)</f>
        <v>0</v>
      </c>
      <c r="AL33" s="213">
        <f>IF($J$12="NAF",'NILAI AFEKTIF DAN REKAP ABSEN'!$Y36,0)</f>
        <v>0</v>
      </c>
      <c r="AM33" s="213">
        <f t="shared" si="15"/>
        <v>1</v>
      </c>
      <c r="AN33" s="185">
        <f t="shared" si="16"/>
        <v>0</v>
      </c>
      <c r="AO33" s="186">
        <f>IF($AO$9="",0,'NILAI ULANGAN HARIAN'!J32)</f>
        <v>0</v>
      </c>
      <c r="AP33" s="151">
        <f>IF($AO$9="",0,'NILAI TUGAS'!J32)</f>
        <v>0</v>
      </c>
      <c r="AQ33" s="213">
        <f>IF(AQ$12="UTS",'KOREKSI UTS'!$P34,0)</f>
        <v>0</v>
      </c>
      <c r="AR33" s="213">
        <f>IF(AR$12="UAS",'KOREKSI UAS'!$S37,0)</f>
        <v>0</v>
      </c>
      <c r="AS33" s="213">
        <f>IF($J$12="NAF",'NILAI AFEKTIF DAN REKAP ABSEN'!$Y36,0)</f>
        <v>0</v>
      </c>
      <c r="AT33" s="213">
        <f t="shared" si="17"/>
        <v>1</v>
      </c>
      <c r="AU33" s="185">
        <f t="shared" si="18"/>
        <v>0</v>
      </c>
      <c r="AV33" s="186">
        <f>IF($AV$9="",0,'NILAI ULANGAN HARIAN'!K32)</f>
        <v>0</v>
      </c>
      <c r="AW33" s="151">
        <f>IF($AV$9="",0,'NILAI TUGAS'!K32)</f>
        <v>0</v>
      </c>
      <c r="AX33" s="213">
        <f>IF(AX$12="UTS",'KOREKSI UTS'!$P34,0)</f>
        <v>0</v>
      </c>
      <c r="AY33" s="213">
        <f>IF(AY$12="UAS",'KOREKSI UAS'!$S37,0)</f>
        <v>0</v>
      </c>
      <c r="AZ33" s="213">
        <f>IF($J$12="NAF",'NILAI AFEKTIF DAN REKAP ABSEN'!$Y36,0)</f>
        <v>0</v>
      </c>
      <c r="BA33" s="213">
        <f t="shared" si="19"/>
        <v>1</v>
      </c>
      <c r="BB33" s="185">
        <f t="shared" si="20"/>
        <v>0</v>
      </c>
      <c r="BC33" s="186">
        <f>IF($BC$9="",0,'NILAI ULANGAN HARIAN'!L32)</f>
        <v>0</v>
      </c>
      <c r="BD33" s="151">
        <f>IF($BC$9="",0,'NILAI TUGAS'!L32)</f>
        <v>0</v>
      </c>
      <c r="BE33" s="213">
        <f>IF(BE$12="UTS",'KOREKSI UTS'!$P34,0)</f>
        <v>0</v>
      </c>
      <c r="BF33" s="213">
        <f>IF(BF$12="UAS",'KOREKSI UAS'!$S37,0)</f>
        <v>0</v>
      </c>
      <c r="BG33" s="213">
        <f>IF($J$12="NAF",'NILAI AFEKTIF DAN REKAP ABSEN'!$Y36,0)</f>
        <v>0</v>
      </c>
      <c r="BH33" s="213">
        <f t="shared" si="21"/>
        <v>1</v>
      </c>
      <c r="BI33" s="185">
        <f t="shared" si="22"/>
        <v>0</v>
      </c>
      <c r="BJ33" s="1615">
        <f t="shared" si="23"/>
        <v>0</v>
      </c>
      <c r="BK33" s="1616"/>
    </row>
    <row r="34" spans="2:63" ht="17.25" customHeight="1">
      <c r="B34" s="103">
        <v>22</v>
      </c>
      <c r="C34" s="154" t="str">
        <f>ABSEN!C32</f>
        <v/>
      </c>
      <c r="D34" s="104"/>
      <c r="E34" s="207" t="str">
        <f>ABSEN!E32</f>
        <v/>
      </c>
      <c r="F34" s="184">
        <f>IF($F$9="",0,'NILAI ULANGAN HARIAN'!E33)</f>
        <v>0</v>
      </c>
      <c r="G34" s="151">
        <f>IF($F$9="",0,'NILAI TUGAS'!E33)</f>
        <v>0</v>
      </c>
      <c r="H34" s="213">
        <f>IF(H$12="UTS",'KOREKSI UTS'!$P35,0)</f>
        <v>0</v>
      </c>
      <c r="I34" s="213">
        <f>IF(I$12="UAS",'KOREKSI UAS'!$S38,0)</f>
        <v>0</v>
      </c>
      <c r="J34" s="213">
        <f>IF($J$12="NAF",'NILAI AFEKTIF DAN REKAP ABSEN'!$Y37,0)</f>
        <v>0</v>
      </c>
      <c r="K34" s="213">
        <f t="shared" si="7"/>
        <v>1</v>
      </c>
      <c r="L34" s="185">
        <f t="shared" si="8"/>
        <v>0</v>
      </c>
      <c r="M34" s="186">
        <f>'NILAI ULANGAN HARIAN'!F33</f>
        <v>0</v>
      </c>
      <c r="N34" s="151">
        <f>'NILAI TUGAS'!F33</f>
        <v>0</v>
      </c>
      <c r="O34" s="213">
        <f>IF(O$12="UTS",'KOREKSI UTS'!$P35,0)</f>
        <v>0</v>
      </c>
      <c r="P34" s="213">
        <f>IF(P$12="UAS",'KOREKSI UAS'!$S38,0)</f>
        <v>0</v>
      </c>
      <c r="Q34" s="213">
        <f>IF($J$12="NAF",'NILAI AFEKTIF DAN REKAP ABSEN'!$Y37,0)</f>
        <v>0</v>
      </c>
      <c r="R34" s="213">
        <f t="shared" si="9"/>
        <v>1</v>
      </c>
      <c r="S34" s="185">
        <f t="shared" si="10"/>
        <v>0</v>
      </c>
      <c r="T34" s="186">
        <f>'NILAI ULANGAN HARIAN'!G33</f>
        <v>0</v>
      </c>
      <c r="U34" s="151">
        <f>'NILAI TUGAS'!G33</f>
        <v>0</v>
      </c>
      <c r="V34" s="213">
        <f>IF(V$12="UTS",'KOREKSI UTS'!$P35,0)</f>
        <v>0</v>
      </c>
      <c r="W34" s="213">
        <f>IF(W$12="UAS",'KOREKSI UAS'!$S38,0)</f>
        <v>0</v>
      </c>
      <c r="X34" s="213">
        <f>IF($J$12="NAF",'NILAI AFEKTIF DAN REKAP ABSEN'!$Y37,0)</f>
        <v>0</v>
      </c>
      <c r="Y34" s="213">
        <f t="shared" si="11"/>
        <v>1</v>
      </c>
      <c r="Z34" s="185">
        <f t="shared" si="12"/>
        <v>0</v>
      </c>
      <c r="AA34" s="186">
        <f>'NILAI ULANGAN HARIAN'!H33</f>
        <v>0</v>
      </c>
      <c r="AB34" s="151">
        <f>'NILAI TUGAS'!H33</f>
        <v>0</v>
      </c>
      <c r="AC34" s="213">
        <f>IF(AC$12="UTS",'KOREKSI UTS'!$P35,0)</f>
        <v>0</v>
      </c>
      <c r="AD34" s="213">
        <f>IF(AD$12="UAS",'KOREKSI UAS'!$S38,0)</f>
        <v>0</v>
      </c>
      <c r="AE34" s="213">
        <f>IF($J$12="NAF",'NILAI AFEKTIF DAN REKAP ABSEN'!$Y37,0)</f>
        <v>0</v>
      </c>
      <c r="AF34" s="213">
        <f t="shared" si="13"/>
        <v>1</v>
      </c>
      <c r="AG34" s="185">
        <f t="shared" si="14"/>
        <v>0</v>
      </c>
      <c r="AH34" s="186">
        <f>IF($AH$9="",0,'NILAI ULANGAN HARIAN'!I33)</f>
        <v>0</v>
      </c>
      <c r="AI34" s="151">
        <f>IF($AH$9="",0,'NILAI TUGAS'!I33)</f>
        <v>0</v>
      </c>
      <c r="AJ34" s="213">
        <f>IF(AJ$12="UTS",'KOREKSI UTS'!$P35,0)</f>
        <v>0</v>
      </c>
      <c r="AK34" s="213">
        <f>IF(AK$12="UAS",'KOREKSI UAS'!$S38,0)</f>
        <v>0</v>
      </c>
      <c r="AL34" s="213">
        <f>IF($J$12="NAF",'NILAI AFEKTIF DAN REKAP ABSEN'!$Y37,0)</f>
        <v>0</v>
      </c>
      <c r="AM34" s="213">
        <f t="shared" si="15"/>
        <v>1</v>
      </c>
      <c r="AN34" s="185">
        <f t="shared" si="16"/>
        <v>0</v>
      </c>
      <c r="AO34" s="186">
        <f>IF($AO$9="",0,'NILAI ULANGAN HARIAN'!J33)</f>
        <v>0</v>
      </c>
      <c r="AP34" s="151">
        <f>IF($AO$9="",0,'NILAI TUGAS'!J33)</f>
        <v>0</v>
      </c>
      <c r="AQ34" s="213">
        <f>IF(AQ$12="UTS",'KOREKSI UTS'!$P35,0)</f>
        <v>0</v>
      </c>
      <c r="AR34" s="213">
        <f>IF(AR$12="UAS",'KOREKSI UAS'!$S38,0)</f>
        <v>0</v>
      </c>
      <c r="AS34" s="213">
        <f>IF($J$12="NAF",'NILAI AFEKTIF DAN REKAP ABSEN'!$Y37,0)</f>
        <v>0</v>
      </c>
      <c r="AT34" s="213">
        <f t="shared" si="17"/>
        <v>1</v>
      </c>
      <c r="AU34" s="185">
        <f t="shared" si="18"/>
        <v>0</v>
      </c>
      <c r="AV34" s="186">
        <f>IF($AV$9="",0,'NILAI ULANGAN HARIAN'!K33)</f>
        <v>0</v>
      </c>
      <c r="AW34" s="151">
        <f>IF($AV$9="",0,'NILAI TUGAS'!K33)</f>
        <v>0</v>
      </c>
      <c r="AX34" s="213">
        <f>IF(AX$12="UTS",'KOREKSI UTS'!$P35,0)</f>
        <v>0</v>
      </c>
      <c r="AY34" s="213">
        <f>IF(AY$12="UAS",'KOREKSI UAS'!$S38,0)</f>
        <v>0</v>
      </c>
      <c r="AZ34" s="213">
        <f>IF($J$12="NAF",'NILAI AFEKTIF DAN REKAP ABSEN'!$Y37,0)</f>
        <v>0</v>
      </c>
      <c r="BA34" s="213">
        <f t="shared" si="19"/>
        <v>1</v>
      </c>
      <c r="BB34" s="185">
        <f t="shared" si="20"/>
        <v>0</v>
      </c>
      <c r="BC34" s="186">
        <f>IF($BC$9="",0,'NILAI ULANGAN HARIAN'!L33)</f>
        <v>0</v>
      </c>
      <c r="BD34" s="151">
        <f>IF($BC$9="",0,'NILAI TUGAS'!L33)</f>
        <v>0</v>
      </c>
      <c r="BE34" s="213">
        <f>IF(BE$12="UTS",'KOREKSI UTS'!$P35,0)</f>
        <v>0</v>
      </c>
      <c r="BF34" s="213">
        <f>IF(BF$12="UAS",'KOREKSI UAS'!$S38,0)</f>
        <v>0</v>
      </c>
      <c r="BG34" s="213">
        <f>IF($J$12="NAF",'NILAI AFEKTIF DAN REKAP ABSEN'!$Y37,0)</f>
        <v>0</v>
      </c>
      <c r="BH34" s="213">
        <f t="shared" si="21"/>
        <v>1</v>
      </c>
      <c r="BI34" s="185">
        <f t="shared" si="22"/>
        <v>0</v>
      </c>
      <c r="BJ34" s="1615">
        <f t="shared" si="23"/>
        <v>0</v>
      </c>
      <c r="BK34" s="1616"/>
    </row>
    <row r="35" spans="2:63" ht="17.25" customHeight="1">
      <c r="B35" s="103">
        <v>23</v>
      </c>
      <c r="C35" s="154" t="str">
        <f>ABSEN!C33</f>
        <v/>
      </c>
      <c r="D35" s="104"/>
      <c r="E35" s="207" t="str">
        <f>ABSEN!E33</f>
        <v/>
      </c>
      <c r="F35" s="184">
        <f>IF($F$9="",0,'NILAI ULANGAN HARIAN'!E34)</f>
        <v>0</v>
      </c>
      <c r="G35" s="151">
        <f>IF($F$9="",0,'NILAI TUGAS'!E34)</f>
        <v>0</v>
      </c>
      <c r="H35" s="213">
        <f>IF(H$12="UTS",'KOREKSI UTS'!$P36,0)</f>
        <v>0</v>
      </c>
      <c r="I35" s="213">
        <f>IF(I$12="UAS",'KOREKSI UAS'!$S39,0)</f>
        <v>0</v>
      </c>
      <c r="J35" s="213">
        <f>IF($J$12="NAF",'NILAI AFEKTIF DAN REKAP ABSEN'!$Y38,0)</f>
        <v>0</v>
      </c>
      <c r="K35" s="213">
        <f t="shared" si="7"/>
        <v>1</v>
      </c>
      <c r="L35" s="185">
        <f t="shared" si="8"/>
        <v>0</v>
      </c>
      <c r="M35" s="186">
        <f>'NILAI ULANGAN HARIAN'!F34</f>
        <v>0</v>
      </c>
      <c r="N35" s="151">
        <f>'NILAI TUGAS'!F34</f>
        <v>0</v>
      </c>
      <c r="O35" s="213">
        <f>IF(O$12="UTS",'KOREKSI UTS'!$P36,0)</f>
        <v>0</v>
      </c>
      <c r="P35" s="213">
        <f>IF(P$12="UAS",'KOREKSI UAS'!$S39,0)</f>
        <v>0</v>
      </c>
      <c r="Q35" s="213">
        <f>IF($J$12="NAF",'NILAI AFEKTIF DAN REKAP ABSEN'!$Y38,0)</f>
        <v>0</v>
      </c>
      <c r="R35" s="213">
        <f t="shared" si="9"/>
        <v>1</v>
      </c>
      <c r="S35" s="185">
        <f t="shared" si="10"/>
        <v>0</v>
      </c>
      <c r="T35" s="186">
        <f>'NILAI ULANGAN HARIAN'!G34</f>
        <v>0</v>
      </c>
      <c r="U35" s="151">
        <f>'NILAI TUGAS'!G34</f>
        <v>0</v>
      </c>
      <c r="V35" s="213">
        <f>IF(V$12="UTS",'KOREKSI UTS'!$P36,0)</f>
        <v>0</v>
      </c>
      <c r="W35" s="213">
        <f>IF(W$12="UAS",'KOREKSI UAS'!$S39,0)</f>
        <v>0</v>
      </c>
      <c r="X35" s="213">
        <f>IF($J$12="NAF",'NILAI AFEKTIF DAN REKAP ABSEN'!$Y38,0)</f>
        <v>0</v>
      </c>
      <c r="Y35" s="213">
        <f t="shared" si="11"/>
        <v>1</v>
      </c>
      <c r="Z35" s="185">
        <f t="shared" si="12"/>
        <v>0</v>
      </c>
      <c r="AA35" s="186">
        <f>'NILAI ULANGAN HARIAN'!H34</f>
        <v>0</v>
      </c>
      <c r="AB35" s="151">
        <f>'NILAI TUGAS'!H34</f>
        <v>0</v>
      </c>
      <c r="AC35" s="213">
        <f>IF(AC$12="UTS",'KOREKSI UTS'!$P36,0)</f>
        <v>0</v>
      </c>
      <c r="AD35" s="213">
        <f>IF(AD$12="UAS",'KOREKSI UAS'!$S39,0)</f>
        <v>0</v>
      </c>
      <c r="AE35" s="213">
        <f>IF($J$12="NAF",'NILAI AFEKTIF DAN REKAP ABSEN'!$Y38,0)</f>
        <v>0</v>
      </c>
      <c r="AF35" s="213">
        <f t="shared" si="13"/>
        <v>1</v>
      </c>
      <c r="AG35" s="185">
        <f t="shared" si="14"/>
        <v>0</v>
      </c>
      <c r="AH35" s="186">
        <f>IF($AH$9="",0,'NILAI ULANGAN HARIAN'!I34)</f>
        <v>0</v>
      </c>
      <c r="AI35" s="151">
        <f>IF($AH$9="",0,'NILAI TUGAS'!I34)</f>
        <v>0</v>
      </c>
      <c r="AJ35" s="213">
        <f>IF(AJ$12="UTS",'KOREKSI UTS'!$P36,0)</f>
        <v>0</v>
      </c>
      <c r="AK35" s="213">
        <f>IF(AK$12="UAS",'KOREKSI UAS'!$S39,0)</f>
        <v>0</v>
      </c>
      <c r="AL35" s="213">
        <f>IF($J$12="NAF",'NILAI AFEKTIF DAN REKAP ABSEN'!$Y38,0)</f>
        <v>0</v>
      </c>
      <c r="AM35" s="213">
        <f t="shared" si="15"/>
        <v>1</v>
      </c>
      <c r="AN35" s="185">
        <f t="shared" si="16"/>
        <v>0</v>
      </c>
      <c r="AO35" s="186">
        <f>IF($AO$9="",0,'NILAI ULANGAN HARIAN'!J34)</f>
        <v>0</v>
      </c>
      <c r="AP35" s="151">
        <f>IF($AO$9="",0,'NILAI TUGAS'!J34)</f>
        <v>0</v>
      </c>
      <c r="AQ35" s="213">
        <f>IF(AQ$12="UTS",'KOREKSI UTS'!$P36,0)</f>
        <v>0</v>
      </c>
      <c r="AR35" s="213">
        <f>IF(AR$12="UAS",'KOREKSI UAS'!$S39,0)</f>
        <v>0</v>
      </c>
      <c r="AS35" s="213">
        <f>IF($J$12="NAF",'NILAI AFEKTIF DAN REKAP ABSEN'!$Y38,0)</f>
        <v>0</v>
      </c>
      <c r="AT35" s="213">
        <f t="shared" si="17"/>
        <v>1</v>
      </c>
      <c r="AU35" s="185">
        <f t="shared" si="18"/>
        <v>0</v>
      </c>
      <c r="AV35" s="186">
        <f>IF($AV$9="",0,'NILAI ULANGAN HARIAN'!K34)</f>
        <v>0</v>
      </c>
      <c r="AW35" s="151">
        <f>IF($AV$9="",0,'NILAI TUGAS'!K34)</f>
        <v>0</v>
      </c>
      <c r="AX35" s="213">
        <f>IF(AX$12="UTS",'KOREKSI UTS'!$P36,0)</f>
        <v>0</v>
      </c>
      <c r="AY35" s="213">
        <f>IF(AY$12="UAS",'KOREKSI UAS'!$S39,0)</f>
        <v>0</v>
      </c>
      <c r="AZ35" s="213">
        <f>IF($J$12="NAF",'NILAI AFEKTIF DAN REKAP ABSEN'!$Y38,0)</f>
        <v>0</v>
      </c>
      <c r="BA35" s="213">
        <f t="shared" si="19"/>
        <v>1</v>
      </c>
      <c r="BB35" s="185">
        <f t="shared" si="20"/>
        <v>0</v>
      </c>
      <c r="BC35" s="186">
        <f>IF($BC$9="",0,'NILAI ULANGAN HARIAN'!L34)</f>
        <v>0</v>
      </c>
      <c r="BD35" s="151">
        <f>IF($BC$9="",0,'NILAI TUGAS'!L34)</f>
        <v>0</v>
      </c>
      <c r="BE35" s="213">
        <f>IF(BE$12="UTS",'KOREKSI UTS'!$P36,0)</f>
        <v>0</v>
      </c>
      <c r="BF35" s="213">
        <f>IF(BF$12="UAS",'KOREKSI UAS'!$S39,0)</f>
        <v>0</v>
      </c>
      <c r="BG35" s="213">
        <f>IF($J$12="NAF",'NILAI AFEKTIF DAN REKAP ABSEN'!$Y38,0)</f>
        <v>0</v>
      </c>
      <c r="BH35" s="213">
        <f t="shared" si="21"/>
        <v>1</v>
      </c>
      <c r="BI35" s="185">
        <f t="shared" si="22"/>
        <v>0</v>
      </c>
      <c r="BJ35" s="1615">
        <f t="shared" si="23"/>
        <v>0</v>
      </c>
      <c r="BK35" s="1616"/>
    </row>
    <row r="36" spans="2:63" ht="17.25" customHeight="1">
      <c r="B36" s="103">
        <v>24</v>
      </c>
      <c r="C36" s="154" t="str">
        <f>ABSEN!C34</f>
        <v/>
      </c>
      <c r="D36" s="104"/>
      <c r="E36" s="207" t="str">
        <f>ABSEN!E34</f>
        <v/>
      </c>
      <c r="F36" s="184">
        <f>IF($F$9="",0,'NILAI ULANGAN HARIAN'!E35)</f>
        <v>0</v>
      </c>
      <c r="G36" s="151">
        <f>IF($F$9="",0,'NILAI TUGAS'!E35)</f>
        <v>0</v>
      </c>
      <c r="H36" s="213">
        <f>IF(H$12="UTS",'KOREKSI UTS'!$P37,0)</f>
        <v>0</v>
      </c>
      <c r="I36" s="213">
        <f>IF(I$12="UAS",'KOREKSI UAS'!$S40,0)</f>
        <v>0</v>
      </c>
      <c r="J36" s="213">
        <f>IF($J$12="NAF",'NILAI AFEKTIF DAN REKAP ABSEN'!$Y39,0)</f>
        <v>0</v>
      </c>
      <c r="K36" s="213">
        <f t="shared" si="7"/>
        <v>1</v>
      </c>
      <c r="L36" s="185">
        <f t="shared" si="8"/>
        <v>0</v>
      </c>
      <c r="M36" s="186">
        <f>'NILAI ULANGAN HARIAN'!F35</f>
        <v>0</v>
      </c>
      <c r="N36" s="151">
        <f>'NILAI TUGAS'!F35</f>
        <v>0</v>
      </c>
      <c r="O36" s="213">
        <f>IF(O$12="UTS",'KOREKSI UTS'!$P37,0)</f>
        <v>0</v>
      </c>
      <c r="P36" s="213">
        <f>IF(P$12="UAS",'KOREKSI UAS'!$S40,0)</f>
        <v>0</v>
      </c>
      <c r="Q36" s="213">
        <f>IF($J$12="NAF",'NILAI AFEKTIF DAN REKAP ABSEN'!$Y39,0)</f>
        <v>0</v>
      </c>
      <c r="R36" s="213">
        <f t="shared" si="9"/>
        <v>1</v>
      </c>
      <c r="S36" s="185">
        <f t="shared" si="10"/>
        <v>0</v>
      </c>
      <c r="T36" s="186">
        <f>'NILAI ULANGAN HARIAN'!G35</f>
        <v>0</v>
      </c>
      <c r="U36" s="151">
        <f>'NILAI TUGAS'!G35</f>
        <v>0</v>
      </c>
      <c r="V36" s="213">
        <f>IF(V$12="UTS",'KOREKSI UTS'!$P37,0)</f>
        <v>0</v>
      </c>
      <c r="W36" s="213">
        <f>IF(W$12="UAS",'KOREKSI UAS'!$S40,0)</f>
        <v>0</v>
      </c>
      <c r="X36" s="213">
        <f>IF($J$12="NAF",'NILAI AFEKTIF DAN REKAP ABSEN'!$Y39,0)</f>
        <v>0</v>
      </c>
      <c r="Y36" s="213">
        <f t="shared" si="11"/>
        <v>1</v>
      </c>
      <c r="Z36" s="185">
        <f t="shared" si="12"/>
        <v>0</v>
      </c>
      <c r="AA36" s="186">
        <f>'NILAI ULANGAN HARIAN'!H35</f>
        <v>0</v>
      </c>
      <c r="AB36" s="151">
        <f>'NILAI TUGAS'!H35</f>
        <v>0</v>
      </c>
      <c r="AC36" s="213">
        <f>IF(AC$12="UTS",'KOREKSI UTS'!$P37,0)</f>
        <v>0</v>
      </c>
      <c r="AD36" s="213">
        <f>IF(AD$12="UAS",'KOREKSI UAS'!$S40,0)</f>
        <v>0</v>
      </c>
      <c r="AE36" s="213">
        <f>IF($J$12="NAF",'NILAI AFEKTIF DAN REKAP ABSEN'!$Y39,0)</f>
        <v>0</v>
      </c>
      <c r="AF36" s="213">
        <f t="shared" si="13"/>
        <v>1</v>
      </c>
      <c r="AG36" s="185">
        <f t="shared" si="14"/>
        <v>0</v>
      </c>
      <c r="AH36" s="186">
        <f>IF($AH$9="",0,'NILAI ULANGAN HARIAN'!I35)</f>
        <v>0</v>
      </c>
      <c r="AI36" s="151">
        <f>IF($AH$9="",0,'NILAI TUGAS'!I35)</f>
        <v>0</v>
      </c>
      <c r="AJ36" s="213">
        <f>IF(AJ$12="UTS",'KOREKSI UTS'!$P37,0)</f>
        <v>0</v>
      </c>
      <c r="AK36" s="213">
        <f>IF(AK$12="UAS",'KOREKSI UAS'!$S40,0)</f>
        <v>0</v>
      </c>
      <c r="AL36" s="213">
        <f>IF($J$12="NAF",'NILAI AFEKTIF DAN REKAP ABSEN'!$Y39,0)</f>
        <v>0</v>
      </c>
      <c r="AM36" s="213">
        <f t="shared" si="15"/>
        <v>1</v>
      </c>
      <c r="AN36" s="185">
        <f t="shared" si="16"/>
        <v>0</v>
      </c>
      <c r="AO36" s="186">
        <f>IF($AO$9="",0,'NILAI ULANGAN HARIAN'!J35)</f>
        <v>0</v>
      </c>
      <c r="AP36" s="151">
        <f>IF($AO$9="",0,'NILAI TUGAS'!J35)</f>
        <v>0</v>
      </c>
      <c r="AQ36" s="213">
        <f>IF(AQ$12="UTS",'KOREKSI UTS'!$P37,0)</f>
        <v>0</v>
      </c>
      <c r="AR36" s="213">
        <f>IF(AR$12="UAS",'KOREKSI UAS'!$S40,0)</f>
        <v>0</v>
      </c>
      <c r="AS36" s="213">
        <f>IF($J$12="NAF",'NILAI AFEKTIF DAN REKAP ABSEN'!$Y39,0)</f>
        <v>0</v>
      </c>
      <c r="AT36" s="213">
        <f t="shared" si="17"/>
        <v>1</v>
      </c>
      <c r="AU36" s="185">
        <f t="shared" si="18"/>
        <v>0</v>
      </c>
      <c r="AV36" s="186">
        <f>IF($AV$9="",0,'NILAI ULANGAN HARIAN'!K35)</f>
        <v>0</v>
      </c>
      <c r="AW36" s="151">
        <f>IF($AV$9="",0,'NILAI TUGAS'!K35)</f>
        <v>0</v>
      </c>
      <c r="AX36" s="213">
        <f>IF(AX$12="UTS",'KOREKSI UTS'!$P37,0)</f>
        <v>0</v>
      </c>
      <c r="AY36" s="213">
        <f>IF(AY$12="UAS",'KOREKSI UAS'!$S40,0)</f>
        <v>0</v>
      </c>
      <c r="AZ36" s="213">
        <f>IF($J$12="NAF",'NILAI AFEKTIF DAN REKAP ABSEN'!$Y39,0)</f>
        <v>0</v>
      </c>
      <c r="BA36" s="213">
        <f t="shared" si="19"/>
        <v>1</v>
      </c>
      <c r="BB36" s="185">
        <f t="shared" si="20"/>
        <v>0</v>
      </c>
      <c r="BC36" s="186">
        <f>IF($BC$9="",0,'NILAI ULANGAN HARIAN'!L35)</f>
        <v>0</v>
      </c>
      <c r="BD36" s="151">
        <f>IF($BC$9="",0,'NILAI TUGAS'!L35)</f>
        <v>0</v>
      </c>
      <c r="BE36" s="213">
        <f>IF(BE$12="UTS",'KOREKSI UTS'!$P37,0)</f>
        <v>0</v>
      </c>
      <c r="BF36" s="213">
        <f>IF(BF$12="UAS",'KOREKSI UAS'!$S40,0)</f>
        <v>0</v>
      </c>
      <c r="BG36" s="213">
        <f>IF($J$12="NAF",'NILAI AFEKTIF DAN REKAP ABSEN'!$Y39,0)</f>
        <v>0</v>
      </c>
      <c r="BH36" s="213">
        <f t="shared" si="21"/>
        <v>1</v>
      </c>
      <c r="BI36" s="185">
        <f t="shared" si="22"/>
        <v>0</v>
      </c>
      <c r="BJ36" s="1615">
        <f t="shared" si="23"/>
        <v>0</v>
      </c>
      <c r="BK36" s="1616"/>
    </row>
    <row r="37" spans="2:63" ht="17.25" customHeight="1">
      <c r="B37" s="103">
        <v>25</v>
      </c>
      <c r="C37" s="154" t="str">
        <f>ABSEN!C35</f>
        <v/>
      </c>
      <c r="D37" s="104"/>
      <c r="E37" s="207" t="str">
        <f>ABSEN!E35</f>
        <v/>
      </c>
      <c r="F37" s="184">
        <f>IF($F$9="",0,'NILAI ULANGAN HARIAN'!E36)</f>
        <v>0</v>
      </c>
      <c r="G37" s="151">
        <f>IF($F$9="",0,'NILAI TUGAS'!E36)</f>
        <v>0</v>
      </c>
      <c r="H37" s="213">
        <f>IF(H$12="UTS",'KOREKSI UTS'!$P38,0)</f>
        <v>0</v>
      </c>
      <c r="I37" s="213">
        <f>IF(I$12="UAS",'KOREKSI UAS'!$S41,0)</f>
        <v>0</v>
      </c>
      <c r="J37" s="213">
        <f>IF($J$12="NAF",'NILAI AFEKTIF DAN REKAP ABSEN'!$Y40,0)</f>
        <v>0</v>
      </c>
      <c r="K37" s="213">
        <f t="shared" si="7"/>
        <v>1</v>
      </c>
      <c r="L37" s="185">
        <f t="shared" si="8"/>
        <v>0</v>
      </c>
      <c r="M37" s="186">
        <f>'NILAI ULANGAN HARIAN'!F36</f>
        <v>0</v>
      </c>
      <c r="N37" s="151">
        <f>'NILAI TUGAS'!F36</f>
        <v>0</v>
      </c>
      <c r="O37" s="213">
        <f>IF(O$12="UTS",'KOREKSI UTS'!$P38,0)</f>
        <v>0</v>
      </c>
      <c r="P37" s="213">
        <f>IF(P$12="UAS",'KOREKSI UAS'!$S41,0)</f>
        <v>0</v>
      </c>
      <c r="Q37" s="213">
        <f>IF($J$12="NAF",'NILAI AFEKTIF DAN REKAP ABSEN'!$Y40,0)</f>
        <v>0</v>
      </c>
      <c r="R37" s="213">
        <f t="shared" si="9"/>
        <v>1</v>
      </c>
      <c r="S37" s="185">
        <f t="shared" si="10"/>
        <v>0</v>
      </c>
      <c r="T37" s="186">
        <f>'NILAI ULANGAN HARIAN'!G36</f>
        <v>0</v>
      </c>
      <c r="U37" s="151">
        <f>'NILAI TUGAS'!G36</f>
        <v>0</v>
      </c>
      <c r="V37" s="213">
        <f>IF(V$12="UTS",'KOREKSI UTS'!$P38,0)</f>
        <v>0</v>
      </c>
      <c r="W37" s="213">
        <f>IF(W$12="UAS",'KOREKSI UAS'!$S41,0)</f>
        <v>0</v>
      </c>
      <c r="X37" s="213">
        <f>IF($J$12="NAF",'NILAI AFEKTIF DAN REKAP ABSEN'!$Y40,0)</f>
        <v>0</v>
      </c>
      <c r="Y37" s="213">
        <f t="shared" si="11"/>
        <v>1</v>
      </c>
      <c r="Z37" s="185">
        <f t="shared" si="12"/>
        <v>0</v>
      </c>
      <c r="AA37" s="186">
        <f>'NILAI ULANGAN HARIAN'!H36</f>
        <v>0</v>
      </c>
      <c r="AB37" s="151">
        <f>'NILAI TUGAS'!H36</f>
        <v>0</v>
      </c>
      <c r="AC37" s="213">
        <f>IF(AC$12="UTS",'KOREKSI UTS'!$P38,0)</f>
        <v>0</v>
      </c>
      <c r="AD37" s="213">
        <f>IF(AD$12="UAS",'KOREKSI UAS'!$S41,0)</f>
        <v>0</v>
      </c>
      <c r="AE37" s="213">
        <f>IF($J$12="NAF",'NILAI AFEKTIF DAN REKAP ABSEN'!$Y40,0)</f>
        <v>0</v>
      </c>
      <c r="AF37" s="213">
        <f t="shared" si="13"/>
        <v>1</v>
      </c>
      <c r="AG37" s="185">
        <f t="shared" si="14"/>
        <v>0</v>
      </c>
      <c r="AH37" s="186">
        <f>IF($AH$9="",0,'NILAI ULANGAN HARIAN'!I36)</f>
        <v>0</v>
      </c>
      <c r="AI37" s="151">
        <f>IF($AH$9="",0,'NILAI TUGAS'!I36)</f>
        <v>0</v>
      </c>
      <c r="AJ37" s="213">
        <f>IF(AJ$12="UTS",'KOREKSI UTS'!$P38,0)</f>
        <v>0</v>
      </c>
      <c r="AK37" s="213">
        <f>IF(AK$12="UAS",'KOREKSI UAS'!$S41,0)</f>
        <v>0</v>
      </c>
      <c r="AL37" s="213">
        <f>IF($J$12="NAF",'NILAI AFEKTIF DAN REKAP ABSEN'!$Y40,0)</f>
        <v>0</v>
      </c>
      <c r="AM37" s="213">
        <f t="shared" si="15"/>
        <v>1</v>
      </c>
      <c r="AN37" s="185">
        <f t="shared" si="16"/>
        <v>0</v>
      </c>
      <c r="AO37" s="186">
        <f>IF($AO$9="",0,'NILAI ULANGAN HARIAN'!J36)</f>
        <v>0</v>
      </c>
      <c r="AP37" s="151">
        <f>IF($AO$9="",0,'NILAI TUGAS'!J36)</f>
        <v>0</v>
      </c>
      <c r="AQ37" s="213">
        <f>IF(AQ$12="UTS",'KOREKSI UTS'!$P38,0)</f>
        <v>0</v>
      </c>
      <c r="AR37" s="213">
        <f>IF(AR$12="UAS",'KOREKSI UAS'!$S41,0)</f>
        <v>0</v>
      </c>
      <c r="AS37" s="213">
        <f>IF($J$12="NAF",'NILAI AFEKTIF DAN REKAP ABSEN'!$Y40,0)</f>
        <v>0</v>
      </c>
      <c r="AT37" s="213">
        <f t="shared" si="17"/>
        <v>1</v>
      </c>
      <c r="AU37" s="185">
        <f t="shared" si="18"/>
        <v>0</v>
      </c>
      <c r="AV37" s="186">
        <f>IF($AV$9="",0,'NILAI ULANGAN HARIAN'!K36)</f>
        <v>0</v>
      </c>
      <c r="AW37" s="151">
        <f>IF($AV$9="",0,'NILAI TUGAS'!K36)</f>
        <v>0</v>
      </c>
      <c r="AX37" s="213">
        <f>IF(AX$12="UTS",'KOREKSI UTS'!$P38,0)</f>
        <v>0</v>
      </c>
      <c r="AY37" s="213">
        <f>IF(AY$12="UAS",'KOREKSI UAS'!$S41,0)</f>
        <v>0</v>
      </c>
      <c r="AZ37" s="213">
        <f>IF($J$12="NAF",'NILAI AFEKTIF DAN REKAP ABSEN'!$Y40,0)</f>
        <v>0</v>
      </c>
      <c r="BA37" s="213">
        <f t="shared" si="19"/>
        <v>1</v>
      </c>
      <c r="BB37" s="185">
        <f t="shared" si="20"/>
        <v>0</v>
      </c>
      <c r="BC37" s="186">
        <f>IF($BC$9="",0,'NILAI ULANGAN HARIAN'!L36)</f>
        <v>0</v>
      </c>
      <c r="BD37" s="151">
        <f>IF($BC$9="",0,'NILAI TUGAS'!L36)</f>
        <v>0</v>
      </c>
      <c r="BE37" s="213">
        <f>IF(BE$12="UTS",'KOREKSI UTS'!$P38,0)</f>
        <v>0</v>
      </c>
      <c r="BF37" s="213">
        <f>IF(BF$12="UAS",'KOREKSI UAS'!$S41,0)</f>
        <v>0</v>
      </c>
      <c r="BG37" s="213">
        <f>IF($J$12="NAF",'NILAI AFEKTIF DAN REKAP ABSEN'!$Y40,0)</f>
        <v>0</v>
      </c>
      <c r="BH37" s="213">
        <f t="shared" si="21"/>
        <v>1</v>
      </c>
      <c r="BI37" s="185">
        <f t="shared" si="22"/>
        <v>0</v>
      </c>
      <c r="BJ37" s="1615">
        <f t="shared" si="23"/>
        <v>0</v>
      </c>
      <c r="BK37" s="1616"/>
    </row>
    <row r="38" spans="2:63" ht="17.25" customHeight="1">
      <c r="B38" s="103">
        <v>26</v>
      </c>
      <c r="C38" s="154" t="str">
        <f>ABSEN!C36</f>
        <v/>
      </c>
      <c r="D38" s="104"/>
      <c r="E38" s="207" t="str">
        <f>ABSEN!E36</f>
        <v/>
      </c>
      <c r="F38" s="184">
        <f>IF($F$9="",0,'NILAI ULANGAN HARIAN'!E37)</f>
        <v>0</v>
      </c>
      <c r="G38" s="151">
        <f>IF($F$9="",0,'NILAI TUGAS'!E37)</f>
        <v>0</v>
      </c>
      <c r="H38" s="213">
        <f>IF(H$12="UTS",'KOREKSI UTS'!$P39,0)</f>
        <v>0</v>
      </c>
      <c r="I38" s="213">
        <f>IF(I$12="UAS",'KOREKSI UAS'!$S42,0)</f>
        <v>0</v>
      </c>
      <c r="J38" s="213">
        <f>IF($J$12="NAF",'NILAI AFEKTIF DAN REKAP ABSEN'!$Y41,0)</f>
        <v>0</v>
      </c>
      <c r="K38" s="213">
        <f t="shared" si="7"/>
        <v>1</v>
      </c>
      <c r="L38" s="185">
        <f t="shared" si="8"/>
        <v>0</v>
      </c>
      <c r="M38" s="186">
        <f>'NILAI ULANGAN HARIAN'!F37</f>
        <v>0</v>
      </c>
      <c r="N38" s="151">
        <f>'NILAI TUGAS'!F37</f>
        <v>0</v>
      </c>
      <c r="O38" s="213">
        <f>IF(O$12="UTS",'KOREKSI UTS'!$P39,0)</f>
        <v>0</v>
      </c>
      <c r="P38" s="213">
        <f>IF(P$12="UAS",'KOREKSI UAS'!$S42,0)</f>
        <v>0</v>
      </c>
      <c r="Q38" s="213">
        <f>IF($J$12="NAF",'NILAI AFEKTIF DAN REKAP ABSEN'!$Y41,0)</f>
        <v>0</v>
      </c>
      <c r="R38" s="213">
        <f t="shared" si="9"/>
        <v>1</v>
      </c>
      <c r="S38" s="185">
        <f t="shared" si="10"/>
        <v>0</v>
      </c>
      <c r="T38" s="186">
        <f>'NILAI ULANGAN HARIAN'!G37</f>
        <v>0</v>
      </c>
      <c r="U38" s="151">
        <f>'NILAI TUGAS'!G37</f>
        <v>0</v>
      </c>
      <c r="V38" s="213">
        <f>IF(V$12="UTS",'KOREKSI UTS'!$P39,0)</f>
        <v>0</v>
      </c>
      <c r="W38" s="213">
        <f>IF(W$12="UAS",'KOREKSI UAS'!$S42,0)</f>
        <v>0</v>
      </c>
      <c r="X38" s="213">
        <f>IF($J$12="NAF",'NILAI AFEKTIF DAN REKAP ABSEN'!$Y41,0)</f>
        <v>0</v>
      </c>
      <c r="Y38" s="213">
        <f t="shared" si="11"/>
        <v>1</v>
      </c>
      <c r="Z38" s="185">
        <f t="shared" si="12"/>
        <v>0</v>
      </c>
      <c r="AA38" s="186">
        <f>'NILAI ULANGAN HARIAN'!H37</f>
        <v>0</v>
      </c>
      <c r="AB38" s="151">
        <f>'NILAI TUGAS'!H37</f>
        <v>0</v>
      </c>
      <c r="AC38" s="213">
        <f>IF(AC$12="UTS",'KOREKSI UTS'!$P39,0)</f>
        <v>0</v>
      </c>
      <c r="AD38" s="213">
        <f>IF(AD$12="UAS",'KOREKSI UAS'!$S42,0)</f>
        <v>0</v>
      </c>
      <c r="AE38" s="213">
        <f>IF($J$12="NAF",'NILAI AFEKTIF DAN REKAP ABSEN'!$Y41,0)</f>
        <v>0</v>
      </c>
      <c r="AF38" s="213">
        <f t="shared" si="13"/>
        <v>1</v>
      </c>
      <c r="AG38" s="185">
        <f t="shared" si="14"/>
        <v>0</v>
      </c>
      <c r="AH38" s="186">
        <f>IF($AH$9="",0,'NILAI ULANGAN HARIAN'!I37)</f>
        <v>0</v>
      </c>
      <c r="AI38" s="151">
        <f>IF($AH$9="",0,'NILAI TUGAS'!I37)</f>
        <v>0</v>
      </c>
      <c r="AJ38" s="213">
        <f>IF(AJ$12="UTS",'KOREKSI UTS'!$P39,0)</f>
        <v>0</v>
      </c>
      <c r="AK38" s="213">
        <f>IF(AK$12="UAS",'KOREKSI UAS'!$S42,0)</f>
        <v>0</v>
      </c>
      <c r="AL38" s="213">
        <f>IF($J$12="NAF",'NILAI AFEKTIF DAN REKAP ABSEN'!$Y41,0)</f>
        <v>0</v>
      </c>
      <c r="AM38" s="213">
        <f t="shared" si="15"/>
        <v>1</v>
      </c>
      <c r="AN38" s="185">
        <f t="shared" si="16"/>
        <v>0</v>
      </c>
      <c r="AO38" s="186">
        <f>IF($AO$9="",0,'NILAI ULANGAN HARIAN'!J37)</f>
        <v>0</v>
      </c>
      <c r="AP38" s="151">
        <f>IF($AO$9="",0,'NILAI TUGAS'!J37)</f>
        <v>0</v>
      </c>
      <c r="AQ38" s="213">
        <f>IF(AQ$12="UTS",'KOREKSI UTS'!$P39,0)</f>
        <v>0</v>
      </c>
      <c r="AR38" s="213">
        <f>IF(AR$12="UAS",'KOREKSI UAS'!$S42,0)</f>
        <v>0</v>
      </c>
      <c r="AS38" s="213">
        <f>IF($J$12="NAF",'NILAI AFEKTIF DAN REKAP ABSEN'!$Y41,0)</f>
        <v>0</v>
      </c>
      <c r="AT38" s="213">
        <f t="shared" si="17"/>
        <v>1</v>
      </c>
      <c r="AU38" s="185">
        <f t="shared" si="18"/>
        <v>0</v>
      </c>
      <c r="AV38" s="186">
        <f>IF($AV$9="",0,'NILAI ULANGAN HARIAN'!K37)</f>
        <v>0</v>
      </c>
      <c r="AW38" s="151">
        <f>IF($AV$9="",0,'NILAI TUGAS'!K37)</f>
        <v>0</v>
      </c>
      <c r="AX38" s="213">
        <f>IF(AX$12="UTS",'KOREKSI UTS'!$P39,0)</f>
        <v>0</v>
      </c>
      <c r="AY38" s="213">
        <f>IF(AY$12="UAS",'KOREKSI UAS'!$S42,0)</f>
        <v>0</v>
      </c>
      <c r="AZ38" s="213">
        <f>IF($J$12="NAF",'NILAI AFEKTIF DAN REKAP ABSEN'!$Y41,0)</f>
        <v>0</v>
      </c>
      <c r="BA38" s="213">
        <f t="shared" si="19"/>
        <v>1</v>
      </c>
      <c r="BB38" s="185">
        <f t="shared" si="20"/>
        <v>0</v>
      </c>
      <c r="BC38" s="186">
        <f>IF($BC$9="",0,'NILAI ULANGAN HARIAN'!L37)</f>
        <v>0</v>
      </c>
      <c r="BD38" s="151">
        <f>IF($BC$9="",0,'NILAI TUGAS'!L37)</f>
        <v>0</v>
      </c>
      <c r="BE38" s="213">
        <f>IF(BE$12="UTS",'KOREKSI UTS'!$P39,0)</f>
        <v>0</v>
      </c>
      <c r="BF38" s="213">
        <f>IF(BF$12="UAS",'KOREKSI UAS'!$S42,0)</f>
        <v>0</v>
      </c>
      <c r="BG38" s="213">
        <f>IF($J$12="NAF",'NILAI AFEKTIF DAN REKAP ABSEN'!$Y41,0)</f>
        <v>0</v>
      </c>
      <c r="BH38" s="213">
        <f t="shared" si="21"/>
        <v>1</v>
      </c>
      <c r="BI38" s="185">
        <f t="shared" si="22"/>
        <v>0</v>
      </c>
      <c r="BJ38" s="1615">
        <f t="shared" si="23"/>
        <v>0</v>
      </c>
      <c r="BK38" s="1616"/>
    </row>
    <row r="39" spans="2:63" ht="17.25" customHeight="1">
      <c r="B39" s="103">
        <v>27</v>
      </c>
      <c r="C39" s="154" t="str">
        <f>ABSEN!C37</f>
        <v/>
      </c>
      <c r="D39" s="104"/>
      <c r="E39" s="207" t="str">
        <f>ABSEN!E37</f>
        <v/>
      </c>
      <c r="F39" s="184">
        <f>IF($F$9="",0,'NILAI ULANGAN HARIAN'!E38)</f>
        <v>0</v>
      </c>
      <c r="G39" s="151">
        <f>IF($F$9="",0,'NILAI TUGAS'!E38)</f>
        <v>0</v>
      </c>
      <c r="H39" s="213">
        <f>IF(H$12="UTS",'KOREKSI UTS'!$P40,0)</f>
        <v>0</v>
      </c>
      <c r="I39" s="213">
        <f>IF(I$12="UAS",'KOREKSI UAS'!$S43,0)</f>
        <v>0</v>
      </c>
      <c r="J39" s="213">
        <f>IF($J$12="NAF",'NILAI AFEKTIF DAN REKAP ABSEN'!$Y42,0)</f>
        <v>0</v>
      </c>
      <c r="K39" s="213">
        <f t="shared" si="7"/>
        <v>1</v>
      </c>
      <c r="L39" s="185">
        <f t="shared" si="8"/>
        <v>0</v>
      </c>
      <c r="M39" s="186">
        <f>'NILAI ULANGAN HARIAN'!F38</f>
        <v>0</v>
      </c>
      <c r="N39" s="151">
        <f>'NILAI TUGAS'!F38</f>
        <v>0</v>
      </c>
      <c r="O39" s="213">
        <f>IF(O$12="UTS",'KOREKSI UTS'!$P40,0)</f>
        <v>0</v>
      </c>
      <c r="P39" s="213">
        <f>IF(P$12="UAS",'KOREKSI UAS'!$S43,0)</f>
        <v>0</v>
      </c>
      <c r="Q39" s="213">
        <f>IF($J$12="NAF",'NILAI AFEKTIF DAN REKAP ABSEN'!$Y42,0)</f>
        <v>0</v>
      </c>
      <c r="R39" s="213">
        <f t="shared" si="9"/>
        <v>1</v>
      </c>
      <c r="S39" s="185">
        <f t="shared" si="10"/>
        <v>0</v>
      </c>
      <c r="T39" s="186">
        <f>'NILAI ULANGAN HARIAN'!G38</f>
        <v>0</v>
      </c>
      <c r="U39" s="151">
        <f>'NILAI TUGAS'!G38</f>
        <v>0</v>
      </c>
      <c r="V39" s="213">
        <f>IF(V$12="UTS",'KOREKSI UTS'!$P40,0)</f>
        <v>0</v>
      </c>
      <c r="W39" s="213">
        <f>IF(W$12="UAS",'KOREKSI UAS'!$S43,0)</f>
        <v>0</v>
      </c>
      <c r="X39" s="213">
        <f>IF($J$12="NAF",'NILAI AFEKTIF DAN REKAP ABSEN'!$Y42,0)</f>
        <v>0</v>
      </c>
      <c r="Y39" s="213">
        <f t="shared" si="11"/>
        <v>1</v>
      </c>
      <c r="Z39" s="185">
        <f t="shared" si="12"/>
        <v>0</v>
      </c>
      <c r="AA39" s="186">
        <f>'NILAI ULANGAN HARIAN'!H38</f>
        <v>0</v>
      </c>
      <c r="AB39" s="151">
        <f>'NILAI TUGAS'!H38</f>
        <v>0</v>
      </c>
      <c r="AC39" s="213">
        <f>IF(AC$12="UTS",'KOREKSI UTS'!$P40,0)</f>
        <v>0</v>
      </c>
      <c r="AD39" s="213">
        <f>IF(AD$12="UAS",'KOREKSI UAS'!$S43,0)</f>
        <v>0</v>
      </c>
      <c r="AE39" s="213">
        <f>IF($J$12="NAF",'NILAI AFEKTIF DAN REKAP ABSEN'!$Y42,0)</f>
        <v>0</v>
      </c>
      <c r="AF39" s="213">
        <f t="shared" si="13"/>
        <v>1</v>
      </c>
      <c r="AG39" s="185">
        <f t="shared" si="14"/>
        <v>0</v>
      </c>
      <c r="AH39" s="186">
        <f>IF($AH$9="",0,'NILAI ULANGAN HARIAN'!I38)</f>
        <v>0</v>
      </c>
      <c r="AI39" s="151">
        <f>IF($AH$9="",0,'NILAI TUGAS'!I38)</f>
        <v>0</v>
      </c>
      <c r="AJ39" s="213">
        <f>IF(AJ$12="UTS",'KOREKSI UTS'!$P40,0)</f>
        <v>0</v>
      </c>
      <c r="AK39" s="213">
        <f>IF(AK$12="UAS",'KOREKSI UAS'!$S43,0)</f>
        <v>0</v>
      </c>
      <c r="AL39" s="213">
        <f>IF($J$12="NAF",'NILAI AFEKTIF DAN REKAP ABSEN'!$Y42,0)</f>
        <v>0</v>
      </c>
      <c r="AM39" s="213">
        <f t="shared" si="15"/>
        <v>1</v>
      </c>
      <c r="AN39" s="185">
        <f t="shared" si="16"/>
        <v>0</v>
      </c>
      <c r="AO39" s="186">
        <f>IF($AO$9="",0,'NILAI ULANGAN HARIAN'!J38)</f>
        <v>0</v>
      </c>
      <c r="AP39" s="151">
        <f>IF($AO$9="",0,'NILAI TUGAS'!J38)</f>
        <v>0</v>
      </c>
      <c r="AQ39" s="213">
        <f>IF(AQ$12="UTS",'KOREKSI UTS'!$P40,0)</f>
        <v>0</v>
      </c>
      <c r="AR39" s="213">
        <f>IF(AR$12="UAS",'KOREKSI UAS'!$S43,0)</f>
        <v>0</v>
      </c>
      <c r="AS39" s="213">
        <f>IF($J$12="NAF",'NILAI AFEKTIF DAN REKAP ABSEN'!$Y42,0)</f>
        <v>0</v>
      </c>
      <c r="AT39" s="213">
        <f t="shared" si="17"/>
        <v>1</v>
      </c>
      <c r="AU39" s="185">
        <f t="shared" si="18"/>
        <v>0</v>
      </c>
      <c r="AV39" s="186">
        <f>IF($AV$9="",0,'NILAI ULANGAN HARIAN'!K38)</f>
        <v>0</v>
      </c>
      <c r="AW39" s="151">
        <f>IF($AV$9="",0,'NILAI TUGAS'!K38)</f>
        <v>0</v>
      </c>
      <c r="AX39" s="213">
        <f>IF(AX$12="UTS",'KOREKSI UTS'!$P40,0)</f>
        <v>0</v>
      </c>
      <c r="AY39" s="213">
        <f>IF(AY$12="UAS",'KOREKSI UAS'!$S43,0)</f>
        <v>0</v>
      </c>
      <c r="AZ39" s="213">
        <f>IF($J$12="NAF",'NILAI AFEKTIF DAN REKAP ABSEN'!$Y42,0)</f>
        <v>0</v>
      </c>
      <c r="BA39" s="213">
        <f t="shared" si="19"/>
        <v>1</v>
      </c>
      <c r="BB39" s="185">
        <f t="shared" si="20"/>
        <v>0</v>
      </c>
      <c r="BC39" s="186">
        <f>IF($BC$9="",0,'NILAI ULANGAN HARIAN'!L38)</f>
        <v>0</v>
      </c>
      <c r="BD39" s="151">
        <f>IF($BC$9="",0,'NILAI TUGAS'!L38)</f>
        <v>0</v>
      </c>
      <c r="BE39" s="213">
        <f>IF(BE$12="UTS",'KOREKSI UTS'!$P40,0)</f>
        <v>0</v>
      </c>
      <c r="BF39" s="213">
        <f>IF(BF$12="UAS",'KOREKSI UAS'!$S43,0)</f>
        <v>0</v>
      </c>
      <c r="BG39" s="213">
        <f>IF($J$12="NAF",'NILAI AFEKTIF DAN REKAP ABSEN'!$Y42,0)</f>
        <v>0</v>
      </c>
      <c r="BH39" s="213">
        <f t="shared" si="21"/>
        <v>1</v>
      </c>
      <c r="BI39" s="185">
        <f t="shared" si="22"/>
        <v>0</v>
      </c>
      <c r="BJ39" s="1615">
        <f t="shared" si="23"/>
        <v>0</v>
      </c>
      <c r="BK39" s="1616"/>
    </row>
    <row r="40" spans="2:63" ht="17.25" customHeight="1">
      <c r="B40" s="103">
        <v>28</v>
      </c>
      <c r="C40" s="154" t="str">
        <f>ABSEN!C38</f>
        <v/>
      </c>
      <c r="D40" s="104"/>
      <c r="E40" s="207" t="str">
        <f>ABSEN!E38</f>
        <v/>
      </c>
      <c r="F40" s="184">
        <f>IF($F$9="",0,'NILAI ULANGAN HARIAN'!E39)</f>
        <v>0</v>
      </c>
      <c r="G40" s="151">
        <f>IF($F$9="",0,'NILAI TUGAS'!E39)</f>
        <v>0</v>
      </c>
      <c r="H40" s="213">
        <f>IF(H$12="UTS",'KOREKSI UTS'!$P41,0)</f>
        <v>0</v>
      </c>
      <c r="I40" s="213">
        <f>IF(I$12="UAS",'KOREKSI UAS'!$S44,0)</f>
        <v>0</v>
      </c>
      <c r="J40" s="213">
        <f>IF($J$12="NAF",'NILAI AFEKTIF DAN REKAP ABSEN'!$Y43,0)</f>
        <v>0</v>
      </c>
      <c r="K40" s="213">
        <f t="shared" si="7"/>
        <v>1</v>
      </c>
      <c r="L40" s="185">
        <f t="shared" si="8"/>
        <v>0</v>
      </c>
      <c r="M40" s="186">
        <f>'NILAI ULANGAN HARIAN'!F39</f>
        <v>0</v>
      </c>
      <c r="N40" s="151">
        <f>'NILAI TUGAS'!F39</f>
        <v>0</v>
      </c>
      <c r="O40" s="213">
        <f>IF(O$12="UTS",'KOREKSI UTS'!$P41,0)</f>
        <v>0</v>
      </c>
      <c r="P40" s="213">
        <f>IF(P$12="UAS",'KOREKSI UAS'!$S44,0)</f>
        <v>0</v>
      </c>
      <c r="Q40" s="213">
        <f>IF($J$12="NAF",'NILAI AFEKTIF DAN REKAP ABSEN'!$Y43,0)</f>
        <v>0</v>
      </c>
      <c r="R40" s="213">
        <f t="shared" si="9"/>
        <v>1</v>
      </c>
      <c r="S40" s="185">
        <f t="shared" si="10"/>
        <v>0</v>
      </c>
      <c r="T40" s="186">
        <f>'NILAI ULANGAN HARIAN'!G39</f>
        <v>0</v>
      </c>
      <c r="U40" s="151">
        <f>'NILAI TUGAS'!G39</f>
        <v>0</v>
      </c>
      <c r="V40" s="213">
        <f>IF(V$12="UTS",'KOREKSI UTS'!$P41,0)</f>
        <v>0</v>
      </c>
      <c r="W40" s="213">
        <f>IF(W$12="UAS",'KOREKSI UAS'!$S44,0)</f>
        <v>0</v>
      </c>
      <c r="X40" s="213">
        <f>IF($J$12="NAF",'NILAI AFEKTIF DAN REKAP ABSEN'!$Y43,0)</f>
        <v>0</v>
      </c>
      <c r="Y40" s="213">
        <f t="shared" si="11"/>
        <v>1</v>
      </c>
      <c r="Z40" s="185">
        <f t="shared" si="12"/>
        <v>0</v>
      </c>
      <c r="AA40" s="186">
        <f>'NILAI ULANGAN HARIAN'!H39</f>
        <v>0</v>
      </c>
      <c r="AB40" s="151">
        <f>'NILAI TUGAS'!H39</f>
        <v>0</v>
      </c>
      <c r="AC40" s="213">
        <f>IF(AC$12="UTS",'KOREKSI UTS'!$P41,0)</f>
        <v>0</v>
      </c>
      <c r="AD40" s="213">
        <f>IF(AD$12="UAS",'KOREKSI UAS'!$S44,0)</f>
        <v>0</v>
      </c>
      <c r="AE40" s="213">
        <f>IF($J$12="NAF",'NILAI AFEKTIF DAN REKAP ABSEN'!$Y43,0)</f>
        <v>0</v>
      </c>
      <c r="AF40" s="213">
        <f t="shared" si="13"/>
        <v>1</v>
      </c>
      <c r="AG40" s="185">
        <f t="shared" si="14"/>
        <v>0</v>
      </c>
      <c r="AH40" s="186">
        <f>IF($AH$9="",0,'NILAI ULANGAN HARIAN'!I39)</f>
        <v>0</v>
      </c>
      <c r="AI40" s="151">
        <f>IF($AH$9="",0,'NILAI TUGAS'!I39)</f>
        <v>0</v>
      </c>
      <c r="AJ40" s="213">
        <f>IF(AJ$12="UTS",'KOREKSI UTS'!$P41,0)</f>
        <v>0</v>
      </c>
      <c r="AK40" s="213">
        <f>IF(AK$12="UAS",'KOREKSI UAS'!$S44,0)</f>
        <v>0</v>
      </c>
      <c r="AL40" s="213">
        <f>IF($J$12="NAF",'NILAI AFEKTIF DAN REKAP ABSEN'!$Y43,0)</f>
        <v>0</v>
      </c>
      <c r="AM40" s="213">
        <f t="shared" si="15"/>
        <v>1</v>
      </c>
      <c r="AN40" s="185">
        <f t="shared" si="16"/>
        <v>0</v>
      </c>
      <c r="AO40" s="186">
        <f>IF($AO$9="",0,'NILAI ULANGAN HARIAN'!J39)</f>
        <v>0</v>
      </c>
      <c r="AP40" s="151">
        <f>IF($AO$9="",0,'NILAI TUGAS'!J39)</f>
        <v>0</v>
      </c>
      <c r="AQ40" s="213">
        <f>IF(AQ$12="UTS",'KOREKSI UTS'!$P41,0)</f>
        <v>0</v>
      </c>
      <c r="AR40" s="213">
        <f>IF(AR$12="UAS",'KOREKSI UAS'!$S44,0)</f>
        <v>0</v>
      </c>
      <c r="AS40" s="213">
        <f>IF($J$12="NAF",'NILAI AFEKTIF DAN REKAP ABSEN'!$Y43,0)</f>
        <v>0</v>
      </c>
      <c r="AT40" s="213">
        <f t="shared" si="17"/>
        <v>1</v>
      </c>
      <c r="AU40" s="185">
        <f t="shared" si="18"/>
        <v>0</v>
      </c>
      <c r="AV40" s="186">
        <f>IF($AV$9="",0,'NILAI ULANGAN HARIAN'!K39)</f>
        <v>0</v>
      </c>
      <c r="AW40" s="151">
        <f>IF($AV$9="",0,'NILAI TUGAS'!K39)</f>
        <v>0</v>
      </c>
      <c r="AX40" s="213">
        <f>IF(AX$12="UTS",'KOREKSI UTS'!$P41,0)</f>
        <v>0</v>
      </c>
      <c r="AY40" s="213">
        <f>IF(AY$12="UAS",'KOREKSI UAS'!$S44,0)</f>
        <v>0</v>
      </c>
      <c r="AZ40" s="213">
        <f>IF($J$12="NAF",'NILAI AFEKTIF DAN REKAP ABSEN'!$Y43,0)</f>
        <v>0</v>
      </c>
      <c r="BA40" s="213">
        <f t="shared" si="19"/>
        <v>1</v>
      </c>
      <c r="BB40" s="185">
        <f t="shared" si="20"/>
        <v>0</v>
      </c>
      <c r="BC40" s="186">
        <f>IF($BC$9="",0,'NILAI ULANGAN HARIAN'!L39)</f>
        <v>0</v>
      </c>
      <c r="BD40" s="151">
        <f>IF($BC$9="",0,'NILAI TUGAS'!L39)</f>
        <v>0</v>
      </c>
      <c r="BE40" s="213">
        <f>IF(BE$12="UTS",'KOREKSI UTS'!$P41,0)</f>
        <v>0</v>
      </c>
      <c r="BF40" s="213">
        <f>IF(BF$12="UAS",'KOREKSI UAS'!$S44,0)</f>
        <v>0</v>
      </c>
      <c r="BG40" s="213">
        <f>IF($J$12="NAF",'NILAI AFEKTIF DAN REKAP ABSEN'!$Y43,0)</f>
        <v>0</v>
      </c>
      <c r="BH40" s="213">
        <f t="shared" si="21"/>
        <v>1</v>
      </c>
      <c r="BI40" s="185">
        <f t="shared" si="22"/>
        <v>0</v>
      </c>
      <c r="BJ40" s="1615">
        <f t="shared" si="23"/>
        <v>0</v>
      </c>
      <c r="BK40" s="1616"/>
    </row>
    <row r="41" spans="2:63" ht="17.25" customHeight="1">
      <c r="B41" s="103">
        <v>29</v>
      </c>
      <c r="C41" s="154" t="str">
        <f>ABSEN!C39</f>
        <v/>
      </c>
      <c r="D41" s="104"/>
      <c r="E41" s="207" t="str">
        <f>ABSEN!E39</f>
        <v/>
      </c>
      <c r="F41" s="184">
        <f>IF($F$9="",0,'NILAI ULANGAN HARIAN'!E40)</f>
        <v>0</v>
      </c>
      <c r="G41" s="151">
        <f>IF($F$9="",0,'NILAI TUGAS'!E40)</f>
        <v>0</v>
      </c>
      <c r="H41" s="213">
        <f>IF(H$12="UTS",'KOREKSI UTS'!$P42,0)</f>
        <v>0</v>
      </c>
      <c r="I41" s="213">
        <f>IF(I$12="UAS",'KOREKSI UAS'!$S45,0)</f>
        <v>0</v>
      </c>
      <c r="J41" s="213">
        <f>IF($J$12="NAF",'NILAI AFEKTIF DAN REKAP ABSEN'!$Y44,0)</f>
        <v>0</v>
      </c>
      <c r="K41" s="213">
        <f t="shared" si="7"/>
        <v>1</v>
      </c>
      <c r="L41" s="185">
        <f t="shared" si="8"/>
        <v>0</v>
      </c>
      <c r="M41" s="186">
        <f>'NILAI ULANGAN HARIAN'!F40</f>
        <v>0</v>
      </c>
      <c r="N41" s="151">
        <f>'NILAI TUGAS'!F40</f>
        <v>0</v>
      </c>
      <c r="O41" s="213">
        <f>IF(O$12="UTS",'KOREKSI UTS'!$P42,0)</f>
        <v>0</v>
      </c>
      <c r="P41" s="213">
        <f>IF(P$12="UAS",'KOREKSI UAS'!$S45,0)</f>
        <v>0</v>
      </c>
      <c r="Q41" s="213">
        <f>IF($J$12="NAF",'NILAI AFEKTIF DAN REKAP ABSEN'!$Y44,0)</f>
        <v>0</v>
      </c>
      <c r="R41" s="213">
        <f t="shared" si="9"/>
        <v>1</v>
      </c>
      <c r="S41" s="185">
        <f t="shared" si="10"/>
        <v>0</v>
      </c>
      <c r="T41" s="186">
        <f>'NILAI ULANGAN HARIAN'!G40</f>
        <v>0</v>
      </c>
      <c r="U41" s="151">
        <f>'NILAI TUGAS'!G40</f>
        <v>0</v>
      </c>
      <c r="V41" s="213">
        <f>IF(V$12="UTS",'KOREKSI UTS'!$P42,0)</f>
        <v>0</v>
      </c>
      <c r="W41" s="213">
        <f>IF(W$12="UAS",'KOREKSI UAS'!$S45,0)</f>
        <v>0</v>
      </c>
      <c r="X41" s="213">
        <f>IF($J$12="NAF",'NILAI AFEKTIF DAN REKAP ABSEN'!$Y44,0)</f>
        <v>0</v>
      </c>
      <c r="Y41" s="213">
        <f t="shared" si="11"/>
        <v>1</v>
      </c>
      <c r="Z41" s="185">
        <f t="shared" si="12"/>
        <v>0</v>
      </c>
      <c r="AA41" s="186">
        <f>'NILAI ULANGAN HARIAN'!H40</f>
        <v>0</v>
      </c>
      <c r="AB41" s="151">
        <f>'NILAI TUGAS'!H40</f>
        <v>0</v>
      </c>
      <c r="AC41" s="213">
        <f>IF(AC$12="UTS",'KOREKSI UTS'!$P42,0)</f>
        <v>0</v>
      </c>
      <c r="AD41" s="213">
        <f>IF(AD$12="UAS",'KOREKSI UAS'!$S45,0)</f>
        <v>0</v>
      </c>
      <c r="AE41" s="213">
        <f>IF($J$12="NAF",'NILAI AFEKTIF DAN REKAP ABSEN'!$Y44,0)</f>
        <v>0</v>
      </c>
      <c r="AF41" s="213">
        <f t="shared" si="13"/>
        <v>1</v>
      </c>
      <c r="AG41" s="185">
        <f t="shared" si="14"/>
        <v>0</v>
      </c>
      <c r="AH41" s="186">
        <f>IF($AH$9="",0,'NILAI ULANGAN HARIAN'!I40)</f>
        <v>0</v>
      </c>
      <c r="AI41" s="151">
        <f>IF($AH$9="",0,'NILAI TUGAS'!I40)</f>
        <v>0</v>
      </c>
      <c r="AJ41" s="213">
        <f>IF(AJ$12="UTS",'KOREKSI UTS'!$P42,0)</f>
        <v>0</v>
      </c>
      <c r="AK41" s="213">
        <f>IF(AK$12="UAS",'KOREKSI UAS'!$S45,0)</f>
        <v>0</v>
      </c>
      <c r="AL41" s="213">
        <f>IF($J$12="NAF",'NILAI AFEKTIF DAN REKAP ABSEN'!$Y44,0)</f>
        <v>0</v>
      </c>
      <c r="AM41" s="213">
        <f t="shared" si="15"/>
        <v>1</v>
      </c>
      <c r="AN41" s="185">
        <f t="shared" si="16"/>
        <v>0</v>
      </c>
      <c r="AO41" s="186">
        <f>IF($AO$9="",0,'NILAI ULANGAN HARIAN'!J40)</f>
        <v>0</v>
      </c>
      <c r="AP41" s="151">
        <f>IF($AO$9="",0,'NILAI TUGAS'!J40)</f>
        <v>0</v>
      </c>
      <c r="AQ41" s="213">
        <f>IF(AQ$12="UTS",'KOREKSI UTS'!$P42,0)</f>
        <v>0</v>
      </c>
      <c r="AR41" s="213">
        <f>IF(AR$12="UAS",'KOREKSI UAS'!$S45,0)</f>
        <v>0</v>
      </c>
      <c r="AS41" s="213">
        <f>IF($J$12="NAF",'NILAI AFEKTIF DAN REKAP ABSEN'!$Y44,0)</f>
        <v>0</v>
      </c>
      <c r="AT41" s="213">
        <f t="shared" si="17"/>
        <v>1</v>
      </c>
      <c r="AU41" s="185">
        <f t="shared" si="18"/>
        <v>0</v>
      </c>
      <c r="AV41" s="186">
        <f>IF($AV$9="",0,'NILAI ULANGAN HARIAN'!K40)</f>
        <v>0</v>
      </c>
      <c r="AW41" s="151">
        <f>IF($AV$9="",0,'NILAI TUGAS'!K40)</f>
        <v>0</v>
      </c>
      <c r="AX41" s="213">
        <f>IF(AX$12="UTS",'KOREKSI UTS'!$P42,0)</f>
        <v>0</v>
      </c>
      <c r="AY41" s="213">
        <f>IF(AY$12="UAS",'KOREKSI UAS'!$S45,0)</f>
        <v>0</v>
      </c>
      <c r="AZ41" s="213">
        <f>IF($J$12="NAF",'NILAI AFEKTIF DAN REKAP ABSEN'!$Y44,0)</f>
        <v>0</v>
      </c>
      <c r="BA41" s="213">
        <f t="shared" si="19"/>
        <v>1</v>
      </c>
      <c r="BB41" s="185">
        <f t="shared" si="20"/>
        <v>0</v>
      </c>
      <c r="BC41" s="186">
        <f>IF($BC$9="",0,'NILAI ULANGAN HARIAN'!L40)</f>
        <v>0</v>
      </c>
      <c r="BD41" s="151">
        <f>IF($BC$9="",0,'NILAI TUGAS'!L40)</f>
        <v>0</v>
      </c>
      <c r="BE41" s="213">
        <f>IF(BE$12="UTS",'KOREKSI UTS'!$P42,0)</f>
        <v>0</v>
      </c>
      <c r="BF41" s="213">
        <f>IF(BF$12="UAS",'KOREKSI UAS'!$S45,0)</f>
        <v>0</v>
      </c>
      <c r="BG41" s="213">
        <f>IF($J$12="NAF",'NILAI AFEKTIF DAN REKAP ABSEN'!$Y44,0)</f>
        <v>0</v>
      </c>
      <c r="BH41" s="213">
        <f t="shared" si="21"/>
        <v>1</v>
      </c>
      <c r="BI41" s="185">
        <f t="shared" si="22"/>
        <v>0</v>
      </c>
      <c r="BJ41" s="1615">
        <f t="shared" si="23"/>
        <v>0</v>
      </c>
      <c r="BK41" s="1616"/>
    </row>
    <row r="42" spans="2:63" ht="17.25" customHeight="1">
      <c r="B42" s="103">
        <v>30</v>
      </c>
      <c r="C42" s="154" t="str">
        <f>ABSEN!C40</f>
        <v/>
      </c>
      <c r="D42" s="104"/>
      <c r="E42" s="207" t="str">
        <f>ABSEN!E40</f>
        <v/>
      </c>
      <c r="F42" s="184">
        <f>IF($F$9="",0,'NILAI ULANGAN HARIAN'!E41)</f>
        <v>0</v>
      </c>
      <c r="G42" s="151">
        <f>IF($F$9="",0,'NILAI TUGAS'!E41)</f>
        <v>0</v>
      </c>
      <c r="H42" s="213">
        <f>IF(H$12="UTS",'KOREKSI UTS'!$P43,0)</f>
        <v>0</v>
      </c>
      <c r="I42" s="213">
        <f>IF(I$12="UAS",'KOREKSI UAS'!$S46,0)</f>
        <v>0</v>
      </c>
      <c r="J42" s="213">
        <f>IF($J$12="NAF",'NILAI AFEKTIF DAN REKAP ABSEN'!$Y45,0)</f>
        <v>0</v>
      </c>
      <c r="K42" s="213">
        <f t="shared" si="7"/>
        <v>1</v>
      </c>
      <c r="L42" s="185">
        <f t="shared" si="8"/>
        <v>0</v>
      </c>
      <c r="M42" s="186">
        <f>'NILAI ULANGAN HARIAN'!F41</f>
        <v>0</v>
      </c>
      <c r="N42" s="151">
        <f>'NILAI TUGAS'!F41</f>
        <v>0</v>
      </c>
      <c r="O42" s="213">
        <f>IF(O$12="UTS",'KOREKSI UTS'!$P43,0)</f>
        <v>0</v>
      </c>
      <c r="P42" s="213">
        <f>IF(P$12="UAS",'KOREKSI UAS'!$S46,0)</f>
        <v>0</v>
      </c>
      <c r="Q42" s="213">
        <f>IF($J$12="NAF",'NILAI AFEKTIF DAN REKAP ABSEN'!$Y45,0)</f>
        <v>0</v>
      </c>
      <c r="R42" s="213">
        <f t="shared" si="9"/>
        <v>1</v>
      </c>
      <c r="S42" s="185">
        <f t="shared" si="10"/>
        <v>0</v>
      </c>
      <c r="T42" s="186">
        <f>'NILAI ULANGAN HARIAN'!G41</f>
        <v>0</v>
      </c>
      <c r="U42" s="151">
        <f>'NILAI TUGAS'!G41</f>
        <v>0</v>
      </c>
      <c r="V42" s="213">
        <f>IF(V$12="UTS",'KOREKSI UTS'!$P43,0)</f>
        <v>0</v>
      </c>
      <c r="W42" s="213">
        <f>IF(W$12="UAS",'KOREKSI UAS'!$S46,0)</f>
        <v>0</v>
      </c>
      <c r="X42" s="213">
        <f>IF($J$12="NAF",'NILAI AFEKTIF DAN REKAP ABSEN'!$Y45,0)</f>
        <v>0</v>
      </c>
      <c r="Y42" s="213">
        <f t="shared" si="11"/>
        <v>1</v>
      </c>
      <c r="Z42" s="185">
        <f t="shared" si="12"/>
        <v>0</v>
      </c>
      <c r="AA42" s="186">
        <f>'NILAI ULANGAN HARIAN'!H41</f>
        <v>0</v>
      </c>
      <c r="AB42" s="151">
        <f>'NILAI TUGAS'!H41</f>
        <v>0</v>
      </c>
      <c r="AC42" s="213">
        <f>IF(AC$12="UTS",'KOREKSI UTS'!$P43,0)</f>
        <v>0</v>
      </c>
      <c r="AD42" s="213">
        <f>IF(AD$12="UAS",'KOREKSI UAS'!$S46,0)</f>
        <v>0</v>
      </c>
      <c r="AE42" s="213">
        <f>IF($J$12="NAF",'NILAI AFEKTIF DAN REKAP ABSEN'!$Y45,0)</f>
        <v>0</v>
      </c>
      <c r="AF42" s="213">
        <f t="shared" si="13"/>
        <v>1</v>
      </c>
      <c r="AG42" s="185">
        <f t="shared" si="14"/>
        <v>0</v>
      </c>
      <c r="AH42" s="186">
        <f>IF($AH$9="",0,'NILAI ULANGAN HARIAN'!I41)</f>
        <v>0</v>
      </c>
      <c r="AI42" s="151">
        <f>IF($AH$9="",0,'NILAI TUGAS'!I41)</f>
        <v>0</v>
      </c>
      <c r="AJ42" s="213">
        <f>IF(AJ$12="UTS",'KOREKSI UTS'!$P43,0)</f>
        <v>0</v>
      </c>
      <c r="AK42" s="213">
        <f>IF(AK$12="UAS",'KOREKSI UAS'!$S46,0)</f>
        <v>0</v>
      </c>
      <c r="AL42" s="213">
        <f>IF($J$12="NAF",'NILAI AFEKTIF DAN REKAP ABSEN'!$Y45,0)</f>
        <v>0</v>
      </c>
      <c r="AM42" s="213">
        <f t="shared" si="15"/>
        <v>1</v>
      </c>
      <c r="AN42" s="185">
        <f t="shared" si="16"/>
        <v>0</v>
      </c>
      <c r="AO42" s="186">
        <f>IF($AO$9="",0,'NILAI ULANGAN HARIAN'!J41)</f>
        <v>0</v>
      </c>
      <c r="AP42" s="151">
        <f>IF($AO$9="",0,'NILAI TUGAS'!J41)</f>
        <v>0</v>
      </c>
      <c r="AQ42" s="213">
        <f>IF(AQ$12="UTS",'KOREKSI UTS'!$P43,0)</f>
        <v>0</v>
      </c>
      <c r="AR42" s="213">
        <f>IF(AR$12="UAS",'KOREKSI UAS'!$S46,0)</f>
        <v>0</v>
      </c>
      <c r="AS42" s="213">
        <f>IF($J$12="NAF",'NILAI AFEKTIF DAN REKAP ABSEN'!$Y45,0)</f>
        <v>0</v>
      </c>
      <c r="AT42" s="213">
        <f t="shared" si="17"/>
        <v>1</v>
      </c>
      <c r="AU42" s="185">
        <f t="shared" si="18"/>
        <v>0</v>
      </c>
      <c r="AV42" s="186">
        <f>IF($AV$9="",0,'NILAI ULANGAN HARIAN'!K41)</f>
        <v>0</v>
      </c>
      <c r="AW42" s="151">
        <f>IF($AV$9="",0,'NILAI TUGAS'!K41)</f>
        <v>0</v>
      </c>
      <c r="AX42" s="213">
        <f>IF(AX$12="UTS",'KOREKSI UTS'!$P43,0)</f>
        <v>0</v>
      </c>
      <c r="AY42" s="213">
        <f>IF(AY$12="UAS",'KOREKSI UAS'!$S46,0)</f>
        <v>0</v>
      </c>
      <c r="AZ42" s="213">
        <f>IF($J$12="NAF",'NILAI AFEKTIF DAN REKAP ABSEN'!$Y45,0)</f>
        <v>0</v>
      </c>
      <c r="BA42" s="213">
        <f t="shared" si="19"/>
        <v>1</v>
      </c>
      <c r="BB42" s="185">
        <f t="shared" si="20"/>
        <v>0</v>
      </c>
      <c r="BC42" s="186">
        <f>IF($BC$9="",0,'NILAI ULANGAN HARIAN'!L41)</f>
        <v>0</v>
      </c>
      <c r="BD42" s="151">
        <f>IF($BC$9="",0,'NILAI TUGAS'!L41)</f>
        <v>0</v>
      </c>
      <c r="BE42" s="213">
        <f>IF(BE$12="UTS",'KOREKSI UTS'!$P43,0)</f>
        <v>0</v>
      </c>
      <c r="BF42" s="213">
        <f>IF(BF$12="UAS",'KOREKSI UAS'!$S46,0)</f>
        <v>0</v>
      </c>
      <c r="BG42" s="213">
        <f>IF($J$12="NAF",'NILAI AFEKTIF DAN REKAP ABSEN'!$Y45,0)</f>
        <v>0</v>
      </c>
      <c r="BH42" s="213">
        <f t="shared" si="21"/>
        <v>1</v>
      </c>
      <c r="BI42" s="185">
        <f t="shared" si="22"/>
        <v>0</v>
      </c>
      <c r="BJ42" s="1615">
        <f t="shared" si="23"/>
        <v>0</v>
      </c>
      <c r="BK42" s="1616"/>
    </row>
    <row r="43" spans="2:63" ht="17.25" customHeight="1">
      <c r="B43" s="103">
        <v>31</v>
      </c>
      <c r="C43" s="154" t="str">
        <f>ABSEN!C41</f>
        <v/>
      </c>
      <c r="D43" s="104"/>
      <c r="E43" s="207" t="str">
        <f>ABSEN!E41</f>
        <v/>
      </c>
      <c r="F43" s="184">
        <f>IF($F$9="",0,'NILAI ULANGAN HARIAN'!E42)</f>
        <v>0</v>
      </c>
      <c r="G43" s="151">
        <f>IF($F$9="",0,'NILAI TUGAS'!E42)</f>
        <v>0</v>
      </c>
      <c r="H43" s="213">
        <f>IF(H$12="UTS",'KOREKSI UTS'!$P44,0)</f>
        <v>0</v>
      </c>
      <c r="I43" s="213">
        <f>IF(I$12="UAS",'KOREKSI UAS'!$S47,0)</f>
        <v>0</v>
      </c>
      <c r="J43" s="213">
        <f>IF($J$12="NAF",'NILAI AFEKTIF DAN REKAP ABSEN'!$Y46,0)</f>
        <v>0</v>
      </c>
      <c r="K43" s="213">
        <f t="shared" si="7"/>
        <v>1</v>
      </c>
      <c r="L43" s="185">
        <f t="shared" si="8"/>
        <v>0</v>
      </c>
      <c r="M43" s="186">
        <f>'NILAI ULANGAN HARIAN'!F42</f>
        <v>0</v>
      </c>
      <c r="N43" s="151">
        <f>'NILAI TUGAS'!F42</f>
        <v>0</v>
      </c>
      <c r="O43" s="213">
        <f>IF(O$12="UTS",'KOREKSI UTS'!$P44,0)</f>
        <v>0</v>
      </c>
      <c r="P43" s="213">
        <f>IF(P$12="UAS",'KOREKSI UAS'!$S47,0)</f>
        <v>0</v>
      </c>
      <c r="Q43" s="213">
        <f>IF($J$12="NAF",'NILAI AFEKTIF DAN REKAP ABSEN'!$Y46,0)</f>
        <v>0</v>
      </c>
      <c r="R43" s="213">
        <f t="shared" si="9"/>
        <v>1</v>
      </c>
      <c r="S43" s="185">
        <f t="shared" si="10"/>
        <v>0</v>
      </c>
      <c r="T43" s="186">
        <f>'NILAI ULANGAN HARIAN'!G42</f>
        <v>0</v>
      </c>
      <c r="U43" s="151">
        <f>'NILAI TUGAS'!G42</f>
        <v>0</v>
      </c>
      <c r="V43" s="213">
        <f>IF(V$12="UTS",'KOREKSI UTS'!$P44,0)</f>
        <v>0</v>
      </c>
      <c r="W43" s="213">
        <f>IF(W$12="UAS",'KOREKSI UAS'!$S47,0)</f>
        <v>0</v>
      </c>
      <c r="X43" s="213">
        <f>IF($J$12="NAF",'NILAI AFEKTIF DAN REKAP ABSEN'!$Y46,0)</f>
        <v>0</v>
      </c>
      <c r="Y43" s="213">
        <f t="shared" si="11"/>
        <v>1</v>
      </c>
      <c r="Z43" s="185">
        <f t="shared" si="12"/>
        <v>0</v>
      </c>
      <c r="AA43" s="186">
        <f>'NILAI ULANGAN HARIAN'!H42</f>
        <v>0</v>
      </c>
      <c r="AB43" s="151">
        <f>'NILAI TUGAS'!H42</f>
        <v>0</v>
      </c>
      <c r="AC43" s="213">
        <f>IF(AC$12="UTS",'KOREKSI UTS'!$P44,0)</f>
        <v>0</v>
      </c>
      <c r="AD43" s="213">
        <f>IF(AD$12="UAS",'KOREKSI UAS'!$S47,0)</f>
        <v>0</v>
      </c>
      <c r="AE43" s="213">
        <f>IF($J$12="NAF",'NILAI AFEKTIF DAN REKAP ABSEN'!$Y46,0)</f>
        <v>0</v>
      </c>
      <c r="AF43" s="213">
        <f t="shared" si="13"/>
        <v>1</v>
      </c>
      <c r="AG43" s="185">
        <f t="shared" si="14"/>
        <v>0</v>
      </c>
      <c r="AH43" s="186">
        <f>IF($AH$9="",0,'NILAI ULANGAN HARIAN'!I42)</f>
        <v>0</v>
      </c>
      <c r="AI43" s="151">
        <f>IF($AH$9="",0,'NILAI TUGAS'!I42)</f>
        <v>0</v>
      </c>
      <c r="AJ43" s="213">
        <f>IF(AJ$12="UTS",'KOREKSI UTS'!$P44,0)</f>
        <v>0</v>
      </c>
      <c r="AK43" s="213">
        <f>IF(AK$12="UAS",'KOREKSI UAS'!$S47,0)</f>
        <v>0</v>
      </c>
      <c r="AL43" s="213">
        <f>IF($J$12="NAF",'NILAI AFEKTIF DAN REKAP ABSEN'!$Y46,0)</f>
        <v>0</v>
      </c>
      <c r="AM43" s="213">
        <f t="shared" si="15"/>
        <v>1</v>
      </c>
      <c r="AN43" s="185">
        <f t="shared" si="16"/>
        <v>0</v>
      </c>
      <c r="AO43" s="186">
        <f>IF($AO$9="",0,'NILAI ULANGAN HARIAN'!J42)</f>
        <v>0</v>
      </c>
      <c r="AP43" s="151">
        <f>IF($AO$9="",0,'NILAI TUGAS'!J42)</f>
        <v>0</v>
      </c>
      <c r="AQ43" s="213">
        <f>IF(AQ$12="UTS",'KOREKSI UTS'!$P44,0)</f>
        <v>0</v>
      </c>
      <c r="AR43" s="213">
        <f>IF(AR$12="UAS",'KOREKSI UAS'!$S47,0)</f>
        <v>0</v>
      </c>
      <c r="AS43" s="213">
        <f>IF($J$12="NAF",'NILAI AFEKTIF DAN REKAP ABSEN'!$Y46,0)</f>
        <v>0</v>
      </c>
      <c r="AT43" s="213">
        <f t="shared" si="17"/>
        <v>1</v>
      </c>
      <c r="AU43" s="185">
        <f t="shared" si="18"/>
        <v>0</v>
      </c>
      <c r="AV43" s="186">
        <f>IF($AV$9="",0,'NILAI ULANGAN HARIAN'!K42)</f>
        <v>0</v>
      </c>
      <c r="AW43" s="151">
        <f>IF($AV$9="",0,'NILAI TUGAS'!K42)</f>
        <v>0</v>
      </c>
      <c r="AX43" s="213">
        <f>IF(AX$12="UTS",'KOREKSI UTS'!$P44,0)</f>
        <v>0</v>
      </c>
      <c r="AY43" s="213">
        <f>IF(AY$12="UAS",'KOREKSI UAS'!$S47,0)</f>
        <v>0</v>
      </c>
      <c r="AZ43" s="213">
        <f>IF($J$12="NAF",'NILAI AFEKTIF DAN REKAP ABSEN'!$Y46,0)</f>
        <v>0</v>
      </c>
      <c r="BA43" s="213">
        <f t="shared" si="19"/>
        <v>1</v>
      </c>
      <c r="BB43" s="185">
        <f t="shared" si="20"/>
        <v>0</v>
      </c>
      <c r="BC43" s="186">
        <f>IF($BC$9="",0,'NILAI ULANGAN HARIAN'!L42)</f>
        <v>0</v>
      </c>
      <c r="BD43" s="151">
        <f>IF($BC$9="",0,'NILAI TUGAS'!L42)</f>
        <v>0</v>
      </c>
      <c r="BE43" s="213">
        <f>IF(BE$12="UTS",'KOREKSI UTS'!$P44,0)</f>
        <v>0</v>
      </c>
      <c r="BF43" s="213">
        <f>IF(BF$12="UAS",'KOREKSI UAS'!$S47,0)</f>
        <v>0</v>
      </c>
      <c r="BG43" s="213">
        <f>IF($J$12="NAF",'NILAI AFEKTIF DAN REKAP ABSEN'!$Y46,0)</f>
        <v>0</v>
      </c>
      <c r="BH43" s="213">
        <f t="shared" si="21"/>
        <v>1</v>
      </c>
      <c r="BI43" s="185">
        <f t="shared" si="22"/>
        <v>0</v>
      </c>
      <c r="BJ43" s="1615">
        <f t="shared" si="23"/>
        <v>0</v>
      </c>
      <c r="BK43" s="1616"/>
    </row>
    <row r="44" spans="2:63" ht="17.25" customHeight="1">
      <c r="B44" s="103">
        <v>32</v>
      </c>
      <c r="C44" s="154" t="str">
        <f>ABSEN!C42</f>
        <v/>
      </c>
      <c r="D44" s="104"/>
      <c r="E44" s="207" t="str">
        <f>ABSEN!E42</f>
        <v/>
      </c>
      <c r="F44" s="184">
        <f>IF($F$9="",0,'NILAI ULANGAN HARIAN'!E43)</f>
        <v>0</v>
      </c>
      <c r="G44" s="151">
        <f>IF($F$9="",0,'NILAI TUGAS'!E43)</f>
        <v>0</v>
      </c>
      <c r="H44" s="213">
        <f>IF(H$12="UTS",'KOREKSI UTS'!$P45,0)</f>
        <v>0</v>
      </c>
      <c r="I44" s="213">
        <f>IF(I$12="UAS",'KOREKSI UAS'!$S48,0)</f>
        <v>0</v>
      </c>
      <c r="J44" s="213">
        <f>IF($J$12="NAF",'NILAI AFEKTIF DAN REKAP ABSEN'!$Y47,0)</f>
        <v>0</v>
      </c>
      <c r="K44" s="213">
        <f t="shared" si="7"/>
        <v>1</v>
      </c>
      <c r="L44" s="185">
        <f t="shared" si="8"/>
        <v>0</v>
      </c>
      <c r="M44" s="186">
        <f>'NILAI ULANGAN HARIAN'!F43</f>
        <v>0</v>
      </c>
      <c r="N44" s="151">
        <f>'NILAI TUGAS'!F43</f>
        <v>0</v>
      </c>
      <c r="O44" s="213">
        <f>IF(O$12="UTS",'KOREKSI UTS'!$P45,0)</f>
        <v>0</v>
      </c>
      <c r="P44" s="213">
        <f>IF(P$12="UAS",'KOREKSI UAS'!$S48,0)</f>
        <v>0</v>
      </c>
      <c r="Q44" s="213">
        <f>IF($J$12="NAF",'NILAI AFEKTIF DAN REKAP ABSEN'!$Y47,0)</f>
        <v>0</v>
      </c>
      <c r="R44" s="213">
        <f t="shared" si="9"/>
        <v>1</v>
      </c>
      <c r="S44" s="185">
        <f t="shared" si="10"/>
        <v>0</v>
      </c>
      <c r="T44" s="186">
        <f>'NILAI ULANGAN HARIAN'!G43</f>
        <v>0</v>
      </c>
      <c r="U44" s="151">
        <f>'NILAI TUGAS'!G43</f>
        <v>0</v>
      </c>
      <c r="V44" s="213">
        <f>IF(V$12="UTS",'KOREKSI UTS'!$P45,0)</f>
        <v>0</v>
      </c>
      <c r="W44" s="213">
        <f>IF(W$12="UAS",'KOREKSI UAS'!$S48,0)</f>
        <v>0</v>
      </c>
      <c r="X44" s="213">
        <f>IF($J$12="NAF",'NILAI AFEKTIF DAN REKAP ABSEN'!$Y47,0)</f>
        <v>0</v>
      </c>
      <c r="Y44" s="213">
        <f t="shared" si="11"/>
        <v>1</v>
      </c>
      <c r="Z44" s="185">
        <f t="shared" si="12"/>
        <v>0</v>
      </c>
      <c r="AA44" s="186">
        <f>'NILAI ULANGAN HARIAN'!H43</f>
        <v>0</v>
      </c>
      <c r="AB44" s="151">
        <f>'NILAI TUGAS'!H43</f>
        <v>0</v>
      </c>
      <c r="AC44" s="213">
        <f>IF(AC$12="UTS",'KOREKSI UTS'!$P45,0)</f>
        <v>0</v>
      </c>
      <c r="AD44" s="213">
        <f>IF(AD$12="UAS",'KOREKSI UAS'!$S48,0)</f>
        <v>0</v>
      </c>
      <c r="AE44" s="213">
        <f>IF($J$12="NAF",'NILAI AFEKTIF DAN REKAP ABSEN'!$Y47,0)</f>
        <v>0</v>
      </c>
      <c r="AF44" s="213">
        <f t="shared" si="13"/>
        <v>1</v>
      </c>
      <c r="AG44" s="185">
        <f t="shared" si="14"/>
        <v>0</v>
      </c>
      <c r="AH44" s="186">
        <f>IF($AH$9="",0,'NILAI ULANGAN HARIAN'!I43)</f>
        <v>0</v>
      </c>
      <c r="AI44" s="151">
        <f>IF($AH$9="",0,'NILAI TUGAS'!I43)</f>
        <v>0</v>
      </c>
      <c r="AJ44" s="213">
        <f>IF(AJ$12="UTS",'KOREKSI UTS'!$P45,0)</f>
        <v>0</v>
      </c>
      <c r="AK44" s="213">
        <f>IF(AK$12="UAS",'KOREKSI UAS'!$S48,0)</f>
        <v>0</v>
      </c>
      <c r="AL44" s="213">
        <f>IF($J$12="NAF",'NILAI AFEKTIF DAN REKAP ABSEN'!$Y47,0)</f>
        <v>0</v>
      </c>
      <c r="AM44" s="213">
        <f t="shared" si="15"/>
        <v>1</v>
      </c>
      <c r="AN44" s="185">
        <f t="shared" si="16"/>
        <v>0</v>
      </c>
      <c r="AO44" s="186">
        <f>IF($AO$9="",0,'NILAI ULANGAN HARIAN'!J43)</f>
        <v>0</v>
      </c>
      <c r="AP44" s="151">
        <f>IF($AO$9="",0,'NILAI TUGAS'!J43)</f>
        <v>0</v>
      </c>
      <c r="AQ44" s="213">
        <f>IF(AQ$12="UTS",'KOREKSI UTS'!$P45,0)</f>
        <v>0</v>
      </c>
      <c r="AR44" s="213">
        <f>IF(AR$12="UAS",'KOREKSI UAS'!$S48,0)</f>
        <v>0</v>
      </c>
      <c r="AS44" s="213">
        <f>IF($J$12="NAF",'NILAI AFEKTIF DAN REKAP ABSEN'!$Y47,0)</f>
        <v>0</v>
      </c>
      <c r="AT44" s="213">
        <f t="shared" si="17"/>
        <v>1</v>
      </c>
      <c r="AU44" s="185">
        <f t="shared" si="18"/>
        <v>0</v>
      </c>
      <c r="AV44" s="186">
        <f>IF($AV$9="",0,'NILAI ULANGAN HARIAN'!K43)</f>
        <v>0</v>
      </c>
      <c r="AW44" s="151">
        <f>IF($AV$9="",0,'NILAI TUGAS'!K43)</f>
        <v>0</v>
      </c>
      <c r="AX44" s="213">
        <f>IF(AX$12="UTS",'KOREKSI UTS'!$P45,0)</f>
        <v>0</v>
      </c>
      <c r="AY44" s="213">
        <f>IF(AY$12="UAS",'KOREKSI UAS'!$S48,0)</f>
        <v>0</v>
      </c>
      <c r="AZ44" s="213">
        <f>IF($J$12="NAF",'NILAI AFEKTIF DAN REKAP ABSEN'!$Y47,0)</f>
        <v>0</v>
      </c>
      <c r="BA44" s="213">
        <f t="shared" si="19"/>
        <v>1</v>
      </c>
      <c r="BB44" s="185">
        <f t="shared" si="20"/>
        <v>0</v>
      </c>
      <c r="BC44" s="186">
        <f>IF($BC$9="",0,'NILAI ULANGAN HARIAN'!L43)</f>
        <v>0</v>
      </c>
      <c r="BD44" s="151">
        <f>IF($BC$9="",0,'NILAI TUGAS'!L43)</f>
        <v>0</v>
      </c>
      <c r="BE44" s="213">
        <f>IF(BE$12="UTS",'KOREKSI UTS'!$P45,0)</f>
        <v>0</v>
      </c>
      <c r="BF44" s="213">
        <f>IF(BF$12="UAS",'KOREKSI UAS'!$S48,0)</f>
        <v>0</v>
      </c>
      <c r="BG44" s="213">
        <f>IF($J$12="NAF",'NILAI AFEKTIF DAN REKAP ABSEN'!$Y47,0)</f>
        <v>0</v>
      </c>
      <c r="BH44" s="213">
        <f t="shared" si="21"/>
        <v>1</v>
      </c>
      <c r="BI44" s="185">
        <f t="shared" si="22"/>
        <v>0</v>
      </c>
      <c r="BJ44" s="1615">
        <f t="shared" si="23"/>
        <v>0</v>
      </c>
      <c r="BK44" s="1616"/>
    </row>
    <row r="45" spans="2:63" ht="17.25" customHeight="1">
      <c r="B45" s="103">
        <v>33</v>
      </c>
      <c r="C45" s="154" t="str">
        <f>ABSEN!C43</f>
        <v/>
      </c>
      <c r="D45" s="104"/>
      <c r="E45" s="207" t="str">
        <f>ABSEN!E43</f>
        <v/>
      </c>
      <c r="F45" s="184">
        <f>IF($F$9="",0,'NILAI ULANGAN HARIAN'!E44)</f>
        <v>0</v>
      </c>
      <c r="G45" s="151">
        <f>IF($F$9="",0,'NILAI TUGAS'!E44)</f>
        <v>0</v>
      </c>
      <c r="H45" s="213">
        <f>IF(H$12="UTS",'KOREKSI UTS'!$P46,0)</f>
        <v>0</v>
      </c>
      <c r="I45" s="213">
        <f>IF(I$12="UAS",'KOREKSI UAS'!$S49,0)</f>
        <v>0</v>
      </c>
      <c r="J45" s="213">
        <f>IF($J$12="NAF",'NILAI AFEKTIF DAN REKAP ABSEN'!$Y48,0)</f>
        <v>0</v>
      </c>
      <c r="K45" s="213">
        <f t="shared" si="7"/>
        <v>1</v>
      </c>
      <c r="L45" s="185">
        <f t="shared" si="8"/>
        <v>0</v>
      </c>
      <c r="M45" s="186">
        <f>'NILAI ULANGAN HARIAN'!F44</f>
        <v>0</v>
      </c>
      <c r="N45" s="151">
        <f>'NILAI TUGAS'!F44</f>
        <v>0</v>
      </c>
      <c r="O45" s="213">
        <f>IF(O$12="UTS",'KOREKSI UTS'!$P46,0)</f>
        <v>0</v>
      </c>
      <c r="P45" s="213">
        <f>IF(P$12="UAS",'KOREKSI UAS'!$S49,0)</f>
        <v>0</v>
      </c>
      <c r="Q45" s="213">
        <f>IF($J$12="NAF",'NILAI AFEKTIF DAN REKAP ABSEN'!$Y48,0)</f>
        <v>0</v>
      </c>
      <c r="R45" s="213">
        <f t="shared" si="9"/>
        <v>1</v>
      </c>
      <c r="S45" s="185">
        <f t="shared" si="10"/>
        <v>0</v>
      </c>
      <c r="T45" s="186">
        <f>'NILAI ULANGAN HARIAN'!G44</f>
        <v>0</v>
      </c>
      <c r="U45" s="151">
        <f>'NILAI TUGAS'!G44</f>
        <v>0</v>
      </c>
      <c r="V45" s="213">
        <f>IF(V$12="UTS",'KOREKSI UTS'!$P46,0)</f>
        <v>0</v>
      </c>
      <c r="W45" s="213">
        <f>IF(W$12="UAS",'KOREKSI UAS'!$S49,0)</f>
        <v>0</v>
      </c>
      <c r="X45" s="213">
        <f>IF($J$12="NAF",'NILAI AFEKTIF DAN REKAP ABSEN'!$Y48,0)</f>
        <v>0</v>
      </c>
      <c r="Y45" s="213">
        <f t="shared" si="11"/>
        <v>1</v>
      </c>
      <c r="Z45" s="185">
        <f t="shared" si="12"/>
        <v>0</v>
      </c>
      <c r="AA45" s="186">
        <f>'NILAI ULANGAN HARIAN'!H44</f>
        <v>0</v>
      </c>
      <c r="AB45" s="151">
        <f>'NILAI TUGAS'!H44</f>
        <v>0</v>
      </c>
      <c r="AC45" s="213">
        <f>IF(AC$12="UTS",'KOREKSI UTS'!$P46,0)</f>
        <v>0</v>
      </c>
      <c r="AD45" s="213">
        <f>IF(AD$12="UAS",'KOREKSI UAS'!$S49,0)</f>
        <v>0</v>
      </c>
      <c r="AE45" s="213">
        <f>IF($J$12="NAF",'NILAI AFEKTIF DAN REKAP ABSEN'!$Y48,0)</f>
        <v>0</v>
      </c>
      <c r="AF45" s="213">
        <f t="shared" si="13"/>
        <v>1</v>
      </c>
      <c r="AG45" s="185">
        <f t="shared" si="14"/>
        <v>0</v>
      </c>
      <c r="AH45" s="186">
        <f>IF($AH$9="",0,'NILAI ULANGAN HARIAN'!I44)</f>
        <v>0</v>
      </c>
      <c r="AI45" s="151">
        <f>IF($AH$9="",0,'NILAI TUGAS'!I44)</f>
        <v>0</v>
      </c>
      <c r="AJ45" s="213">
        <f>IF(AJ$12="UTS",'KOREKSI UTS'!$P46,0)</f>
        <v>0</v>
      </c>
      <c r="AK45" s="213">
        <f>IF(AK$12="UAS",'KOREKSI UAS'!$S49,0)</f>
        <v>0</v>
      </c>
      <c r="AL45" s="213">
        <f>IF($J$12="NAF",'NILAI AFEKTIF DAN REKAP ABSEN'!$Y48,0)</f>
        <v>0</v>
      </c>
      <c r="AM45" s="213">
        <f t="shared" si="15"/>
        <v>1</v>
      </c>
      <c r="AN45" s="185">
        <f t="shared" si="16"/>
        <v>0</v>
      </c>
      <c r="AO45" s="186">
        <f>IF($AO$9="",0,'NILAI ULANGAN HARIAN'!J44)</f>
        <v>0</v>
      </c>
      <c r="AP45" s="151">
        <f>IF($AO$9="",0,'NILAI TUGAS'!J44)</f>
        <v>0</v>
      </c>
      <c r="AQ45" s="213">
        <f>IF(AQ$12="UTS",'KOREKSI UTS'!$P46,0)</f>
        <v>0</v>
      </c>
      <c r="AR45" s="213">
        <f>IF(AR$12="UAS",'KOREKSI UAS'!$S49,0)</f>
        <v>0</v>
      </c>
      <c r="AS45" s="213">
        <f>IF($J$12="NAF",'NILAI AFEKTIF DAN REKAP ABSEN'!$Y48,0)</f>
        <v>0</v>
      </c>
      <c r="AT45" s="213">
        <f t="shared" si="17"/>
        <v>1</v>
      </c>
      <c r="AU45" s="185">
        <f t="shared" si="18"/>
        <v>0</v>
      </c>
      <c r="AV45" s="186">
        <f>IF($AV$9="",0,'NILAI ULANGAN HARIAN'!K44)</f>
        <v>0</v>
      </c>
      <c r="AW45" s="151">
        <f>IF($AV$9="",0,'NILAI TUGAS'!K44)</f>
        <v>0</v>
      </c>
      <c r="AX45" s="213">
        <f>IF(AX$12="UTS",'KOREKSI UTS'!$P46,0)</f>
        <v>0</v>
      </c>
      <c r="AY45" s="213">
        <f>IF(AY$12="UAS",'KOREKSI UAS'!$S49,0)</f>
        <v>0</v>
      </c>
      <c r="AZ45" s="213">
        <f>IF($J$12="NAF",'NILAI AFEKTIF DAN REKAP ABSEN'!$Y48,0)</f>
        <v>0</v>
      </c>
      <c r="BA45" s="213">
        <f t="shared" si="19"/>
        <v>1</v>
      </c>
      <c r="BB45" s="185">
        <f t="shared" si="20"/>
        <v>0</v>
      </c>
      <c r="BC45" s="186">
        <f>IF($BC$9="",0,'NILAI ULANGAN HARIAN'!L44)</f>
        <v>0</v>
      </c>
      <c r="BD45" s="151">
        <f>IF($BC$9="",0,'NILAI TUGAS'!L44)</f>
        <v>0</v>
      </c>
      <c r="BE45" s="213">
        <f>IF(BE$12="UTS",'KOREKSI UTS'!$P46,0)</f>
        <v>0</v>
      </c>
      <c r="BF45" s="213">
        <f>IF(BF$12="UAS",'KOREKSI UAS'!$S49,0)</f>
        <v>0</v>
      </c>
      <c r="BG45" s="213">
        <f>IF($J$12="NAF",'NILAI AFEKTIF DAN REKAP ABSEN'!$Y48,0)</f>
        <v>0</v>
      </c>
      <c r="BH45" s="213">
        <f t="shared" si="21"/>
        <v>1</v>
      </c>
      <c r="BI45" s="185">
        <f t="shared" si="22"/>
        <v>0</v>
      </c>
      <c r="BJ45" s="1615">
        <f t="shared" si="23"/>
        <v>0</v>
      </c>
      <c r="BK45" s="1616"/>
    </row>
    <row r="46" spans="2:63" ht="17.25" customHeight="1">
      <c r="B46" s="103">
        <v>34</v>
      </c>
      <c r="C46" s="154" t="str">
        <f>ABSEN!C44</f>
        <v/>
      </c>
      <c r="D46" s="104"/>
      <c r="E46" s="207" t="str">
        <f>ABSEN!E44</f>
        <v/>
      </c>
      <c r="F46" s="184">
        <f>IF($F$9="",0,'NILAI ULANGAN HARIAN'!E45)</f>
        <v>0</v>
      </c>
      <c r="G46" s="151">
        <f>IF($F$9="",0,'NILAI TUGAS'!E45)</f>
        <v>0</v>
      </c>
      <c r="H46" s="213">
        <f>IF(H$12="UTS",'KOREKSI UTS'!$P47,0)</f>
        <v>0</v>
      </c>
      <c r="I46" s="213">
        <f>IF(I$12="UAS",'KOREKSI UAS'!$S50,0)</f>
        <v>0</v>
      </c>
      <c r="J46" s="213">
        <f>IF($J$12="NAF",'NILAI AFEKTIF DAN REKAP ABSEN'!$Y49,0)</f>
        <v>0</v>
      </c>
      <c r="K46" s="213">
        <f t="shared" si="7"/>
        <v>1</v>
      </c>
      <c r="L46" s="185">
        <f t="shared" si="8"/>
        <v>0</v>
      </c>
      <c r="M46" s="186">
        <f>'NILAI ULANGAN HARIAN'!F45</f>
        <v>0</v>
      </c>
      <c r="N46" s="151">
        <f>'NILAI TUGAS'!F45</f>
        <v>0</v>
      </c>
      <c r="O46" s="213">
        <f>IF(O$12="UTS",'KOREKSI UTS'!$P47,0)</f>
        <v>0</v>
      </c>
      <c r="P46" s="213">
        <f>IF(P$12="UAS",'KOREKSI UAS'!$S50,0)</f>
        <v>0</v>
      </c>
      <c r="Q46" s="213">
        <f>IF($J$12="NAF",'NILAI AFEKTIF DAN REKAP ABSEN'!$Y49,0)</f>
        <v>0</v>
      </c>
      <c r="R46" s="213">
        <f t="shared" si="9"/>
        <v>1</v>
      </c>
      <c r="S46" s="185">
        <f t="shared" si="10"/>
        <v>0</v>
      </c>
      <c r="T46" s="186">
        <f>'NILAI ULANGAN HARIAN'!G45</f>
        <v>0</v>
      </c>
      <c r="U46" s="151">
        <f>'NILAI TUGAS'!G45</f>
        <v>0</v>
      </c>
      <c r="V46" s="213">
        <f>IF(V$12="UTS",'KOREKSI UTS'!$P47,0)</f>
        <v>0</v>
      </c>
      <c r="W46" s="213">
        <f>IF(W$12="UAS",'KOREKSI UAS'!$S50,0)</f>
        <v>0</v>
      </c>
      <c r="X46" s="213">
        <f>IF($J$12="NAF",'NILAI AFEKTIF DAN REKAP ABSEN'!$Y49,0)</f>
        <v>0</v>
      </c>
      <c r="Y46" s="213">
        <f t="shared" si="11"/>
        <v>1</v>
      </c>
      <c r="Z46" s="185">
        <f t="shared" si="12"/>
        <v>0</v>
      </c>
      <c r="AA46" s="186">
        <f>'NILAI ULANGAN HARIAN'!H45</f>
        <v>0</v>
      </c>
      <c r="AB46" s="151">
        <f>'NILAI TUGAS'!H45</f>
        <v>0</v>
      </c>
      <c r="AC46" s="213">
        <f>IF(AC$12="UTS",'KOREKSI UTS'!$P47,0)</f>
        <v>0</v>
      </c>
      <c r="AD46" s="213">
        <f>IF(AD$12="UAS",'KOREKSI UAS'!$S50,0)</f>
        <v>0</v>
      </c>
      <c r="AE46" s="213">
        <f>IF($J$12="NAF",'NILAI AFEKTIF DAN REKAP ABSEN'!$Y49,0)</f>
        <v>0</v>
      </c>
      <c r="AF46" s="213">
        <f t="shared" si="13"/>
        <v>1</v>
      </c>
      <c r="AG46" s="185">
        <f t="shared" si="14"/>
        <v>0</v>
      </c>
      <c r="AH46" s="186">
        <f>IF($AH$9="",0,'NILAI ULANGAN HARIAN'!I45)</f>
        <v>0</v>
      </c>
      <c r="AI46" s="151">
        <f>IF($AH$9="",0,'NILAI TUGAS'!I45)</f>
        <v>0</v>
      </c>
      <c r="AJ46" s="213">
        <f>IF(AJ$12="UTS",'KOREKSI UTS'!$P47,0)</f>
        <v>0</v>
      </c>
      <c r="AK46" s="213">
        <f>IF(AK$12="UAS",'KOREKSI UAS'!$S50,0)</f>
        <v>0</v>
      </c>
      <c r="AL46" s="213">
        <f>IF($J$12="NAF",'NILAI AFEKTIF DAN REKAP ABSEN'!$Y49,0)</f>
        <v>0</v>
      </c>
      <c r="AM46" s="213">
        <f t="shared" si="15"/>
        <v>1</v>
      </c>
      <c r="AN46" s="185">
        <f t="shared" si="16"/>
        <v>0</v>
      </c>
      <c r="AO46" s="186">
        <f>IF($AO$9="",0,'NILAI ULANGAN HARIAN'!J45)</f>
        <v>0</v>
      </c>
      <c r="AP46" s="151">
        <f>IF($AO$9="",0,'NILAI TUGAS'!J45)</f>
        <v>0</v>
      </c>
      <c r="AQ46" s="213">
        <f>IF(AQ$12="UTS",'KOREKSI UTS'!$P47,0)</f>
        <v>0</v>
      </c>
      <c r="AR46" s="213">
        <f>IF(AR$12="UAS",'KOREKSI UAS'!$S50,0)</f>
        <v>0</v>
      </c>
      <c r="AS46" s="213">
        <f>IF($J$12="NAF",'NILAI AFEKTIF DAN REKAP ABSEN'!$Y49,0)</f>
        <v>0</v>
      </c>
      <c r="AT46" s="213">
        <f t="shared" si="17"/>
        <v>1</v>
      </c>
      <c r="AU46" s="185">
        <f t="shared" si="18"/>
        <v>0</v>
      </c>
      <c r="AV46" s="186">
        <f>IF($AV$9="",0,'NILAI ULANGAN HARIAN'!K45)</f>
        <v>0</v>
      </c>
      <c r="AW46" s="151">
        <f>IF($AV$9="",0,'NILAI TUGAS'!K45)</f>
        <v>0</v>
      </c>
      <c r="AX46" s="213">
        <f>IF(AX$12="UTS",'KOREKSI UTS'!$P47,0)</f>
        <v>0</v>
      </c>
      <c r="AY46" s="213">
        <f>IF(AY$12="UAS",'KOREKSI UAS'!$S50,0)</f>
        <v>0</v>
      </c>
      <c r="AZ46" s="213">
        <f>IF($J$12="NAF",'NILAI AFEKTIF DAN REKAP ABSEN'!$Y49,0)</f>
        <v>0</v>
      </c>
      <c r="BA46" s="213">
        <f t="shared" si="19"/>
        <v>1</v>
      </c>
      <c r="BB46" s="185">
        <f t="shared" si="20"/>
        <v>0</v>
      </c>
      <c r="BC46" s="186">
        <f>IF($BC$9="",0,'NILAI ULANGAN HARIAN'!L45)</f>
        <v>0</v>
      </c>
      <c r="BD46" s="151">
        <f>IF($BC$9="",0,'NILAI TUGAS'!L45)</f>
        <v>0</v>
      </c>
      <c r="BE46" s="213">
        <f>IF(BE$12="UTS",'KOREKSI UTS'!$P47,0)</f>
        <v>0</v>
      </c>
      <c r="BF46" s="213">
        <f>IF(BF$12="UAS",'KOREKSI UAS'!$S50,0)</f>
        <v>0</v>
      </c>
      <c r="BG46" s="213">
        <f>IF($J$12="NAF",'NILAI AFEKTIF DAN REKAP ABSEN'!$Y49,0)</f>
        <v>0</v>
      </c>
      <c r="BH46" s="213">
        <f t="shared" si="21"/>
        <v>1</v>
      </c>
      <c r="BI46" s="185">
        <f t="shared" si="22"/>
        <v>0</v>
      </c>
      <c r="BJ46" s="1615">
        <f t="shared" si="23"/>
        <v>0</v>
      </c>
      <c r="BK46" s="1616"/>
    </row>
    <row r="47" spans="2:63" ht="17.25" customHeight="1">
      <c r="B47" s="103">
        <v>35</v>
      </c>
      <c r="C47" s="154" t="str">
        <f>ABSEN!C45</f>
        <v/>
      </c>
      <c r="D47" s="104"/>
      <c r="E47" s="207" t="str">
        <f>ABSEN!E45</f>
        <v/>
      </c>
      <c r="F47" s="184">
        <f>IF($F$9="",0,'NILAI ULANGAN HARIAN'!E46)</f>
        <v>0</v>
      </c>
      <c r="G47" s="151">
        <f>IF($F$9="",0,'NILAI TUGAS'!E46)</f>
        <v>0</v>
      </c>
      <c r="H47" s="213">
        <f>IF(H$12="UTS",'KOREKSI UTS'!$P48,0)</f>
        <v>0</v>
      </c>
      <c r="I47" s="213">
        <f>IF(I$12="UAS",'KOREKSI UAS'!$S51,0)</f>
        <v>0</v>
      </c>
      <c r="J47" s="213">
        <f>IF($J$12="NAF",'NILAI AFEKTIF DAN REKAP ABSEN'!$Y50,0)</f>
        <v>0</v>
      </c>
      <c r="K47" s="213">
        <f t="shared" si="7"/>
        <v>1</v>
      </c>
      <c r="L47" s="185">
        <f t="shared" si="8"/>
        <v>0</v>
      </c>
      <c r="M47" s="186">
        <f>'NILAI ULANGAN HARIAN'!F46</f>
        <v>0</v>
      </c>
      <c r="N47" s="151">
        <f>'NILAI TUGAS'!F46</f>
        <v>0</v>
      </c>
      <c r="O47" s="213">
        <f>IF(O$12="UTS",'KOREKSI UTS'!$P48,0)</f>
        <v>0</v>
      </c>
      <c r="P47" s="213">
        <f>IF(P$12="UAS",'KOREKSI UAS'!$S51,0)</f>
        <v>0</v>
      </c>
      <c r="Q47" s="213">
        <f>IF($J$12="NAF",'NILAI AFEKTIF DAN REKAP ABSEN'!$Y50,0)</f>
        <v>0</v>
      </c>
      <c r="R47" s="213">
        <f t="shared" si="9"/>
        <v>1</v>
      </c>
      <c r="S47" s="185">
        <f t="shared" si="10"/>
        <v>0</v>
      </c>
      <c r="T47" s="186">
        <f>'NILAI ULANGAN HARIAN'!G46</f>
        <v>0</v>
      </c>
      <c r="U47" s="151">
        <f>'NILAI TUGAS'!G46</f>
        <v>0</v>
      </c>
      <c r="V47" s="213">
        <f>IF(V$12="UTS",'KOREKSI UTS'!$P48,0)</f>
        <v>0</v>
      </c>
      <c r="W47" s="213">
        <f>IF(W$12="UAS",'KOREKSI UAS'!$S51,0)</f>
        <v>0</v>
      </c>
      <c r="X47" s="213">
        <f>IF($J$12="NAF",'NILAI AFEKTIF DAN REKAP ABSEN'!$Y50,0)</f>
        <v>0</v>
      </c>
      <c r="Y47" s="213">
        <f t="shared" si="11"/>
        <v>1</v>
      </c>
      <c r="Z47" s="185">
        <f t="shared" si="12"/>
        <v>0</v>
      </c>
      <c r="AA47" s="186">
        <f>'NILAI ULANGAN HARIAN'!H46</f>
        <v>0</v>
      </c>
      <c r="AB47" s="151">
        <f>'NILAI TUGAS'!H46</f>
        <v>0</v>
      </c>
      <c r="AC47" s="213">
        <f>IF(AC$12="UTS",'KOREKSI UTS'!$P48,0)</f>
        <v>0</v>
      </c>
      <c r="AD47" s="213">
        <f>IF(AD$12="UAS",'KOREKSI UAS'!$S51,0)</f>
        <v>0</v>
      </c>
      <c r="AE47" s="213">
        <f>IF($J$12="NAF",'NILAI AFEKTIF DAN REKAP ABSEN'!$Y50,0)</f>
        <v>0</v>
      </c>
      <c r="AF47" s="213">
        <f t="shared" si="13"/>
        <v>1</v>
      </c>
      <c r="AG47" s="185">
        <f t="shared" si="14"/>
        <v>0</v>
      </c>
      <c r="AH47" s="186">
        <f>IF($AH$9="",0,'NILAI ULANGAN HARIAN'!I46)</f>
        <v>0</v>
      </c>
      <c r="AI47" s="151">
        <f>IF($AH$9="",0,'NILAI TUGAS'!I46)</f>
        <v>0</v>
      </c>
      <c r="AJ47" s="213">
        <f>IF(AJ$12="UTS",'KOREKSI UTS'!$P48,0)</f>
        <v>0</v>
      </c>
      <c r="AK47" s="213">
        <f>IF(AK$12="UAS",'KOREKSI UAS'!$S51,0)</f>
        <v>0</v>
      </c>
      <c r="AL47" s="213">
        <f>IF($J$12="NAF",'NILAI AFEKTIF DAN REKAP ABSEN'!$Y50,0)</f>
        <v>0</v>
      </c>
      <c r="AM47" s="213">
        <f t="shared" si="15"/>
        <v>1</v>
      </c>
      <c r="AN47" s="185">
        <f t="shared" si="16"/>
        <v>0</v>
      </c>
      <c r="AO47" s="186">
        <f>IF($AO$9="",0,'NILAI ULANGAN HARIAN'!J46)</f>
        <v>0</v>
      </c>
      <c r="AP47" s="151">
        <f>IF($AO$9="",0,'NILAI TUGAS'!J46)</f>
        <v>0</v>
      </c>
      <c r="AQ47" s="213">
        <f>IF(AQ$12="UTS",'KOREKSI UTS'!$P48,0)</f>
        <v>0</v>
      </c>
      <c r="AR47" s="213">
        <f>IF(AR$12="UAS",'KOREKSI UAS'!$S51,0)</f>
        <v>0</v>
      </c>
      <c r="AS47" s="213">
        <f>IF($J$12="NAF",'NILAI AFEKTIF DAN REKAP ABSEN'!$Y50,0)</f>
        <v>0</v>
      </c>
      <c r="AT47" s="213">
        <f t="shared" si="17"/>
        <v>1</v>
      </c>
      <c r="AU47" s="185">
        <f t="shared" si="18"/>
        <v>0</v>
      </c>
      <c r="AV47" s="186">
        <f>IF($AV$9="",0,'NILAI ULANGAN HARIAN'!K46)</f>
        <v>0</v>
      </c>
      <c r="AW47" s="151">
        <f>IF($AV$9="",0,'NILAI TUGAS'!K46)</f>
        <v>0</v>
      </c>
      <c r="AX47" s="213">
        <f>IF(AX$12="UTS",'KOREKSI UTS'!$P48,0)</f>
        <v>0</v>
      </c>
      <c r="AY47" s="213">
        <f>IF(AY$12="UAS",'KOREKSI UAS'!$S51,0)</f>
        <v>0</v>
      </c>
      <c r="AZ47" s="213">
        <f>IF($J$12="NAF",'NILAI AFEKTIF DAN REKAP ABSEN'!$Y50,0)</f>
        <v>0</v>
      </c>
      <c r="BA47" s="213">
        <f t="shared" si="19"/>
        <v>1</v>
      </c>
      <c r="BB47" s="185">
        <f t="shared" si="20"/>
        <v>0</v>
      </c>
      <c r="BC47" s="186">
        <f>IF($BC$9="",0,'NILAI ULANGAN HARIAN'!L46)</f>
        <v>0</v>
      </c>
      <c r="BD47" s="151">
        <f>IF($BC$9="",0,'NILAI TUGAS'!L46)</f>
        <v>0</v>
      </c>
      <c r="BE47" s="213">
        <f>IF(BE$12="UTS",'KOREKSI UTS'!$P48,0)</f>
        <v>0</v>
      </c>
      <c r="BF47" s="213">
        <f>IF(BF$12="UAS",'KOREKSI UAS'!$S51,0)</f>
        <v>0</v>
      </c>
      <c r="BG47" s="213">
        <f>IF($J$12="NAF",'NILAI AFEKTIF DAN REKAP ABSEN'!$Y50,0)</f>
        <v>0</v>
      </c>
      <c r="BH47" s="213">
        <f t="shared" si="21"/>
        <v>1</v>
      </c>
      <c r="BI47" s="185">
        <f t="shared" si="22"/>
        <v>0</v>
      </c>
      <c r="BJ47" s="1615">
        <f t="shared" si="23"/>
        <v>0</v>
      </c>
      <c r="BK47" s="1616"/>
    </row>
    <row r="48" spans="2:63" ht="17.25" customHeight="1">
      <c r="B48" s="197">
        <v>36</v>
      </c>
      <c r="C48" s="198" t="str">
        <f>ABSEN!C46</f>
        <v/>
      </c>
      <c r="D48" s="105"/>
      <c r="E48" s="208" t="str">
        <f>ABSEN!E46</f>
        <v/>
      </c>
      <c r="F48" s="205">
        <f>IF($F$9="",0,'NILAI ULANGAN HARIAN'!E47)</f>
        <v>0</v>
      </c>
      <c r="G48" s="199">
        <f>IF($F$9="",0,'NILAI TUGAS'!E47)</f>
        <v>0</v>
      </c>
      <c r="H48" s="213">
        <f>IF(H$12="UTS",'KOREKSI UTS'!$P49,0)</f>
        <v>0</v>
      </c>
      <c r="I48" s="213">
        <f>IF(I$12="UAS",'KOREKSI UAS'!$S52,0)</f>
        <v>0</v>
      </c>
      <c r="J48" s="213">
        <f>IF($J$12="NAF",'NILAI AFEKTIF DAN REKAP ABSEN'!$Y51,0)</f>
        <v>0</v>
      </c>
      <c r="K48" s="213">
        <f t="shared" si="7"/>
        <v>1</v>
      </c>
      <c r="L48" s="185">
        <f t="shared" si="8"/>
        <v>0</v>
      </c>
      <c r="M48" s="200">
        <f>'NILAI ULANGAN HARIAN'!F47</f>
        <v>0</v>
      </c>
      <c r="N48" s="199">
        <f>'NILAI TUGAS'!F47</f>
        <v>0</v>
      </c>
      <c r="O48" s="213">
        <f>IF(O$12="UTS",'KOREKSI UTS'!$P49,0)</f>
        <v>0</v>
      </c>
      <c r="P48" s="213">
        <f>IF(P$12="UAS",'KOREKSI UAS'!$S52,0)</f>
        <v>0</v>
      </c>
      <c r="Q48" s="213">
        <f>IF($J$12="NAF",'NILAI AFEKTIF DAN REKAP ABSEN'!$Y51,0)</f>
        <v>0</v>
      </c>
      <c r="R48" s="213">
        <f t="shared" si="9"/>
        <v>1</v>
      </c>
      <c r="S48" s="185">
        <f t="shared" si="10"/>
        <v>0</v>
      </c>
      <c r="T48" s="200">
        <f>'NILAI ULANGAN HARIAN'!G47</f>
        <v>0</v>
      </c>
      <c r="U48" s="199">
        <f>'NILAI TUGAS'!G47</f>
        <v>0</v>
      </c>
      <c r="V48" s="213">
        <f>IF(V$12="UTS",'KOREKSI UTS'!$P49,0)</f>
        <v>0</v>
      </c>
      <c r="W48" s="213">
        <f>IF(W$12="UAS",'KOREKSI UAS'!$S52,0)</f>
        <v>0</v>
      </c>
      <c r="X48" s="213">
        <f>IF($J$12="NAF",'NILAI AFEKTIF DAN REKAP ABSEN'!$Y51,0)</f>
        <v>0</v>
      </c>
      <c r="Y48" s="213">
        <f t="shared" si="11"/>
        <v>1</v>
      </c>
      <c r="Z48" s="185">
        <f t="shared" si="12"/>
        <v>0</v>
      </c>
      <c r="AA48" s="200">
        <f>'NILAI ULANGAN HARIAN'!H47</f>
        <v>0</v>
      </c>
      <c r="AB48" s="199">
        <f>'NILAI TUGAS'!H47</f>
        <v>0</v>
      </c>
      <c r="AC48" s="213">
        <f>IF(AC$12="UTS",'KOREKSI UTS'!$P49,0)</f>
        <v>0</v>
      </c>
      <c r="AD48" s="213">
        <f>IF(AD$12="UAS",'KOREKSI UAS'!$S52,0)</f>
        <v>0</v>
      </c>
      <c r="AE48" s="213">
        <f>IF($J$12="NAF",'NILAI AFEKTIF DAN REKAP ABSEN'!$Y51,0)</f>
        <v>0</v>
      </c>
      <c r="AF48" s="213">
        <f t="shared" si="13"/>
        <v>1</v>
      </c>
      <c r="AG48" s="215">
        <f t="shared" si="14"/>
        <v>0</v>
      </c>
      <c r="AH48" s="200">
        <f>IF($AH$9="",0,'NILAI ULANGAN HARIAN'!I47)</f>
        <v>0</v>
      </c>
      <c r="AI48" s="199">
        <f>IF($AH$9="",0,'NILAI TUGAS'!I47)</f>
        <v>0</v>
      </c>
      <c r="AJ48" s="213">
        <f>IF(AJ$12="UTS",'KOREKSI UTS'!$P49,0)</f>
        <v>0</v>
      </c>
      <c r="AK48" s="213">
        <f>IF(AK$12="UAS",'KOREKSI UAS'!$S52,0)</f>
        <v>0</v>
      </c>
      <c r="AL48" s="213">
        <f>IF($J$12="NAF",'NILAI AFEKTIF DAN REKAP ABSEN'!$Y51,0)</f>
        <v>0</v>
      </c>
      <c r="AM48" s="213">
        <f t="shared" si="15"/>
        <v>1</v>
      </c>
      <c r="AN48" s="185">
        <f t="shared" si="16"/>
        <v>0</v>
      </c>
      <c r="AO48" s="200">
        <f>IF($AO$9="",0,'NILAI ULANGAN HARIAN'!J47)</f>
        <v>0</v>
      </c>
      <c r="AP48" s="199">
        <f>IF($AO$9="",0,'NILAI TUGAS'!J47)</f>
        <v>0</v>
      </c>
      <c r="AQ48" s="213">
        <f>IF(AQ$12="UTS",'KOREKSI UTS'!$P49,0)</f>
        <v>0</v>
      </c>
      <c r="AR48" s="213">
        <f>IF(AR$12="UAS",'KOREKSI UAS'!$S52,0)</f>
        <v>0</v>
      </c>
      <c r="AS48" s="213">
        <f>IF($J$12="NAF",'NILAI AFEKTIF DAN REKAP ABSEN'!$Y51,0)</f>
        <v>0</v>
      </c>
      <c r="AT48" s="213">
        <f t="shared" si="17"/>
        <v>1</v>
      </c>
      <c r="AU48" s="185">
        <f t="shared" si="18"/>
        <v>0</v>
      </c>
      <c r="AV48" s="200">
        <f>IF($AV$9="",0,'NILAI ULANGAN HARIAN'!K47)</f>
        <v>0</v>
      </c>
      <c r="AW48" s="199">
        <f>IF($AV$9="",0,'NILAI TUGAS'!K47)</f>
        <v>0</v>
      </c>
      <c r="AX48" s="213">
        <f>IF(AX$12="UTS",'KOREKSI UTS'!$P49,0)</f>
        <v>0</v>
      </c>
      <c r="AY48" s="213">
        <f>IF(AY$12="UAS",'KOREKSI UAS'!$S52,0)</f>
        <v>0</v>
      </c>
      <c r="AZ48" s="213">
        <f>IF($J$12="NAF",'NILAI AFEKTIF DAN REKAP ABSEN'!$Y51,0)</f>
        <v>0</v>
      </c>
      <c r="BA48" s="213">
        <f t="shared" si="19"/>
        <v>1</v>
      </c>
      <c r="BB48" s="185">
        <f t="shared" si="20"/>
        <v>0</v>
      </c>
      <c r="BC48" s="200">
        <f>IF($BC$9="",0,'NILAI ULANGAN HARIAN'!L47)</f>
        <v>0</v>
      </c>
      <c r="BD48" s="199">
        <f>IF($BC$9="",0,'NILAI TUGAS'!L47)</f>
        <v>0</v>
      </c>
      <c r="BE48" s="213">
        <f>IF(BE$12="UTS",'KOREKSI UTS'!$P49,0)</f>
        <v>0</v>
      </c>
      <c r="BF48" s="213">
        <f>IF(BF$12="UAS",'KOREKSI UAS'!$S52,0)</f>
        <v>0</v>
      </c>
      <c r="BG48" s="213">
        <f>IF($J$12="NAF",'NILAI AFEKTIF DAN REKAP ABSEN'!$Y51,0)</f>
        <v>0</v>
      </c>
      <c r="BH48" s="213">
        <f t="shared" si="21"/>
        <v>1</v>
      </c>
      <c r="BI48" s="185">
        <f t="shared" si="22"/>
        <v>0</v>
      </c>
      <c r="BJ48" s="1618">
        <f t="shared" si="23"/>
        <v>0</v>
      </c>
      <c r="BK48" s="1619"/>
    </row>
    <row r="49" spans="2:63" s="134" customFormat="1" ht="20.25" customHeight="1">
      <c r="B49" s="1620">
        <f>36-COUNTBLANK(E13:E48)</f>
        <v>0</v>
      </c>
      <c r="C49" s="1621"/>
      <c r="D49" s="1621"/>
      <c r="E49" s="1622"/>
      <c r="F49" s="201" t="e">
        <f t="shared" ref="F49:BF49" si="24">(SUM(F13:F48))/$B$49</f>
        <v>#DIV/0!</v>
      </c>
      <c r="G49" s="201" t="e">
        <f t="shared" si="24"/>
        <v>#DIV/0!</v>
      </c>
      <c r="H49" s="201" t="e">
        <f t="shared" si="24"/>
        <v>#DIV/0!</v>
      </c>
      <c r="I49" s="201" t="e">
        <f t="shared" si="24"/>
        <v>#DIV/0!</v>
      </c>
      <c r="J49" s="201" t="e">
        <f>IF(F10=1,((SUM(J13:J48))/$B$49),0)</f>
        <v>#DIV/0!</v>
      </c>
      <c r="K49" s="213"/>
      <c r="L49" s="201">
        <f>IF(ISERROR((SUM(F49:I49))/(SUM(F$11:I$11))),0,((SUM(F49:I49))/(SUM(F$11:I$11))))</f>
        <v>0</v>
      </c>
      <c r="M49" s="201" t="e">
        <f t="shared" si="24"/>
        <v>#DIV/0!</v>
      </c>
      <c r="N49" s="201" t="e">
        <f t="shared" si="24"/>
        <v>#DIV/0!</v>
      </c>
      <c r="O49" s="201" t="e">
        <f t="shared" si="24"/>
        <v>#DIV/0!</v>
      </c>
      <c r="P49" s="201" t="e">
        <f t="shared" si="24"/>
        <v>#DIV/0!</v>
      </c>
      <c r="Q49" s="201" t="e">
        <f>IF(M10=1,((SUM(Q13:Q48))/$B$49),0)</f>
        <v>#DIV/0!</v>
      </c>
      <c r="R49" s="213"/>
      <c r="S49" s="201">
        <f>IF(ISERROR((SUM(M49:P49))/(SUM(M$11:P$11))),0,((SUM(M49:P49))/(SUM(M$11:P$11))))</f>
        <v>0</v>
      </c>
      <c r="T49" s="201" t="e">
        <f t="shared" si="24"/>
        <v>#DIV/0!</v>
      </c>
      <c r="U49" s="201" t="e">
        <f t="shared" si="24"/>
        <v>#DIV/0!</v>
      </c>
      <c r="V49" s="201" t="e">
        <f t="shared" si="24"/>
        <v>#DIV/0!</v>
      </c>
      <c r="W49" s="201" t="e">
        <f t="shared" si="24"/>
        <v>#DIV/0!</v>
      </c>
      <c r="X49" s="201" t="e">
        <f>IF(T10=1,((SUM(X13:X48))/$B$49),0)</f>
        <v>#DIV/0!</v>
      </c>
      <c r="Y49" s="213"/>
      <c r="Z49" s="201">
        <f>IF(ISERROR((SUM(T49:W49))/(SUM(T$11:W$11))),0,((SUM(T49:W49))/(SUM(T$11:W$11))))</f>
        <v>0</v>
      </c>
      <c r="AA49" s="201" t="e">
        <f t="shared" si="24"/>
        <v>#DIV/0!</v>
      </c>
      <c r="AB49" s="201" t="e">
        <f t="shared" si="24"/>
        <v>#DIV/0!</v>
      </c>
      <c r="AC49" s="201" t="e">
        <f t="shared" si="24"/>
        <v>#DIV/0!</v>
      </c>
      <c r="AD49" s="201" t="e">
        <f t="shared" si="24"/>
        <v>#DIV/0!</v>
      </c>
      <c r="AE49" s="201" t="e">
        <f>IF(AA10=1,((SUM(AE13:AE48))/$B$49),0)</f>
        <v>#DIV/0!</v>
      </c>
      <c r="AF49" s="213"/>
      <c r="AG49" s="201">
        <f t="shared" si="14"/>
        <v>0</v>
      </c>
      <c r="AH49" s="201" t="e">
        <f t="shared" si="24"/>
        <v>#DIV/0!</v>
      </c>
      <c r="AI49" s="201" t="e">
        <f t="shared" si="24"/>
        <v>#DIV/0!</v>
      </c>
      <c r="AJ49" s="201" t="e">
        <f t="shared" si="24"/>
        <v>#DIV/0!</v>
      </c>
      <c r="AK49" s="201" t="e">
        <f t="shared" si="24"/>
        <v>#DIV/0!</v>
      </c>
      <c r="AL49" s="201">
        <f>IF(AH10=1,((SUM(AL13:AL48))/$B$49),0)</f>
        <v>0</v>
      </c>
      <c r="AM49" s="213"/>
      <c r="AN49" s="201">
        <f>IF(ISERROR((SUM(AH49:AK49))/(SUM(AH$11:AK$11))),0,((SUM(AH49:AK49))/(SUM(AH$11:AK$11))))</f>
        <v>0</v>
      </c>
      <c r="AO49" s="201" t="e">
        <f t="shared" si="24"/>
        <v>#DIV/0!</v>
      </c>
      <c r="AP49" s="201" t="e">
        <f t="shared" si="24"/>
        <v>#DIV/0!</v>
      </c>
      <c r="AQ49" s="201" t="e">
        <f t="shared" si="24"/>
        <v>#DIV/0!</v>
      </c>
      <c r="AR49" s="201" t="e">
        <f t="shared" si="24"/>
        <v>#DIV/0!</v>
      </c>
      <c r="AS49" s="201">
        <f>IF(AO10=1,((SUM(AS13:AS48))/$B$49),0)</f>
        <v>0</v>
      </c>
      <c r="AT49" s="213"/>
      <c r="AU49" s="201">
        <f>IF(ISERROR((SUM(AO49:AR49))/(SUM(AO$11:AR$11))),0,((SUM(AO49:AR49))/(SUM(AO$11:AR$11))))</f>
        <v>0</v>
      </c>
      <c r="AV49" s="201" t="e">
        <f t="shared" si="24"/>
        <v>#DIV/0!</v>
      </c>
      <c r="AW49" s="201" t="e">
        <f t="shared" si="24"/>
        <v>#DIV/0!</v>
      </c>
      <c r="AX49" s="201" t="e">
        <f t="shared" si="24"/>
        <v>#DIV/0!</v>
      </c>
      <c r="AY49" s="201" t="e">
        <f t="shared" si="24"/>
        <v>#DIV/0!</v>
      </c>
      <c r="AZ49" s="201">
        <f>IF(AV10=1,((SUM(AZ13:AZ48))/$B$49),0)</f>
        <v>0</v>
      </c>
      <c r="BA49" s="213"/>
      <c r="BB49" s="201">
        <f>IF(ISERROR((SUM(AV49:AY49))/(SUM(AV$11:AY$11))),0,((SUM(AV49:AY49))/(SUM(AV$11:AY$11))))</f>
        <v>0</v>
      </c>
      <c r="BC49" s="201" t="e">
        <f t="shared" si="24"/>
        <v>#DIV/0!</v>
      </c>
      <c r="BD49" s="201" t="e">
        <f t="shared" si="24"/>
        <v>#DIV/0!</v>
      </c>
      <c r="BE49" s="201" t="e">
        <f t="shared" si="24"/>
        <v>#DIV/0!</v>
      </c>
      <c r="BF49" s="201" t="e">
        <f t="shared" si="24"/>
        <v>#DIV/0!</v>
      </c>
      <c r="BG49" s="201">
        <f>IF(BC10=1,((SUM(BG13:BG48))/$B$49),0)</f>
        <v>0</v>
      </c>
      <c r="BH49" s="213"/>
      <c r="BI49" s="201">
        <f>IF(ISERROR((SUM(BC49:BF49))/(SUM(BC$11:BF$11))),0,((SUM(BC49:BF49))/(SUM(BC$11:BF$11))))</f>
        <v>0</v>
      </c>
      <c r="BJ49" s="1592"/>
      <c r="BK49" s="1593"/>
    </row>
    <row r="50" spans="2:63" s="96" customFormat="1" ht="12" hidden="1">
      <c r="B50" s="92"/>
      <c r="C50" s="92"/>
      <c r="D50" s="109"/>
      <c r="E50" s="92"/>
      <c r="F50" s="92"/>
      <c r="G50" s="92"/>
      <c r="H50" s="92"/>
      <c r="I50" s="92"/>
      <c r="J50" s="92"/>
      <c r="K50" s="214">
        <f>SUM(K13:K48)</f>
        <v>36</v>
      </c>
      <c r="L50" s="92"/>
      <c r="M50" s="92"/>
      <c r="N50" s="92"/>
      <c r="O50" s="92"/>
      <c r="P50" s="92"/>
      <c r="Q50" s="92"/>
      <c r="R50" s="214">
        <f>SUM(R13:R48)</f>
        <v>36</v>
      </c>
      <c r="S50" s="92"/>
      <c r="T50" s="92"/>
      <c r="U50" s="92"/>
      <c r="V50" s="92"/>
      <c r="W50" s="92"/>
      <c r="X50" s="92"/>
      <c r="Y50" s="214">
        <f>SUM(Y13:Y48)</f>
        <v>36</v>
      </c>
      <c r="Z50" s="92"/>
      <c r="AA50" s="92"/>
      <c r="AB50" s="92"/>
      <c r="AC50" s="92"/>
      <c r="AD50" s="92"/>
      <c r="AE50" s="92"/>
      <c r="AF50" s="214">
        <f>SUM(AF13:AF48)</f>
        <v>36</v>
      </c>
      <c r="AG50" s="92"/>
      <c r="AH50" s="92"/>
      <c r="AI50" s="92"/>
      <c r="AJ50" s="92"/>
      <c r="AK50" s="92"/>
      <c r="AL50" s="92"/>
      <c r="AM50" s="214">
        <f>SUM(AM13:AM48)</f>
        <v>36</v>
      </c>
      <c r="AN50" s="92"/>
      <c r="AO50" s="92"/>
      <c r="AP50" s="92"/>
      <c r="AQ50" s="92"/>
      <c r="AR50" s="92"/>
      <c r="AS50" s="92"/>
      <c r="AT50" s="214">
        <f>SUM(AT13:AT48)</f>
        <v>36</v>
      </c>
      <c r="AU50" s="92"/>
      <c r="AV50" s="92"/>
      <c r="AW50" s="92"/>
      <c r="AX50" s="92"/>
      <c r="AY50" s="92"/>
      <c r="AZ50" s="92"/>
      <c r="BA50" s="214">
        <f>SUM(BA13:BA48)</f>
        <v>36</v>
      </c>
      <c r="BB50" s="92"/>
      <c r="BC50" s="92"/>
      <c r="BH50" s="214">
        <f>SUM(BH13:BH48)</f>
        <v>36</v>
      </c>
      <c r="BK50" s="92"/>
    </row>
    <row r="51" spans="2:63" s="96" customFormat="1" ht="12" hidden="1">
      <c r="B51" s="92"/>
      <c r="C51" s="92"/>
      <c r="D51" s="109"/>
      <c r="E51" s="92"/>
      <c r="F51" s="92"/>
      <c r="G51" s="92"/>
      <c r="H51" s="92"/>
      <c r="I51" s="116" t="s">
        <v>384</v>
      </c>
      <c r="J51" s="116" t="s">
        <v>341</v>
      </c>
      <c r="K51" s="116"/>
      <c r="L51" s="116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K51" s="92"/>
    </row>
    <row r="52" spans="2:63" s="96" customFormat="1" ht="12" hidden="1">
      <c r="B52" s="1504" t="s">
        <v>19</v>
      </c>
      <c r="C52" s="1504"/>
      <c r="D52" s="1504"/>
      <c r="E52" s="1504"/>
      <c r="F52" s="92"/>
      <c r="G52" s="92"/>
      <c r="H52" s="92"/>
      <c r="I52" s="116" t="s">
        <v>317</v>
      </c>
      <c r="J52" s="116" t="s">
        <v>342</v>
      </c>
      <c r="K52" s="116"/>
      <c r="L52" s="116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1617" t="s">
        <v>325</v>
      </c>
      <c r="BE52" s="1617"/>
      <c r="BF52" s="1617"/>
      <c r="BG52" s="1617"/>
      <c r="BH52" s="1617"/>
      <c r="BI52" s="1617"/>
      <c r="BJ52" s="1617"/>
      <c r="BK52" s="92"/>
    </row>
    <row r="53" spans="2:63" s="96" customFormat="1" ht="12" hidden="1">
      <c r="B53" s="1504" t="s">
        <v>20</v>
      </c>
      <c r="C53" s="1504"/>
      <c r="D53" s="1504"/>
      <c r="E53" s="1504"/>
      <c r="F53" s="110"/>
      <c r="G53" s="110"/>
      <c r="H53" s="110"/>
      <c r="I53" s="116" t="s">
        <v>303</v>
      </c>
      <c r="J53" s="116"/>
      <c r="K53" s="276"/>
      <c r="L53" s="276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504" t="s">
        <v>21</v>
      </c>
      <c r="BE53" s="1504"/>
      <c r="BF53" s="1504"/>
      <c r="BG53" s="1504"/>
      <c r="BH53" s="1504"/>
      <c r="BI53" s="1504"/>
      <c r="BJ53" s="1504"/>
      <c r="BK53" s="110"/>
    </row>
    <row r="54" spans="2:63" s="96" customFormat="1" ht="12" hidden="1">
      <c r="B54" s="1504"/>
      <c r="C54" s="1504"/>
      <c r="D54" s="1504"/>
      <c r="E54" s="1504"/>
      <c r="F54" s="110"/>
      <c r="G54" s="110"/>
      <c r="H54" s="110"/>
      <c r="I54" s="116" t="s">
        <v>306</v>
      </c>
      <c r="J54" s="116"/>
      <c r="K54" s="276"/>
      <c r="L54" s="276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209"/>
      <c r="BE54" s="209"/>
      <c r="BF54" s="209"/>
      <c r="BG54" s="209"/>
      <c r="BH54" s="209"/>
      <c r="BI54" s="209"/>
      <c r="BJ54" s="209"/>
      <c r="BK54" s="110"/>
    </row>
    <row r="55" spans="2:63" s="96" customFormat="1" ht="12" hidden="1">
      <c r="B55" s="1504"/>
      <c r="C55" s="1504"/>
      <c r="D55" s="1504"/>
      <c r="E55" s="1504"/>
      <c r="F55" s="92"/>
      <c r="G55" s="92"/>
      <c r="H55" s="92"/>
      <c r="I55" s="116" t="s">
        <v>308</v>
      </c>
      <c r="J55" s="116"/>
      <c r="K55" s="116"/>
      <c r="L55" s="116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209"/>
      <c r="BE55" s="209"/>
      <c r="BF55" s="209"/>
      <c r="BG55" s="209"/>
      <c r="BH55" s="209"/>
      <c r="BI55" s="209"/>
      <c r="BJ55" s="110"/>
      <c r="BK55" s="92"/>
    </row>
    <row r="56" spans="2:63" s="96" customFormat="1" ht="12" hidden="1">
      <c r="B56" s="1504"/>
      <c r="C56" s="1504"/>
      <c r="D56" s="1504"/>
      <c r="E56" s="1504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209"/>
      <c r="BE56" s="209"/>
      <c r="BF56" s="209"/>
      <c r="BG56" s="209"/>
      <c r="BH56" s="209"/>
      <c r="BI56" s="209"/>
      <c r="BJ56" s="110"/>
      <c r="BK56" s="110"/>
    </row>
    <row r="57" spans="2:63" s="96" customFormat="1" ht="12" hidden="1">
      <c r="B57" s="1504"/>
      <c r="C57" s="1504"/>
      <c r="D57" s="1504"/>
      <c r="E57" s="1504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209"/>
      <c r="BE57" s="209"/>
      <c r="BF57" s="209"/>
      <c r="BG57" s="209"/>
      <c r="BH57" s="209"/>
      <c r="BI57" s="209"/>
      <c r="BJ57" s="92"/>
      <c r="BK57" s="135"/>
    </row>
    <row r="58" spans="2:63" s="111" customFormat="1" ht="12" hidden="1">
      <c r="B58" s="1590" t="str">
        <f>PROTA!C43</f>
        <v>ARIS SUATRYANTO, S.Pd.</v>
      </c>
      <c r="C58" s="1590"/>
      <c r="D58" s="1590"/>
      <c r="E58" s="1590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209"/>
      <c r="BE58" s="209"/>
      <c r="BF58" s="209"/>
      <c r="BG58" s="209"/>
      <c r="BH58" s="209"/>
      <c r="BI58" s="209"/>
      <c r="BJ58" s="110"/>
      <c r="BK58" s="91"/>
    </row>
    <row r="59" spans="2:63" s="112" customFormat="1" ht="12" hidden="1">
      <c r="B59" s="1591" t="e">
        <f>PROTA!C44</f>
        <v>#REF!</v>
      </c>
      <c r="C59" s="1591"/>
      <c r="D59" s="1591"/>
      <c r="E59" s="1591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96"/>
      <c r="BE59" s="96"/>
      <c r="BF59" s="96"/>
      <c r="BG59" s="96"/>
      <c r="BH59" s="96"/>
      <c r="BI59" s="96"/>
      <c r="BJ59" s="96"/>
      <c r="BK59" s="136"/>
    </row>
    <row r="60" spans="2:63" hidden="1">
      <c r="B60" s="97"/>
      <c r="C60" s="97"/>
      <c r="D60" s="114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1590" t="str">
        <f>E4</f>
        <v>ACHMAD MUFTI, S.Kom.</v>
      </c>
      <c r="BE60" s="1590"/>
      <c r="BF60" s="1590"/>
      <c r="BG60" s="1590"/>
      <c r="BH60" s="1590"/>
      <c r="BI60" s="1590"/>
      <c r="BJ60" s="1590"/>
      <c r="BK60" s="90"/>
    </row>
    <row r="61" spans="2:63"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1591" t="str">
        <f>COVER!A41</f>
        <v>NIP. -</v>
      </c>
      <c r="BE61" s="1591"/>
      <c r="BF61" s="1591"/>
      <c r="BG61" s="1591"/>
      <c r="BH61" s="1591"/>
      <c r="BI61" s="1591"/>
      <c r="BJ61" s="1591"/>
      <c r="BK61" s="90"/>
    </row>
    <row r="62" spans="2:63"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</row>
  </sheetData>
  <mergeCells count="73">
    <mergeCell ref="AH10:AN10"/>
    <mergeCell ref="AO10:AU10"/>
    <mergeCell ref="B49:E49"/>
    <mergeCell ref="F10:L10"/>
    <mergeCell ref="M10:S10"/>
    <mergeCell ref="T10:Z10"/>
    <mergeCell ref="AA10:AG10"/>
    <mergeCell ref="BJ40:BK40"/>
    <mergeCell ref="BJ41:BK41"/>
    <mergeCell ref="BJ42:BK42"/>
    <mergeCell ref="BJ37:BK37"/>
    <mergeCell ref="BJ38:BK38"/>
    <mergeCell ref="BJ39:BK39"/>
    <mergeCell ref="BJ46:BK46"/>
    <mergeCell ref="BJ47:BK47"/>
    <mergeCell ref="BJ48:BK48"/>
    <mergeCell ref="BJ43:BK43"/>
    <mergeCell ref="BJ44:BK44"/>
    <mergeCell ref="BJ45:BK45"/>
    <mergeCell ref="B59:E59"/>
    <mergeCell ref="BD52:BJ52"/>
    <mergeCell ref="BD53:BJ53"/>
    <mergeCell ref="B52:E52"/>
    <mergeCell ref="B53:E53"/>
    <mergeCell ref="B54:E54"/>
    <mergeCell ref="B55:E55"/>
    <mergeCell ref="B56:E56"/>
    <mergeCell ref="B57:E57"/>
    <mergeCell ref="B58:E58"/>
    <mergeCell ref="BJ34:BK34"/>
    <mergeCell ref="BJ35:BK35"/>
    <mergeCell ref="BJ36:BK36"/>
    <mergeCell ref="BJ31:BK31"/>
    <mergeCell ref="BJ32:BK32"/>
    <mergeCell ref="BJ33:BK33"/>
    <mergeCell ref="BJ28:BK28"/>
    <mergeCell ref="BJ29:BK29"/>
    <mergeCell ref="BJ30:BK30"/>
    <mergeCell ref="BJ25:BK25"/>
    <mergeCell ref="BJ26:BK26"/>
    <mergeCell ref="BJ27:BK27"/>
    <mergeCell ref="BJ22:BK22"/>
    <mergeCell ref="BJ23:BK23"/>
    <mergeCell ref="BJ24:BK24"/>
    <mergeCell ref="BJ19:BK19"/>
    <mergeCell ref="BJ20:BK20"/>
    <mergeCell ref="BJ21:BK21"/>
    <mergeCell ref="BJ17:BK17"/>
    <mergeCell ref="BJ18:BK18"/>
    <mergeCell ref="BJ13:BK13"/>
    <mergeCell ref="BJ14:BK14"/>
    <mergeCell ref="BJ15:BK15"/>
    <mergeCell ref="AO9:AU9"/>
    <mergeCell ref="AV9:BB9"/>
    <mergeCell ref="AV10:BB10"/>
    <mergeCell ref="BC10:BI10"/>
    <mergeCell ref="BJ16:BK16"/>
    <mergeCell ref="BD60:BJ60"/>
    <mergeCell ref="BD61:BJ61"/>
    <mergeCell ref="BJ49:BK49"/>
    <mergeCell ref="I6:J6"/>
    <mergeCell ref="B1:BK1"/>
    <mergeCell ref="B8:B12"/>
    <mergeCell ref="C8:C12"/>
    <mergeCell ref="D8:E12"/>
    <mergeCell ref="F8:BI8"/>
    <mergeCell ref="BJ8:BK12"/>
    <mergeCell ref="F9:L9"/>
    <mergeCell ref="M9:S9"/>
    <mergeCell ref="BC9:BI9"/>
    <mergeCell ref="T9:Z9"/>
    <mergeCell ref="AA9:AG9"/>
    <mergeCell ref="AH9:AN9"/>
  </mergeCells>
  <conditionalFormatting sqref="C13:E48 F13:BK49">
    <cfRule type="cellIs" dxfId="10" priority="1" operator="equal">
      <formula>0</formula>
    </cfRule>
  </conditionalFormatting>
  <dataValidations count="3">
    <dataValidation type="list" allowBlank="1" showInputMessage="1" showErrorMessage="1" sqref="K12">
      <formula1>$I$51:$I$54</formula1>
    </dataValidation>
    <dataValidation type="list" allowBlank="1" showInputMessage="1" showErrorMessage="1" sqref="AV12:AY12 F12:I12 M12:P12 T12:W12 AH12:AL12 AA12:AD12 AO12:AR12 BC12:BF12">
      <formula1>$I$51:$I$55</formula1>
    </dataValidation>
    <dataValidation type="list" allowBlank="1" showInputMessage="1" showErrorMessage="1" sqref="I6">
      <formula1>$J$51:$J$52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0">
    <tabColor rgb="FF00B050"/>
  </sheetPr>
  <dimension ref="A1:BC68"/>
  <sheetViews>
    <sheetView showGridLines="0" zoomScale="91" zoomScaleNormal="91" workbookViewId="0">
      <pane xSplit="5" ySplit="10" topLeftCell="F20" activePane="bottomRight" state="frozen"/>
      <selection pane="topRight" activeCell="F1" sqref="F1"/>
      <selection pane="bottomLeft" activeCell="A11" sqref="A11"/>
      <selection pane="bottomRight" activeCell="BA30" sqref="BA30"/>
    </sheetView>
  </sheetViews>
  <sheetFormatPr defaultRowHeight="14.25"/>
  <cols>
    <col min="1" max="1" width="2.5703125" style="5" customWidth="1"/>
    <col min="2" max="2" width="4.7109375" style="5" customWidth="1"/>
    <col min="3" max="3" width="10.42578125" style="5" customWidth="1"/>
    <col min="4" max="4" width="1.28515625" style="5" customWidth="1"/>
    <col min="5" max="5" width="27" style="5" customWidth="1"/>
    <col min="6" max="6" width="6.7109375" style="5" customWidth="1"/>
    <col min="7" max="7" width="8.140625" style="5" customWidth="1"/>
    <col min="8" max="8" width="24.5703125" style="5" customWidth="1"/>
    <col min="9" max="9" width="13.7109375" style="5" customWidth="1"/>
    <col min="10" max="10" width="6.42578125" style="5" customWidth="1"/>
    <col min="11" max="11" width="6.42578125" style="5" hidden="1" customWidth="1"/>
    <col min="12" max="12" width="6.7109375" style="5" customWidth="1"/>
    <col min="13" max="13" width="8.140625" style="5" hidden="1" customWidth="1"/>
    <col min="14" max="14" width="24.5703125" style="5" customWidth="1"/>
    <col min="15" max="15" width="13.7109375" style="5" customWidth="1"/>
    <col min="16" max="16" width="6.42578125" style="5" customWidth="1"/>
    <col min="17" max="17" width="6.42578125" style="5" hidden="1" customWidth="1"/>
    <col min="18" max="18" width="6.7109375" style="5" customWidth="1"/>
    <col min="19" max="19" width="8.140625" style="5" customWidth="1"/>
    <col min="20" max="20" width="24.5703125" style="5" customWidth="1"/>
    <col min="21" max="21" width="13.7109375" style="5" customWidth="1"/>
    <col min="22" max="22" width="6.42578125" style="5" customWidth="1"/>
    <col min="23" max="23" width="6.42578125" style="5" hidden="1" customWidth="1"/>
    <col min="24" max="24" width="6.7109375" style="5" customWidth="1"/>
    <col min="25" max="25" width="8.140625" style="5" customWidth="1"/>
    <col min="26" max="26" width="24.5703125" style="5" customWidth="1"/>
    <col min="27" max="27" width="13.7109375" style="5" customWidth="1"/>
    <col min="28" max="28" width="6.42578125" style="5" customWidth="1"/>
    <col min="29" max="29" width="6.42578125" style="5" hidden="1" customWidth="1"/>
    <col min="30" max="30" width="6.7109375" style="5" customWidth="1"/>
    <col min="31" max="31" width="8.140625" style="5" customWidth="1"/>
    <col min="32" max="32" width="24.5703125" style="5" customWidth="1"/>
    <col min="33" max="33" width="13.7109375" style="5" customWidth="1"/>
    <col min="34" max="34" width="6.42578125" style="5" customWidth="1"/>
    <col min="35" max="35" width="6.42578125" style="5" hidden="1" customWidth="1"/>
    <col min="36" max="36" width="6.7109375" style="5" customWidth="1"/>
    <col min="37" max="37" width="8.140625" style="5" customWidth="1"/>
    <col min="38" max="38" width="24.5703125" style="5" customWidth="1"/>
    <col min="39" max="39" width="13.7109375" style="5" customWidth="1"/>
    <col min="40" max="40" width="6.42578125" style="5" customWidth="1"/>
    <col min="41" max="41" width="6.42578125" style="5" hidden="1" customWidth="1"/>
    <col min="42" max="42" width="6.7109375" style="5" customWidth="1"/>
    <col min="43" max="43" width="8.140625" style="5" customWidth="1"/>
    <col min="44" max="44" width="24.5703125" style="5" customWidth="1"/>
    <col min="45" max="45" width="13.7109375" style="5" customWidth="1"/>
    <col min="46" max="46" width="6.42578125" style="5" customWidth="1"/>
    <col min="47" max="47" width="6.42578125" style="5" hidden="1" customWidth="1"/>
    <col min="48" max="48" width="6.7109375" style="5" customWidth="1"/>
    <col min="49" max="49" width="8.140625" style="5" customWidth="1"/>
    <col min="50" max="50" width="24.5703125" style="5" customWidth="1"/>
    <col min="51" max="51" width="13.7109375" style="5" customWidth="1"/>
    <col min="52" max="53" width="6.42578125" style="5" customWidth="1"/>
    <col min="54" max="54" width="7.28515625" style="5" customWidth="1"/>
    <col min="55" max="55" width="8.28515625" style="5" customWidth="1"/>
    <col min="56" max="16384" width="9.140625" style="1"/>
  </cols>
  <sheetData>
    <row r="1" spans="1:55" ht="18">
      <c r="B1" s="1644" t="str">
        <f>CONCATENATE("ANALISIS NILAI DAN PROGRAM REMIDIASI / PENGAYAAN SEMESTER"," ",'DATA UTAMA'!H16)</f>
        <v>ANALISIS NILAI DAN PROGRAM REMIDIASI / PENGAYAAN SEMESTER 2</v>
      </c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644"/>
      <c r="X1" s="1644"/>
      <c r="Y1" s="1644"/>
      <c r="Z1" s="1644"/>
      <c r="AA1" s="1644"/>
      <c r="AB1" s="1644"/>
      <c r="AC1" s="1644"/>
      <c r="AD1" s="1644"/>
      <c r="AE1" s="1644"/>
      <c r="AF1" s="1644"/>
      <c r="AG1" s="1644"/>
      <c r="AH1" s="1644"/>
      <c r="AI1" s="1644"/>
      <c r="AJ1" s="1644"/>
      <c r="AK1" s="1644"/>
      <c r="AL1" s="1644"/>
      <c r="AM1" s="1644"/>
      <c r="AN1" s="1644"/>
      <c r="AO1" s="1644"/>
      <c r="AP1" s="1644"/>
      <c r="AQ1" s="1644"/>
      <c r="AR1" s="1644"/>
      <c r="AS1" s="1644"/>
      <c r="AT1" s="1644"/>
      <c r="AU1" s="1644"/>
      <c r="AV1" s="1644"/>
      <c r="AW1" s="1644"/>
      <c r="AX1" s="1644"/>
      <c r="AY1" s="1644"/>
      <c r="AZ1" s="1644"/>
      <c r="BA1" s="1644"/>
      <c r="BB1" s="1644"/>
      <c r="BC1" s="1644"/>
    </row>
    <row r="2" spans="1:55" ht="4.5" hidden="1" customHeight="1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</row>
    <row r="3" spans="1:55" hidden="1">
      <c r="A3" s="156"/>
      <c r="B3" s="157" t="s">
        <v>2</v>
      </c>
      <c r="C3" s="158"/>
      <c r="D3" s="159" t="s">
        <v>3</v>
      </c>
      <c r="E3" s="158" t="str">
        <f>'DATA UTAMA'!D18</f>
        <v>PRAKARYA</v>
      </c>
      <c r="F3" s="158"/>
      <c r="G3" s="158"/>
      <c r="H3" s="157" t="s">
        <v>25</v>
      </c>
      <c r="I3" s="160" t="s">
        <v>3</v>
      </c>
      <c r="J3" s="161" t="str">
        <f>'DATA UTAMA'!H14</f>
        <v>2017/2018</v>
      </c>
      <c r="K3" s="161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6"/>
      <c r="AE3" s="156"/>
      <c r="AF3" s="156"/>
      <c r="AG3" s="156"/>
      <c r="AH3" s="156"/>
      <c r="AI3" s="156"/>
      <c r="AK3" s="157"/>
      <c r="AL3" s="157"/>
      <c r="AM3" s="157"/>
      <c r="AN3" s="157"/>
      <c r="AO3" s="157"/>
      <c r="AP3" s="156"/>
      <c r="AQ3" s="156"/>
      <c r="AR3" s="156"/>
      <c r="AS3" s="156"/>
      <c r="AT3" s="156"/>
      <c r="AU3" s="156"/>
      <c r="AW3" s="160"/>
      <c r="AX3" s="160"/>
      <c r="AY3" s="160"/>
      <c r="AZ3" s="160"/>
      <c r="BA3" s="160"/>
    </row>
    <row r="4" spans="1:55" hidden="1">
      <c r="A4" s="156"/>
      <c r="B4" s="157" t="s">
        <v>4</v>
      </c>
      <c r="C4" s="158"/>
      <c r="D4" s="159" t="s">
        <v>3</v>
      </c>
      <c r="E4" s="158" t="str">
        <f>'DATA UTAMA'!D14</f>
        <v>ACHMAD MUFTI, S.Kom.</v>
      </c>
      <c r="F4" s="158"/>
      <c r="G4" s="158"/>
      <c r="H4" s="157" t="s">
        <v>5</v>
      </c>
      <c r="I4" s="160" t="s">
        <v>3</v>
      </c>
      <c r="J4" s="156" t="str">
        <f>'DATA UTAMA'!L16</f>
        <v>VIII 6</v>
      </c>
      <c r="K4" s="156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6"/>
      <c r="AE4" s="156"/>
      <c r="AF4" s="156"/>
      <c r="AG4" s="156"/>
      <c r="AH4" s="156"/>
      <c r="AI4" s="156"/>
      <c r="AK4" s="157"/>
      <c r="AL4" s="157"/>
      <c r="AM4" s="157"/>
      <c r="AN4" s="157"/>
      <c r="AO4" s="157"/>
      <c r="AP4" s="156"/>
      <c r="AQ4" s="156"/>
      <c r="AR4" s="156"/>
      <c r="AS4" s="156"/>
      <c r="AT4" s="156"/>
      <c r="AU4" s="156"/>
      <c r="AW4" s="160"/>
      <c r="AX4" s="160"/>
      <c r="AY4" s="160"/>
      <c r="AZ4" s="160"/>
      <c r="BA4" s="160"/>
    </row>
    <row r="5" spans="1:55" hidden="1">
      <c r="A5" s="156"/>
      <c r="B5" s="157" t="s">
        <v>302</v>
      </c>
      <c r="C5" s="158"/>
      <c r="D5" s="159" t="s">
        <v>3</v>
      </c>
      <c r="E5" s="237">
        <f>'DATA UTAMA'!L14</f>
        <v>75</v>
      </c>
      <c r="F5" s="158"/>
      <c r="G5" s="158"/>
      <c r="H5" s="157" t="s">
        <v>302</v>
      </c>
      <c r="I5" s="160" t="s">
        <v>3</v>
      </c>
      <c r="J5" s="161">
        <f>'DATA UTAMA'!L14</f>
        <v>75</v>
      </c>
      <c r="K5" s="161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6"/>
      <c r="AE5" s="156"/>
      <c r="AF5" s="156"/>
      <c r="AG5" s="156"/>
      <c r="AH5" s="156"/>
      <c r="AI5" s="156"/>
      <c r="AK5" s="157"/>
      <c r="AL5" s="157"/>
      <c r="AM5" s="157"/>
      <c r="AN5" s="157"/>
      <c r="AO5" s="157"/>
      <c r="AP5" s="156"/>
      <c r="AQ5" s="156"/>
      <c r="AR5" s="156"/>
      <c r="AS5" s="156"/>
      <c r="AT5" s="156"/>
      <c r="AU5" s="156"/>
      <c r="AW5" s="160"/>
      <c r="AX5" s="160"/>
      <c r="AY5" s="160"/>
      <c r="AZ5" s="160"/>
      <c r="BA5" s="160"/>
    </row>
    <row r="6" spans="1:55" ht="5.25" customHeight="1">
      <c r="B6" s="162"/>
      <c r="C6" s="162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</row>
    <row r="7" spans="1:55" ht="18.75" customHeight="1">
      <c r="B7" s="1650" t="s">
        <v>6</v>
      </c>
      <c r="C7" s="1453" t="s">
        <v>7</v>
      </c>
      <c r="D7" s="1446" t="s">
        <v>8</v>
      </c>
      <c r="E7" s="1452"/>
      <c r="F7" s="1647" t="s">
        <v>389</v>
      </c>
      <c r="G7" s="1648"/>
      <c r="H7" s="1648"/>
      <c r="I7" s="1648"/>
      <c r="J7" s="1648"/>
      <c r="K7" s="1648"/>
      <c r="L7" s="1648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256"/>
      <c r="AY7" s="256"/>
      <c r="AZ7" s="257"/>
      <c r="BA7" s="238"/>
      <c r="BB7" s="1447" t="s">
        <v>320</v>
      </c>
      <c r="BC7" s="1456" t="s">
        <v>362</v>
      </c>
    </row>
    <row r="8" spans="1:55" ht="18.75" hidden="1" customHeight="1">
      <c r="B8" s="1441"/>
      <c r="C8" s="1444"/>
      <c r="D8" s="1448"/>
      <c r="E8" s="1449"/>
      <c r="F8" s="1645">
        <f>IF(F9="",0,1)</f>
        <v>1</v>
      </c>
      <c r="G8" s="1624"/>
      <c r="H8" s="1624"/>
      <c r="I8" s="1624"/>
      <c r="J8" s="1625"/>
      <c r="K8" s="266"/>
      <c r="L8" s="1623">
        <f>IF(L9="",0,1)</f>
        <v>1</v>
      </c>
      <c r="M8" s="1624"/>
      <c r="N8" s="1624"/>
      <c r="O8" s="1624"/>
      <c r="P8" s="1625"/>
      <c r="Q8" s="266"/>
      <c r="R8" s="1623">
        <f>IF(R9="",0,1)</f>
        <v>1</v>
      </c>
      <c r="S8" s="1624"/>
      <c r="T8" s="1624"/>
      <c r="U8" s="1624"/>
      <c r="V8" s="1625"/>
      <c r="W8" s="266"/>
      <c r="X8" s="1623">
        <f>IF(X9="",0,1)</f>
        <v>1</v>
      </c>
      <c r="Y8" s="1624"/>
      <c r="Z8" s="1624"/>
      <c r="AA8" s="1624"/>
      <c r="AB8" s="1625"/>
      <c r="AC8" s="266"/>
      <c r="AD8" s="1623">
        <f>IF(AD9="",0,1)</f>
        <v>0</v>
      </c>
      <c r="AE8" s="1624"/>
      <c r="AF8" s="1624"/>
      <c r="AG8" s="1624"/>
      <c r="AH8" s="1625"/>
      <c r="AI8" s="266"/>
      <c r="AJ8" s="1623">
        <f>IF(AJ9="",0,1)</f>
        <v>0</v>
      </c>
      <c r="AK8" s="1624"/>
      <c r="AL8" s="1624"/>
      <c r="AM8" s="1624"/>
      <c r="AN8" s="1625"/>
      <c r="AO8" s="266"/>
      <c r="AP8" s="1623">
        <f>IF(AP9="",0,1)</f>
        <v>0</v>
      </c>
      <c r="AQ8" s="1624"/>
      <c r="AR8" s="1624"/>
      <c r="AS8" s="1624"/>
      <c r="AT8" s="1625"/>
      <c r="AU8" s="266"/>
      <c r="AV8" s="1623">
        <f>IF(AV9="",0,1)</f>
        <v>0</v>
      </c>
      <c r="AW8" s="1624"/>
      <c r="AX8" s="1624"/>
      <c r="AY8" s="1624"/>
      <c r="AZ8" s="1646"/>
      <c r="BA8" s="222"/>
      <c r="BB8" s="1454"/>
      <c r="BC8" s="1457"/>
    </row>
    <row r="9" spans="1:55" ht="39.75" customHeight="1">
      <c r="B9" s="1441"/>
      <c r="C9" s="1444"/>
      <c r="D9" s="1448"/>
      <c r="E9" s="1449"/>
      <c r="F9" s="300" t="str">
        <f>'REKAPITULASI NILAI'!F9</f>
        <v>KD 1</v>
      </c>
      <c r="G9" s="1626" t="str">
        <f>PROSEM!C11</f>
        <v>Menerapkan konsep suhu dan kalor</v>
      </c>
      <c r="H9" s="1627"/>
      <c r="I9" s="1627"/>
      <c r="J9" s="1629"/>
      <c r="K9" s="267"/>
      <c r="L9" s="274" t="str">
        <f>'REKAPITULASI NILAI'!M9</f>
        <v>KD 2</v>
      </c>
      <c r="M9" s="1626" t="str">
        <f>PROSEM!C12</f>
        <v>Menentukan  Jenis pondasi yang tepat untuk bangunan sesuai dengan jenis tanahnya</v>
      </c>
      <c r="N9" s="1627"/>
      <c r="O9" s="1627"/>
      <c r="P9" s="1628"/>
      <c r="Q9" s="267"/>
      <c r="R9" s="300" t="str">
        <f>'REKAPITULASI NILAI'!T9</f>
        <v>KD 3</v>
      </c>
      <c r="S9" s="1626" t="str">
        <f>PROSEM!C13</f>
        <v>Menjelaskan macam-macam sambungan kayu.</v>
      </c>
      <c r="T9" s="1627"/>
      <c r="U9" s="1627"/>
      <c r="V9" s="1629"/>
      <c r="W9" s="267"/>
      <c r="X9" s="274" t="str">
        <f>'REKAPITULASI NILAI'!AA9</f>
        <v>KD 4</v>
      </c>
      <c r="Y9" s="1626" t="str">
        <f>PROSEM!C14</f>
        <v xml:space="preserve">Menerapkan macam-macam konstruksi pintu dan jendela . </v>
      </c>
      <c r="Z9" s="1627"/>
      <c r="AA9" s="1627"/>
      <c r="AB9" s="1628"/>
      <c r="AC9" s="267"/>
      <c r="AD9" s="300" t="str">
        <f>'REKAPITULASI NILAI'!AH9</f>
        <v/>
      </c>
      <c r="AE9" s="1630">
        <f>PROSEM!C15</f>
        <v>0</v>
      </c>
      <c r="AF9" s="1631"/>
      <c r="AG9" s="1631"/>
      <c r="AH9" s="1632"/>
      <c r="AI9" s="270"/>
      <c r="AJ9" s="274" t="str">
        <f>'REKAPITULASI NILAI'!AO9</f>
        <v/>
      </c>
      <c r="AK9" s="1630">
        <f>PROSEM!C16</f>
        <v>0</v>
      </c>
      <c r="AL9" s="1631"/>
      <c r="AM9" s="1631"/>
      <c r="AN9" s="1633"/>
      <c r="AO9" s="270"/>
      <c r="AP9" s="300" t="str">
        <f>'REKAPITULASI NILAI'!AV9</f>
        <v/>
      </c>
      <c r="AQ9" s="1630">
        <f>PROSEM!C17</f>
        <v>0</v>
      </c>
      <c r="AR9" s="1631"/>
      <c r="AS9" s="1631"/>
      <c r="AT9" s="1632"/>
      <c r="AU9" s="270"/>
      <c r="AV9" s="275" t="str">
        <f>'REKAPITULASI NILAI'!BC9</f>
        <v/>
      </c>
      <c r="AW9" s="1630">
        <f>PROSEM!C18</f>
        <v>0</v>
      </c>
      <c r="AX9" s="1631"/>
      <c r="AY9" s="1631"/>
      <c r="AZ9" s="1632"/>
      <c r="BA9" s="271"/>
      <c r="BB9" s="1454"/>
      <c r="BC9" s="1457"/>
    </row>
    <row r="10" spans="1:55" ht="29.25" customHeight="1" thickBot="1">
      <c r="B10" s="1651"/>
      <c r="C10" s="1455"/>
      <c r="D10" s="1450"/>
      <c r="E10" s="1649"/>
      <c r="F10" s="301" t="s">
        <v>390</v>
      </c>
      <c r="G10" s="236" t="s">
        <v>394</v>
      </c>
      <c r="H10" s="236" t="s">
        <v>391</v>
      </c>
      <c r="I10" s="236" t="s">
        <v>392</v>
      </c>
      <c r="J10" s="302" t="s">
        <v>393</v>
      </c>
      <c r="K10" s="268"/>
      <c r="L10" s="251" t="s">
        <v>390</v>
      </c>
      <c r="M10" s="236" t="s">
        <v>394</v>
      </c>
      <c r="N10" s="236" t="s">
        <v>391</v>
      </c>
      <c r="O10" s="236" t="s">
        <v>392</v>
      </c>
      <c r="P10" s="254" t="s">
        <v>393</v>
      </c>
      <c r="Q10" s="268"/>
      <c r="R10" s="301" t="s">
        <v>390</v>
      </c>
      <c r="S10" s="236" t="s">
        <v>394</v>
      </c>
      <c r="T10" s="236" t="s">
        <v>391</v>
      </c>
      <c r="U10" s="236" t="s">
        <v>392</v>
      </c>
      <c r="V10" s="302" t="s">
        <v>393</v>
      </c>
      <c r="W10" s="268"/>
      <c r="X10" s="251" t="s">
        <v>390</v>
      </c>
      <c r="Y10" s="236" t="s">
        <v>394</v>
      </c>
      <c r="Z10" s="236" t="s">
        <v>391</v>
      </c>
      <c r="AA10" s="236" t="s">
        <v>392</v>
      </c>
      <c r="AB10" s="254" t="s">
        <v>393</v>
      </c>
      <c r="AC10" s="268"/>
      <c r="AD10" s="301" t="s">
        <v>390</v>
      </c>
      <c r="AE10" s="236" t="s">
        <v>394</v>
      </c>
      <c r="AF10" s="236" t="s">
        <v>391</v>
      </c>
      <c r="AG10" s="236" t="s">
        <v>392</v>
      </c>
      <c r="AH10" s="302" t="s">
        <v>393</v>
      </c>
      <c r="AI10" s="268"/>
      <c r="AJ10" s="251" t="s">
        <v>390</v>
      </c>
      <c r="AK10" s="236" t="s">
        <v>394</v>
      </c>
      <c r="AL10" s="236" t="s">
        <v>391</v>
      </c>
      <c r="AM10" s="236" t="s">
        <v>392</v>
      </c>
      <c r="AN10" s="254" t="s">
        <v>393</v>
      </c>
      <c r="AO10" s="268"/>
      <c r="AP10" s="301" t="s">
        <v>390</v>
      </c>
      <c r="AQ10" s="236" t="s">
        <v>394</v>
      </c>
      <c r="AR10" s="236" t="s">
        <v>391</v>
      </c>
      <c r="AS10" s="236" t="s">
        <v>392</v>
      </c>
      <c r="AT10" s="302" t="s">
        <v>393</v>
      </c>
      <c r="AU10" s="268"/>
      <c r="AV10" s="252" t="s">
        <v>390</v>
      </c>
      <c r="AW10" s="236" t="s">
        <v>394</v>
      </c>
      <c r="AX10" s="236" t="s">
        <v>391</v>
      </c>
      <c r="AY10" s="236" t="s">
        <v>392</v>
      </c>
      <c r="AZ10" s="302" t="s">
        <v>393</v>
      </c>
      <c r="BA10" s="268"/>
      <c r="BB10" s="1451"/>
      <c r="BC10" s="1458"/>
    </row>
    <row r="11" spans="1:55" ht="15" thickTop="1">
      <c r="B11" s="164">
        <v>1</v>
      </c>
      <c r="C11" s="165" t="str">
        <f>ABSEN!C11</f>
        <v/>
      </c>
      <c r="D11" s="166"/>
      <c r="E11" s="241" t="str">
        <f>ABSEN!E11</f>
        <v/>
      </c>
      <c r="F11" s="303">
        <f>IF(F$8=1,'REKAPITULASI NILAI'!L13,"")</f>
        <v>0</v>
      </c>
      <c r="G11" s="167" t="str">
        <f>IF($E11="","",IF(F11&gt;=$E$5,"","Blm Tuntas"))</f>
        <v/>
      </c>
      <c r="H11" s="167"/>
      <c r="I11" s="239"/>
      <c r="J11" s="304">
        <f>IF(I11="",F11,$E$5)</f>
        <v>0</v>
      </c>
      <c r="K11" s="167" t="str">
        <f>IF($E11="","",IF(J11&gt;=$E$5,"","Blm Tuntas"))</f>
        <v/>
      </c>
      <c r="L11" s="244">
        <f>IF(L$8=1,'REKAPITULASI NILAI'!S13,"")</f>
        <v>0</v>
      </c>
      <c r="M11" s="167" t="str">
        <f>IF($E11="","",IF(L11&gt;=$E$5,"","Blm Tuntas"))</f>
        <v/>
      </c>
      <c r="N11" s="167"/>
      <c r="O11" s="167"/>
      <c r="P11" s="245">
        <f>IF(O11="",L11,$E$5)</f>
        <v>0</v>
      </c>
      <c r="Q11" s="167" t="str">
        <f t="shared" ref="Q11:Q46" si="0">IF($E11="","",IF(P11&gt;=$E$5,"","Blm Tuntas"))</f>
        <v/>
      </c>
      <c r="R11" s="303">
        <f>IF(R$8=1,'REKAPITULASI NILAI'!Z13,"")</f>
        <v>0</v>
      </c>
      <c r="S11" s="167" t="str">
        <f>IF($E11="","",IF(R11&gt;=$E$5,"","Blm Tuntas"))</f>
        <v/>
      </c>
      <c r="T11" s="167"/>
      <c r="U11" s="167"/>
      <c r="V11" s="304">
        <f>IF(U11="",R11,$E$5)</f>
        <v>0</v>
      </c>
      <c r="W11" s="167" t="str">
        <f t="shared" ref="W11:W46" si="1">IF($E11="","",IF(V11&gt;=$E$5,"","Blm Tuntas"))</f>
        <v/>
      </c>
      <c r="X11" s="244">
        <f>IF(X$8=1,'REKAPITULASI NILAI'!AG13,"")</f>
        <v>0</v>
      </c>
      <c r="Y11" s="167" t="str">
        <f>IF($E11="","",IF(X11&gt;=$E$5,"","Blm Tuntas"))</f>
        <v/>
      </c>
      <c r="Z11" s="167"/>
      <c r="AA11" s="167"/>
      <c r="AB11" s="245">
        <f>IF(AA11="",X11,$E$5)</f>
        <v>0</v>
      </c>
      <c r="AC11" s="167" t="str">
        <f t="shared" ref="AC11:AC46" si="2">IF($E11="","",IF(AB11&gt;=$E$5,"","Blm Tuntas"))</f>
        <v/>
      </c>
      <c r="AD11" s="303" t="str">
        <f>IF(AD$8=1,'REKAPITULASI NILAI'!AN13,"")</f>
        <v/>
      </c>
      <c r="AE11" s="167" t="str">
        <f>IF($E11="","",IF(AD11&gt;=$E$5,"","Blm Tuntas"))</f>
        <v/>
      </c>
      <c r="AF11" s="167"/>
      <c r="AG11" s="167"/>
      <c r="AH11" s="304" t="str">
        <f>IF(AG11="",AD11,$E$5)</f>
        <v/>
      </c>
      <c r="AI11" s="167" t="str">
        <f t="shared" ref="AI11:AI46" si="3">IF($E11="","",IF(AH11&gt;=$E$5,"","Blm Tuntas"))</f>
        <v/>
      </c>
      <c r="AJ11" s="244" t="str">
        <f>IF(AJ$8=1,'REKAPITULASI NILAI'!AU13,"")</f>
        <v/>
      </c>
      <c r="AK11" s="167" t="str">
        <f>IF($E11="","",IF(AJ11&gt;=$E$5,"","Blm Tuntas"))</f>
        <v/>
      </c>
      <c r="AL11" s="233"/>
      <c r="AM11" s="233"/>
      <c r="AN11" s="245" t="str">
        <f>IF(AM11="",AJ11,$E$5)</f>
        <v/>
      </c>
      <c r="AO11" s="167" t="str">
        <f t="shared" ref="AO11:AO46" si="4">IF($E11="","",IF(AN11&gt;=$E$5,"","Blm Tuntas"))</f>
        <v/>
      </c>
      <c r="AP11" s="316" t="str">
        <f>IF(AP$8=1,'REKAPITULASI NILAI'!BB13,"")</f>
        <v/>
      </c>
      <c r="AQ11" s="167" t="str">
        <f>IF($E11="","",IF(AP11&gt;=$E$5,"","Blm Tuntas"))</f>
        <v/>
      </c>
      <c r="AR11" s="249"/>
      <c r="AS11" s="249"/>
      <c r="AT11" s="304" t="str">
        <f>IF(AS11="",AP11,$E$5)</f>
        <v/>
      </c>
      <c r="AU11" s="167" t="str">
        <f t="shared" ref="AU11:AU46" si="5">IF($E11="","",IF(AT11&gt;=$E$5,"","Blm Tuntas"))</f>
        <v/>
      </c>
      <c r="AV11" s="249" t="str">
        <f>IF(AV$8=1,'REKAPITULASI NILAI'!BI13,"")</f>
        <v/>
      </c>
      <c r="AW11" s="167" t="str">
        <f>IF($E11="","",IF(AV11&gt;=$E$5,"","Blm Tuntas"))</f>
        <v/>
      </c>
      <c r="AX11" s="250"/>
      <c r="AY11" s="250"/>
      <c r="AZ11" s="304" t="str">
        <f>IF(AY11="",AV11,$E$5)</f>
        <v/>
      </c>
      <c r="BA11" s="233" t="str">
        <f>IF(AZ11&gt;=$E$5,"","Blm Tuntas")</f>
        <v/>
      </c>
      <c r="BB11" s="858">
        <f t="shared" ref="BB11:BB46" si="6">(SUM(J11,P11,,V11,AB11,AH11,AN11,AT11,AZ11)/SUM($F$8:$AZ$8))</f>
        <v>0</v>
      </c>
      <c r="BC11" s="857" t="str">
        <f>IF($E11="","",IF(BB11&gt;=$E$5,"","Blm Tuntas"))</f>
        <v/>
      </c>
    </row>
    <row r="12" spans="1:55">
      <c r="B12" s="169">
        <v>2</v>
      </c>
      <c r="C12" s="165" t="str">
        <f>ABSEN!C12</f>
        <v/>
      </c>
      <c r="D12" s="166"/>
      <c r="E12" s="241" t="str">
        <f>ABSEN!E12</f>
        <v/>
      </c>
      <c r="F12" s="303">
        <f>IF(F$8=1,'REKAPITULASI NILAI'!L14,"")</f>
        <v>0</v>
      </c>
      <c r="G12" s="167" t="str">
        <f t="shared" ref="G12:G46" si="7">IF($E12="","",IF(F12&gt;=$E$5,"","Blm Tuntas"))</f>
        <v/>
      </c>
      <c r="H12" s="167"/>
      <c r="I12" s="239"/>
      <c r="J12" s="304">
        <f t="shared" ref="J12:J46" si="8">IF(I12="",F12,$E$5)</f>
        <v>0</v>
      </c>
      <c r="K12" s="167" t="str">
        <f t="shared" ref="K12:M46" si="9">IF($E12="","",IF(J12&gt;=$E$5,"","Blm Tuntas"))</f>
        <v/>
      </c>
      <c r="L12" s="244">
        <f>IF(L$8=1,'REKAPITULASI NILAI'!S14,"")</f>
        <v>0</v>
      </c>
      <c r="M12" s="167" t="str">
        <f t="shared" si="9"/>
        <v/>
      </c>
      <c r="N12" s="167"/>
      <c r="O12" s="167"/>
      <c r="P12" s="245">
        <f t="shared" ref="P12:P46" si="10">IF(O12="",L12,$E$5)</f>
        <v>0</v>
      </c>
      <c r="Q12" s="167" t="str">
        <f t="shared" si="0"/>
        <v/>
      </c>
      <c r="R12" s="303">
        <f>IF(R$8=1,'REKAPITULASI NILAI'!Z14,"")</f>
        <v>0</v>
      </c>
      <c r="S12" s="167" t="str">
        <f t="shared" ref="S12:S46" si="11">IF($E12="","",IF(R12&gt;=$E$5,"","Blm Tuntas"))</f>
        <v/>
      </c>
      <c r="T12" s="167"/>
      <c r="U12" s="167"/>
      <c r="V12" s="304">
        <f t="shared" ref="V12:V46" si="12">IF(U12="",R12,$E$5)</f>
        <v>0</v>
      </c>
      <c r="W12" s="167" t="str">
        <f t="shared" si="1"/>
        <v/>
      </c>
      <c r="X12" s="244">
        <f>IF(X$8=1,'REKAPITULASI NILAI'!AG14,"")</f>
        <v>0</v>
      </c>
      <c r="Y12" s="167" t="str">
        <f t="shared" ref="Y12:Y46" si="13">IF($E12="","",IF(X12&gt;=$E$5,"","Blm Tuntas"))</f>
        <v/>
      </c>
      <c r="Z12" s="167"/>
      <c r="AA12" s="167"/>
      <c r="AB12" s="245">
        <f t="shared" ref="AB12:AB46" si="14">IF(AA12="",X12,$E$5)</f>
        <v>0</v>
      </c>
      <c r="AC12" s="167" t="str">
        <f t="shared" si="2"/>
        <v/>
      </c>
      <c r="AD12" s="303" t="str">
        <f>IF(AD$8=1,'REKAPITULASI NILAI'!AN14,"")</f>
        <v/>
      </c>
      <c r="AE12" s="167" t="str">
        <f t="shared" ref="AE12:AE46" si="15">IF($E12="","",IF(AD12&gt;=$E$5,"","Blm Tuntas"))</f>
        <v/>
      </c>
      <c r="AF12" s="167"/>
      <c r="AG12" s="167"/>
      <c r="AH12" s="304" t="str">
        <f t="shared" ref="AH12:AH46" si="16">IF(AG12="",AD12,$E$5)</f>
        <v/>
      </c>
      <c r="AI12" s="167" t="str">
        <f t="shared" si="3"/>
        <v/>
      </c>
      <c r="AJ12" s="244" t="str">
        <f>IF(AJ$8=1,'REKAPITULASI NILAI'!AU14,"")</f>
        <v/>
      </c>
      <c r="AK12" s="167" t="str">
        <f t="shared" ref="AK12:AK46" si="17">IF($E12="","",IF(AJ12&gt;=$E$5,"","Blm Tuntas"))</f>
        <v/>
      </c>
      <c r="AL12" s="233"/>
      <c r="AM12" s="233"/>
      <c r="AN12" s="245" t="str">
        <f t="shared" ref="AN12:AN46" si="18">IF(AM12="",AJ12,$E$5)</f>
        <v/>
      </c>
      <c r="AO12" s="167" t="str">
        <f t="shared" si="4"/>
        <v/>
      </c>
      <c r="AP12" s="317" t="str">
        <f>IF(AP$8=1,'REKAPITULASI NILAI'!BB14,"")</f>
        <v/>
      </c>
      <c r="AQ12" s="167" t="str">
        <f t="shared" ref="AQ12:AQ46" si="19">IF($E12="","",IF(AP12&gt;=$E$5,"","Blm Tuntas"))</f>
        <v/>
      </c>
      <c r="AR12" s="168"/>
      <c r="AS12" s="168"/>
      <c r="AT12" s="304" t="str">
        <f t="shared" ref="AT12:AT46" si="20">IF(AS12="",AP12,$E$5)</f>
        <v/>
      </c>
      <c r="AU12" s="167" t="str">
        <f t="shared" si="5"/>
        <v/>
      </c>
      <c r="AV12" s="168" t="str">
        <f>IF(AV$8=1,'REKAPITULASI NILAI'!BI14,"")</f>
        <v/>
      </c>
      <c r="AW12" s="167" t="str">
        <f t="shared" ref="AW12:AW46" si="21">IF($E12="","",IF(AV12&gt;=$E$5,"","Blm Tuntas"))</f>
        <v/>
      </c>
      <c r="AX12" s="219"/>
      <c r="AY12" s="219"/>
      <c r="AZ12" s="304" t="str">
        <f t="shared" ref="AZ12:AZ46" si="22">IF(AY12="",AV12,$E$5)</f>
        <v/>
      </c>
      <c r="BA12" s="233" t="str">
        <f t="shared" ref="BA12:BA46" si="23">IF(AZ12&gt;=$E$5,"","Blm Tuntas")</f>
        <v/>
      </c>
      <c r="BB12" s="858">
        <f t="shared" si="6"/>
        <v>0</v>
      </c>
      <c r="BC12" s="245" t="str">
        <f t="shared" ref="BC12:BC46" si="24">IF($E12="","",IF(BB12&gt;=$E$5,"","Blm Tuntas"))</f>
        <v/>
      </c>
    </row>
    <row r="13" spans="1:55">
      <c r="B13" s="169">
        <v>3</v>
      </c>
      <c r="C13" s="165" t="str">
        <f>ABSEN!C13</f>
        <v/>
      </c>
      <c r="D13" s="166"/>
      <c r="E13" s="241" t="str">
        <f>ABSEN!E13</f>
        <v/>
      </c>
      <c r="F13" s="303">
        <f>IF(F$8=1,'REKAPITULASI NILAI'!L15,"")</f>
        <v>0</v>
      </c>
      <c r="G13" s="167" t="str">
        <f t="shared" si="7"/>
        <v/>
      </c>
      <c r="H13" s="167"/>
      <c r="I13" s="239"/>
      <c r="J13" s="304">
        <f t="shared" si="8"/>
        <v>0</v>
      </c>
      <c r="K13" s="167" t="str">
        <f t="shared" si="9"/>
        <v/>
      </c>
      <c r="L13" s="244">
        <f>IF(L$8=1,'REKAPITULASI NILAI'!S15,"")</f>
        <v>0</v>
      </c>
      <c r="M13" s="167" t="str">
        <f t="shared" si="9"/>
        <v/>
      </c>
      <c r="N13" s="167"/>
      <c r="O13" s="167"/>
      <c r="P13" s="245">
        <f t="shared" si="10"/>
        <v>0</v>
      </c>
      <c r="Q13" s="167" t="str">
        <f t="shared" si="0"/>
        <v/>
      </c>
      <c r="R13" s="303">
        <f>IF(R$8=1,'REKAPITULASI NILAI'!Z15,"")</f>
        <v>0</v>
      </c>
      <c r="S13" s="167" t="str">
        <f t="shared" si="11"/>
        <v/>
      </c>
      <c r="T13" s="167"/>
      <c r="U13" s="167"/>
      <c r="V13" s="304">
        <f t="shared" si="12"/>
        <v>0</v>
      </c>
      <c r="W13" s="167" t="str">
        <f t="shared" si="1"/>
        <v/>
      </c>
      <c r="X13" s="244">
        <f>IF(X$8=1,'REKAPITULASI NILAI'!AG15,"")</f>
        <v>0</v>
      </c>
      <c r="Y13" s="167" t="str">
        <f t="shared" si="13"/>
        <v/>
      </c>
      <c r="Z13" s="167"/>
      <c r="AA13" s="167"/>
      <c r="AB13" s="245">
        <f t="shared" si="14"/>
        <v>0</v>
      </c>
      <c r="AC13" s="167" t="str">
        <f t="shared" si="2"/>
        <v/>
      </c>
      <c r="AD13" s="303" t="str">
        <f>IF(AD$8=1,'REKAPITULASI NILAI'!AN15,"")</f>
        <v/>
      </c>
      <c r="AE13" s="167" t="str">
        <f t="shared" si="15"/>
        <v/>
      </c>
      <c r="AF13" s="167"/>
      <c r="AG13" s="167"/>
      <c r="AH13" s="304" t="str">
        <f t="shared" si="16"/>
        <v/>
      </c>
      <c r="AI13" s="167" t="str">
        <f t="shared" si="3"/>
        <v/>
      </c>
      <c r="AJ13" s="244" t="str">
        <f>IF(AJ$8=1,'REKAPITULASI NILAI'!AU15,"")</f>
        <v/>
      </c>
      <c r="AK13" s="167" t="str">
        <f t="shared" si="17"/>
        <v/>
      </c>
      <c r="AL13" s="233"/>
      <c r="AM13" s="233"/>
      <c r="AN13" s="245" t="str">
        <f t="shared" si="18"/>
        <v/>
      </c>
      <c r="AO13" s="167" t="str">
        <f t="shared" si="4"/>
        <v/>
      </c>
      <c r="AP13" s="317" t="str">
        <f>IF(AP$8=1,'REKAPITULASI NILAI'!BB15,"")</f>
        <v/>
      </c>
      <c r="AQ13" s="167" t="str">
        <f t="shared" si="19"/>
        <v/>
      </c>
      <c r="AR13" s="168"/>
      <c r="AS13" s="168"/>
      <c r="AT13" s="304" t="str">
        <f t="shared" si="20"/>
        <v/>
      </c>
      <c r="AU13" s="167" t="str">
        <f t="shared" si="5"/>
        <v/>
      </c>
      <c r="AV13" s="168" t="str">
        <f>IF(AV$8=1,'REKAPITULASI NILAI'!BI15,"")</f>
        <v/>
      </c>
      <c r="AW13" s="167" t="str">
        <f t="shared" si="21"/>
        <v/>
      </c>
      <c r="AX13" s="219"/>
      <c r="AY13" s="219"/>
      <c r="AZ13" s="304" t="str">
        <f t="shared" si="22"/>
        <v/>
      </c>
      <c r="BA13" s="233" t="str">
        <f t="shared" si="23"/>
        <v/>
      </c>
      <c r="BB13" s="858">
        <f t="shared" si="6"/>
        <v>0</v>
      </c>
      <c r="BC13" s="245" t="str">
        <f t="shared" si="24"/>
        <v/>
      </c>
    </row>
    <row r="14" spans="1:55">
      <c r="B14" s="169">
        <v>4</v>
      </c>
      <c r="C14" s="165" t="str">
        <f>ABSEN!C14</f>
        <v/>
      </c>
      <c r="D14" s="166"/>
      <c r="E14" s="241" t="str">
        <f>ABSEN!E14</f>
        <v/>
      </c>
      <c r="F14" s="303">
        <f>IF(F$8=1,'REKAPITULASI NILAI'!L16,"")</f>
        <v>0</v>
      </c>
      <c r="G14" s="167" t="str">
        <f t="shared" si="7"/>
        <v/>
      </c>
      <c r="H14" s="167"/>
      <c r="I14" s="239"/>
      <c r="J14" s="304">
        <f t="shared" si="8"/>
        <v>0</v>
      </c>
      <c r="K14" s="167" t="str">
        <f t="shared" si="9"/>
        <v/>
      </c>
      <c r="L14" s="244">
        <f>IF(L$8=1,'REKAPITULASI NILAI'!S16,"")</f>
        <v>0</v>
      </c>
      <c r="M14" s="167" t="str">
        <f t="shared" si="9"/>
        <v/>
      </c>
      <c r="N14" s="167"/>
      <c r="O14" s="167"/>
      <c r="P14" s="245">
        <f t="shared" si="10"/>
        <v>0</v>
      </c>
      <c r="Q14" s="167" t="str">
        <f t="shared" si="0"/>
        <v/>
      </c>
      <c r="R14" s="303">
        <f>IF(R$8=1,'REKAPITULASI NILAI'!Z16,"")</f>
        <v>0</v>
      </c>
      <c r="S14" s="167" t="str">
        <f t="shared" si="11"/>
        <v/>
      </c>
      <c r="T14" s="167"/>
      <c r="U14" s="167"/>
      <c r="V14" s="304">
        <f t="shared" si="12"/>
        <v>0</v>
      </c>
      <c r="W14" s="167" t="str">
        <f t="shared" si="1"/>
        <v/>
      </c>
      <c r="X14" s="244">
        <f>IF(X$8=1,'REKAPITULASI NILAI'!AG16,"")</f>
        <v>0</v>
      </c>
      <c r="Y14" s="167" t="str">
        <f t="shared" si="13"/>
        <v/>
      </c>
      <c r="Z14" s="167"/>
      <c r="AA14" s="167"/>
      <c r="AB14" s="245">
        <f t="shared" si="14"/>
        <v>0</v>
      </c>
      <c r="AC14" s="167" t="str">
        <f t="shared" si="2"/>
        <v/>
      </c>
      <c r="AD14" s="303" t="str">
        <f>IF(AD$8=1,'REKAPITULASI NILAI'!AN16,"")</f>
        <v/>
      </c>
      <c r="AE14" s="167" t="str">
        <f t="shared" si="15"/>
        <v/>
      </c>
      <c r="AF14" s="167"/>
      <c r="AG14" s="167"/>
      <c r="AH14" s="304" t="str">
        <f t="shared" si="16"/>
        <v/>
      </c>
      <c r="AI14" s="167" t="str">
        <f t="shared" si="3"/>
        <v/>
      </c>
      <c r="AJ14" s="244" t="str">
        <f>IF(AJ$8=1,'REKAPITULASI NILAI'!AU16,"")</f>
        <v/>
      </c>
      <c r="AK14" s="167" t="str">
        <f t="shared" si="17"/>
        <v/>
      </c>
      <c r="AL14" s="233"/>
      <c r="AM14" s="233"/>
      <c r="AN14" s="245" t="str">
        <f t="shared" si="18"/>
        <v/>
      </c>
      <c r="AO14" s="167" t="str">
        <f t="shared" si="4"/>
        <v/>
      </c>
      <c r="AP14" s="317" t="str">
        <f>IF(AP$8=1,'REKAPITULASI NILAI'!BB16,"")</f>
        <v/>
      </c>
      <c r="AQ14" s="167" t="str">
        <f t="shared" si="19"/>
        <v/>
      </c>
      <c r="AR14" s="168"/>
      <c r="AS14" s="168"/>
      <c r="AT14" s="304" t="str">
        <f t="shared" si="20"/>
        <v/>
      </c>
      <c r="AU14" s="167" t="str">
        <f t="shared" si="5"/>
        <v/>
      </c>
      <c r="AV14" s="168" t="str">
        <f>IF(AV$8=1,'REKAPITULASI NILAI'!BI16,"")</f>
        <v/>
      </c>
      <c r="AW14" s="167" t="str">
        <f t="shared" si="21"/>
        <v/>
      </c>
      <c r="AX14" s="219"/>
      <c r="AY14" s="219"/>
      <c r="AZ14" s="304" t="str">
        <f t="shared" si="22"/>
        <v/>
      </c>
      <c r="BA14" s="233" t="str">
        <f t="shared" si="23"/>
        <v/>
      </c>
      <c r="BB14" s="858">
        <f t="shared" si="6"/>
        <v>0</v>
      </c>
      <c r="BC14" s="245" t="str">
        <f t="shared" si="24"/>
        <v/>
      </c>
    </row>
    <row r="15" spans="1:55">
      <c r="B15" s="169">
        <v>5</v>
      </c>
      <c r="C15" s="165" t="str">
        <f>ABSEN!C15</f>
        <v/>
      </c>
      <c r="D15" s="166"/>
      <c r="E15" s="241" t="str">
        <f>ABSEN!E15</f>
        <v/>
      </c>
      <c r="F15" s="303">
        <f>IF(F$8=1,'REKAPITULASI NILAI'!L17,"")</f>
        <v>0</v>
      </c>
      <c r="G15" s="167" t="str">
        <f t="shared" si="7"/>
        <v/>
      </c>
      <c r="H15" s="167"/>
      <c r="I15" s="239"/>
      <c r="J15" s="304">
        <f t="shared" si="8"/>
        <v>0</v>
      </c>
      <c r="K15" s="167" t="str">
        <f t="shared" si="9"/>
        <v/>
      </c>
      <c r="L15" s="244">
        <f>IF(L$8=1,'REKAPITULASI NILAI'!S17,"")</f>
        <v>0</v>
      </c>
      <c r="M15" s="167" t="str">
        <f t="shared" si="9"/>
        <v/>
      </c>
      <c r="N15" s="167"/>
      <c r="O15" s="167"/>
      <c r="P15" s="245">
        <f t="shared" si="10"/>
        <v>0</v>
      </c>
      <c r="Q15" s="167" t="str">
        <f t="shared" si="0"/>
        <v/>
      </c>
      <c r="R15" s="303">
        <f>IF(R$8=1,'REKAPITULASI NILAI'!Z17,"")</f>
        <v>0</v>
      </c>
      <c r="S15" s="167" t="str">
        <f t="shared" si="11"/>
        <v/>
      </c>
      <c r="T15" s="167"/>
      <c r="U15" s="167"/>
      <c r="V15" s="304">
        <f t="shared" si="12"/>
        <v>0</v>
      </c>
      <c r="W15" s="167" t="str">
        <f t="shared" si="1"/>
        <v/>
      </c>
      <c r="X15" s="244">
        <f>IF(X$8=1,'REKAPITULASI NILAI'!AG17,"")</f>
        <v>0</v>
      </c>
      <c r="Y15" s="167" t="str">
        <f t="shared" si="13"/>
        <v/>
      </c>
      <c r="Z15" s="167"/>
      <c r="AA15" s="167"/>
      <c r="AB15" s="245">
        <f t="shared" si="14"/>
        <v>0</v>
      </c>
      <c r="AC15" s="167" t="str">
        <f t="shared" si="2"/>
        <v/>
      </c>
      <c r="AD15" s="303" t="str">
        <f>IF(AD$8=1,'REKAPITULASI NILAI'!AN17,"")</f>
        <v/>
      </c>
      <c r="AE15" s="167" t="str">
        <f t="shared" si="15"/>
        <v/>
      </c>
      <c r="AF15" s="167"/>
      <c r="AG15" s="167"/>
      <c r="AH15" s="304" t="str">
        <f t="shared" si="16"/>
        <v/>
      </c>
      <c r="AI15" s="167" t="str">
        <f t="shared" si="3"/>
        <v/>
      </c>
      <c r="AJ15" s="244" t="str">
        <f>IF(AJ$8=1,'REKAPITULASI NILAI'!AU17,"")</f>
        <v/>
      </c>
      <c r="AK15" s="167" t="str">
        <f t="shared" si="17"/>
        <v/>
      </c>
      <c r="AL15" s="233"/>
      <c r="AM15" s="233"/>
      <c r="AN15" s="245" t="str">
        <f t="shared" si="18"/>
        <v/>
      </c>
      <c r="AO15" s="167" t="str">
        <f t="shared" si="4"/>
        <v/>
      </c>
      <c r="AP15" s="317" t="str">
        <f>IF(AP$8=1,'REKAPITULASI NILAI'!BB17,"")</f>
        <v/>
      </c>
      <c r="AQ15" s="167" t="str">
        <f t="shared" si="19"/>
        <v/>
      </c>
      <c r="AR15" s="168"/>
      <c r="AS15" s="168"/>
      <c r="AT15" s="304" t="str">
        <f t="shared" si="20"/>
        <v/>
      </c>
      <c r="AU15" s="167" t="str">
        <f t="shared" si="5"/>
        <v/>
      </c>
      <c r="AV15" s="168" t="str">
        <f>IF(AV$8=1,'REKAPITULASI NILAI'!BI17,"")</f>
        <v/>
      </c>
      <c r="AW15" s="167" t="str">
        <f t="shared" si="21"/>
        <v/>
      </c>
      <c r="AX15" s="219"/>
      <c r="AY15" s="219"/>
      <c r="AZ15" s="304" t="str">
        <f t="shared" si="22"/>
        <v/>
      </c>
      <c r="BA15" s="233" t="str">
        <f t="shared" si="23"/>
        <v/>
      </c>
      <c r="BB15" s="858">
        <f t="shared" si="6"/>
        <v>0</v>
      </c>
      <c r="BC15" s="245" t="str">
        <f t="shared" si="24"/>
        <v/>
      </c>
    </row>
    <row r="16" spans="1:55">
      <c r="B16" s="169">
        <v>6</v>
      </c>
      <c r="C16" s="165" t="str">
        <f>ABSEN!C16</f>
        <v/>
      </c>
      <c r="D16" s="166"/>
      <c r="E16" s="241" t="str">
        <f>ABSEN!E16</f>
        <v/>
      </c>
      <c r="F16" s="303">
        <f>IF(F$8=1,'REKAPITULASI NILAI'!L18,"")</f>
        <v>0</v>
      </c>
      <c r="G16" s="167" t="str">
        <f t="shared" si="7"/>
        <v/>
      </c>
      <c r="H16" s="167"/>
      <c r="I16" s="239"/>
      <c r="J16" s="304">
        <f t="shared" si="8"/>
        <v>0</v>
      </c>
      <c r="K16" s="167" t="str">
        <f t="shared" si="9"/>
        <v/>
      </c>
      <c r="L16" s="244">
        <f>IF(L$8=1,'REKAPITULASI NILAI'!S18,"")</f>
        <v>0</v>
      </c>
      <c r="M16" s="167" t="str">
        <f t="shared" si="9"/>
        <v/>
      </c>
      <c r="N16" s="167"/>
      <c r="O16" s="167"/>
      <c r="P16" s="245">
        <f t="shared" si="10"/>
        <v>0</v>
      </c>
      <c r="Q16" s="167" t="str">
        <f t="shared" si="0"/>
        <v/>
      </c>
      <c r="R16" s="303">
        <f>IF(R$8=1,'REKAPITULASI NILAI'!Z18,"")</f>
        <v>0</v>
      </c>
      <c r="S16" s="167" t="str">
        <f t="shared" si="11"/>
        <v/>
      </c>
      <c r="T16" s="167"/>
      <c r="U16" s="167"/>
      <c r="V16" s="304">
        <f t="shared" si="12"/>
        <v>0</v>
      </c>
      <c r="W16" s="167" t="str">
        <f t="shared" si="1"/>
        <v/>
      </c>
      <c r="X16" s="244">
        <f>IF(X$8=1,'REKAPITULASI NILAI'!AG18,"")</f>
        <v>0</v>
      </c>
      <c r="Y16" s="167" t="str">
        <f t="shared" si="13"/>
        <v/>
      </c>
      <c r="Z16" s="167"/>
      <c r="AA16" s="167"/>
      <c r="AB16" s="245">
        <f t="shared" si="14"/>
        <v>0</v>
      </c>
      <c r="AC16" s="167" t="str">
        <f t="shared" si="2"/>
        <v/>
      </c>
      <c r="AD16" s="303" t="str">
        <f>IF(AD$8=1,'REKAPITULASI NILAI'!AN18,"")</f>
        <v/>
      </c>
      <c r="AE16" s="167" t="str">
        <f t="shared" si="15"/>
        <v/>
      </c>
      <c r="AF16" s="167"/>
      <c r="AG16" s="167"/>
      <c r="AH16" s="304" t="str">
        <f t="shared" si="16"/>
        <v/>
      </c>
      <c r="AI16" s="167" t="str">
        <f t="shared" si="3"/>
        <v/>
      </c>
      <c r="AJ16" s="244" t="str">
        <f>IF(AJ$8=1,'REKAPITULASI NILAI'!AU18,"")</f>
        <v/>
      </c>
      <c r="AK16" s="167" t="str">
        <f t="shared" si="17"/>
        <v/>
      </c>
      <c r="AL16" s="233"/>
      <c r="AM16" s="233"/>
      <c r="AN16" s="245" t="str">
        <f t="shared" si="18"/>
        <v/>
      </c>
      <c r="AO16" s="167" t="str">
        <f t="shared" si="4"/>
        <v/>
      </c>
      <c r="AP16" s="317" t="str">
        <f>IF(AP$8=1,'REKAPITULASI NILAI'!BB18,"")</f>
        <v/>
      </c>
      <c r="AQ16" s="167" t="str">
        <f t="shared" si="19"/>
        <v/>
      </c>
      <c r="AR16" s="168"/>
      <c r="AS16" s="168"/>
      <c r="AT16" s="304" t="str">
        <f t="shared" si="20"/>
        <v/>
      </c>
      <c r="AU16" s="167" t="str">
        <f t="shared" si="5"/>
        <v/>
      </c>
      <c r="AV16" s="168" t="str">
        <f>IF(AV$8=1,'REKAPITULASI NILAI'!BI18,"")</f>
        <v/>
      </c>
      <c r="AW16" s="167" t="str">
        <f t="shared" si="21"/>
        <v/>
      </c>
      <c r="AX16" s="219"/>
      <c r="AY16" s="219"/>
      <c r="AZ16" s="304" t="str">
        <f t="shared" si="22"/>
        <v/>
      </c>
      <c r="BA16" s="233" t="str">
        <f t="shared" si="23"/>
        <v/>
      </c>
      <c r="BB16" s="858">
        <f t="shared" si="6"/>
        <v>0</v>
      </c>
      <c r="BC16" s="245" t="str">
        <f t="shared" si="24"/>
        <v/>
      </c>
    </row>
    <row r="17" spans="2:55">
      <c r="B17" s="169">
        <v>7</v>
      </c>
      <c r="C17" s="165" t="str">
        <f>ABSEN!C17</f>
        <v/>
      </c>
      <c r="D17" s="166"/>
      <c r="E17" s="241" t="str">
        <f>ABSEN!E17</f>
        <v/>
      </c>
      <c r="F17" s="303">
        <f>IF(F$8=1,'REKAPITULASI NILAI'!L19,"")</f>
        <v>0</v>
      </c>
      <c r="G17" s="167" t="str">
        <f t="shared" si="7"/>
        <v/>
      </c>
      <c r="H17" s="167"/>
      <c r="I17" s="239"/>
      <c r="J17" s="304">
        <f t="shared" si="8"/>
        <v>0</v>
      </c>
      <c r="K17" s="167" t="str">
        <f t="shared" si="9"/>
        <v/>
      </c>
      <c r="L17" s="244">
        <f>IF(L$8=1,'REKAPITULASI NILAI'!S19,"")</f>
        <v>0</v>
      </c>
      <c r="M17" s="167" t="str">
        <f t="shared" si="9"/>
        <v/>
      </c>
      <c r="N17" s="167"/>
      <c r="O17" s="167"/>
      <c r="P17" s="245">
        <f t="shared" si="10"/>
        <v>0</v>
      </c>
      <c r="Q17" s="167" t="str">
        <f t="shared" si="0"/>
        <v/>
      </c>
      <c r="R17" s="303">
        <f>IF(R$8=1,'REKAPITULASI NILAI'!Z19,"")</f>
        <v>0</v>
      </c>
      <c r="S17" s="167" t="str">
        <f t="shared" si="11"/>
        <v/>
      </c>
      <c r="T17" s="167"/>
      <c r="U17" s="167"/>
      <c r="V17" s="304">
        <f t="shared" si="12"/>
        <v>0</v>
      </c>
      <c r="W17" s="167" t="str">
        <f t="shared" si="1"/>
        <v/>
      </c>
      <c r="X17" s="244">
        <f>IF(X$8=1,'REKAPITULASI NILAI'!AG19,"")</f>
        <v>0</v>
      </c>
      <c r="Y17" s="167" t="str">
        <f t="shared" si="13"/>
        <v/>
      </c>
      <c r="Z17" s="167"/>
      <c r="AA17" s="167"/>
      <c r="AB17" s="245">
        <f t="shared" si="14"/>
        <v>0</v>
      </c>
      <c r="AC17" s="167" t="str">
        <f t="shared" si="2"/>
        <v/>
      </c>
      <c r="AD17" s="303" t="str">
        <f>IF(AD$8=1,'REKAPITULASI NILAI'!AN19,"")</f>
        <v/>
      </c>
      <c r="AE17" s="167" t="str">
        <f t="shared" si="15"/>
        <v/>
      </c>
      <c r="AF17" s="167"/>
      <c r="AG17" s="167"/>
      <c r="AH17" s="304" t="str">
        <f t="shared" si="16"/>
        <v/>
      </c>
      <c r="AI17" s="167" t="str">
        <f t="shared" si="3"/>
        <v/>
      </c>
      <c r="AJ17" s="244" t="str">
        <f>IF(AJ$8=1,'REKAPITULASI NILAI'!AU19,"")</f>
        <v/>
      </c>
      <c r="AK17" s="167" t="str">
        <f t="shared" si="17"/>
        <v/>
      </c>
      <c r="AL17" s="233"/>
      <c r="AM17" s="233"/>
      <c r="AN17" s="245" t="str">
        <f t="shared" si="18"/>
        <v/>
      </c>
      <c r="AO17" s="167" t="str">
        <f t="shared" si="4"/>
        <v/>
      </c>
      <c r="AP17" s="317" t="str">
        <f>IF(AP$8=1,'REKAPITULASI NILAI'!BB19,"")</f>
        <v/>
      </c>
      <c r="AQ17" s="167" t="str">
        <f t="shared" si="19"/>
        <v/>
      </c>
      <c r="AR17" s="168"/>
      <c r="AS17" s="168"/>
      <c r="AT17" s="304" t="str">
        <f t="shared" si="20"/>
        <v/>
      </c>
      <c r="AU17" s="167" t="str">
        <f t="shared" si="5"/>
        <v/>
      </c>
      <c r="AV17" s="168" t="str">
        <f>IF(AV$8=1,'REKAPITULASI NILAI'!BI19,"")</f>
        <v/>
      </c>
      <c r="AW17" s="167" t="str">
        <f t="shared" si="21"/>
        <v/>
      </c>
      <c r="AX17" s="219"/>
      <c r="AY17" s="219"/>
      <c r="AZ17" s="304" t="str">
        <f t="shared" si="22"/>
        <v/>
      </c>
      <c r="BA17" s="233" t="str">
        <f t="shared" si="23"/>
        <v/>
      </c>
      <c r="BB17" s="858">
        <f t="shared" si="6"/>
        <v>0</v>
      </c>
      <c r="BC17" s="245" t="str">
        <f t="shared" si="24"/>
        <v/>
      </c>
    </row>
    <row r="18" spans="2:55">
      <c r="B18" s="169">
        <v>8</v>
      </c>
      <c r="C18" s="165" t="str">
        <f>ABSEN!C18</f>
        <v/>
      </c>
      <c r="D18" s="166"/>
      <c r="E18" s="241" t="str">
        <f>ABSEN!E18</f>
        <v/>
      </c>
      <c r="F18" s="303">
        <f>IF(F$8=1,'REKAPITULASI NILAI'!L20,"")</f>
        <v>0</v>
      </c>
      <c r="G18" s="167" t="str">
        <f t="shared" si="7"/>
        <v/>
      </c>
      <c r="H18" s="167"/>
      <c r="I18" s="239"/>
      <c r="J18" s="304">
        <f t="shared" si="8"/>
        <v>0</v>
      </c>
      <c r="K18" s="167" t="str">
        <f t="shared" si="9"/>
        <v/>
      </c>
      <c r="L18" s="244">
        <f>IF(L$8=1,'REKAPITULASI NILAI'!S20,"")</f>
        <v>0</v>
      </c>
      <c r="M18" s="167" t="str">
        <f t="shared" si="9"/>
        <v/>
      </c>
      <c r="N18" s="167"/>
      <c r="O18" s="167"/>
      <c r="P18" s="245">
        <f t="shared" si="10"/>
        <v>0</v>
      </c>
      <c r="Q18" s="167" t="str">
        <f t="shared" si="0"/>
        <v/>
      </c>
      <c r="R18" s="303">
        <f>IF(R$8=1,'REKAPITULASI NILAI'!Z20,"")</f>
        <v>0</v>
      </c>
      <c r="S18" s="167" t="str">
        <f t="shared" si="11"/>
        <v/>
      </c>
      <c r="T18" s="167"/>
      <c r="U18" s="167"/>
      <c r="V18" s="304">
        <f t="shared" si="12"/>
        <v>0</v>
      </c>
      <c r="W18" s="167" t="str">
        <f t="shared" si="1"/>
        <v/>
      </c>
      <c r="X18" s="244">
        <f>IF(X$8=1,'REKAPITULASI NILAI'!AG20,"")</f>
        <v>0</v>
      </c>
      <c r="Y18" s="167" t="str">
        <f t="shared" si="13"/>
        <v/>
      </c>
      <c r="Z18" s="167"/>
      <c r="AA18" s="167"/>
      <c r="AB18" s="245">
        <f t="shared" si="14"/>
        <v>0</v>
      </c>
      <c r="AC18" s="167" t="str">
        <f t="shared" si="2"/>
        <v/>
      </c>
      <c r="AD18" s="303" t="str">
        <f>IF(AD$8=1,'REKAPITULASI NILAI'!AN20,"")</f>
        <v/>
      </c>
      <c r="AE18" s="167" t="str">
        <f t="shared" si="15"/>
        <v/>
      </c>
      <c r="AF18" s="167"/>
      <c r="AG18" s="167"/>
      <c r="AH18" s="304" t="str">
        <f t="shared" si="16"/>
        <v/>
      </c>
      <c r="AI18" s="167" t="str">
        <f t="shared" si="3"/>
        <v/>
      </c>
      <c r="AJ18" s="244" t="str">
        <f>IF(AJ$8=1,'REKAPITULASI NILAI'!AU20,"")</f>
        <v/>
      </c>
      <c r="AK18" s="167" t="str">
        <f t="shared" si="17"/>
        <v/>
      </c>
      <c r="AL18" s="233"/>
      <c r="AM18" s="233"/>
      <c r="AN18" s="245" t="str">
        <f t="shared" si="18"/>
        <v/>
      </c>
      <c r="AO18" s="167" t="str">
        <f t="shared" si="4"/>
        <v/>
      </c>
      <c r="AP18" s="317" t="str">
        <f>IF(AP$8=1,'REKAPITULASI NILAI'!BB20,"")</f>
        <v/>
      </c>
      <c r="AQ18" s="167" t="str">
        <f t="shared" si="19"/>
        <v/>
      </c>
      <c r="AR18" s="168"/>
      <c r="AS18" s="168"/>
      <c r="AT18" s="304" t="str">
        <f t="shared" si="20"/>
        <v/>
      </c>
      <c r="AU18" s="167" t="str">
        <f t="shared" si="5"/>
        <v/>
      </c>
      <c r="AV18" s="168" t="str">
        <f>IF(AV$8=1,'REKAPITULASI NILAI'!BI20,"")</f>
        <v/>
      </c>
      <c r="AW18" s="167" t="str">
        <f t="shared" si="21"/>
        <v/>
      </c>
      <c r="AX18" s="219"/>
      <c r="AY18" s="219"/>
      <c r="AZ18" s="304" t="str">
        <f t="shared" si="22"/>
        <v/>
      </c>
      <c r="BA18" s="233" t="str">
        <f t="shared" si="23"/>
        <v/>
      </c>
      <c r="BB18" s="858">
        <f t="shared" si="6"/>
        <v>0</v>
      </c>
      <c r="BC18" s="245" t="str">
        <f t="shared" si="24"/>
        <v/>
      </c>
    </row>
    <row r="19" spans="2:55">
      <c r="B19" s="169">
        <v>9</v>
      </c>
      <c r="C19" s="165" t="str">
        <f>ABSEN!C19</f>
        <v/>
      </c>
      <c r="D19" s="166"/>
      <c r="E19" s="241" t="str">
        <f>ABSEN!E19</f>
        <v/>
      </c>
      <c r="F19" s="303">
        <f>IF(F$8=1,'REKAPITULASI NILAI'!L21,"")</f>
        <v>0</v>
      </c>
      <c r="G19" s="167" t="str">
        <f t="shared" si="7"/>
        <v/>
      </c>
      <c r="H19" s="167"/>
      <c r="I19" s="239"/>
      <c r="J19" s="304">
        <f t="shared" si="8"/>
        <v>0</v>
      </c>
      <c r="K19" s="167" t="str">
        <f t="shared" si="9"/>
        <v/>
      </c>
      <c r="L19" s="244">
        <f>IF(L$8=1,'REKAPITULASI NILAI'!S21,"")</f>
        <v>0</v>
      </c>
      <c r="M19" s="167" t="str">
        <f t="shared" si="9"/>
        <v/>
      </c>
      <c r="N19" s="167"/>
      <c r="O19" s="167"/>
      <c r="P19" s="245">
        <f t="shared" si="10"/>
        <v>0</v>
      </c>
      <c r="Q19" s="167" t="str">
        <f t="shared" si="0"/>
        <v/>
      </c>
      <c r="R19" s="303">
        <f>IF(R$8=1,'REKAPITULASI NILAI'!Z21,"")</f>
        <v>0</v>
      </c>
      <c r="S19" s="167" t="str">
        <f t="shared" si="11"/>
        <v/>
      </c>
      <c r="T19" s="167"/>
      <c r="U19" s="167"/>
      <c r="V19" s="304">
        <f t="shared" si="12"/>
        <v>0</v>
      </c>
      <c r="W19" s="167" t="str">
        <f t="shared" si="1"/>
        <v/>
      </c>
      <c r="X19" s="244">
        <f>IF(X$8=1,'REKAPITULASI NILAI'!AG21,"")</f>
        <v>0</v>
      </c>
      <c r="Y19" s="167" t="str">
        <f t="shared" si="13"/>
        <v/>
      </c>
      <c r="Z19" s="167"/>
      <c r="AA19" s="167"/>
      <c r="AB19" s="245">
        <f t="shared" si="14"/>
        <v>0</v>
      </c>
      <c r="AC19" s="167" t="str">
        <f t="shared" si="2"/>
        <v/>
      </c>
      <c r="AD19" s="303" t="str">
        <f>IF(AD$8=1,'REKAPITULASI NILAI'!AN21,"")</f>
        <v/>
      </c>
      <c r="AE19" s="167" t="str">
        <f t="shared" si="15"/>
        <v/>
      </c>
      <c r="AF19" s="167"/>
      <c r="AG19" s="167"/>
      <c r="AH19" s="304" t="str">
        <f t="shared" si="16"/>
        <v/>
      </c>
      <c r="AI19" s="167" t="str">
        <f t="shared" si="3"/>
        <v/>
      </c>
      <c r="AJ19" s="244" t="str">
        <f>IF(AJ$8=1,'REKAPITULASI NILAI'!AU21,"")</f>
        <v/>
      </c>
      <c r="AK19" s="167" t="str">
        <f t="shared" si="17"/>
        <v/>
      </c>
      <c r="AL19" s="233"/>
      <c r="AM19" s="233"/>
      <c r="AN19" s="245" t="str">
        <f t="shared" si="18"/>
        <v/>
      </c>
      <c r="AO19" s="167" t="str">
        <f t="shared" si="4"/>
        <v/>
      </c>
      <c r="AP19" s="317" t="str">
        <f>IF(AP$8=1,'REKAPITULASI NILAI'!BB21,"")</f>
        <v/>
      </c>
      <c r="AQ19" s="167" t="str">
        <f t="shared" si="19"/>
        <v/>
      </c>
      <c r="AR19" s="168"/>
      <c r="AS19" s="168"/>
      <c r="AT19" s="304" t="str">
        <f t="shared" si="20"/>
        <v/>
      </c>
      <c r="AU19" s="167" t="str">
        <f t="shared" si="5"/>
        <v/>
      </c>
      <c r="AV19" s="168" t="str">
        <f>IF(AV$8=1,'REKAPITULASI NILAI'!BI21,"")</f>
        <v/>
      </c>
      <c r="AW19" s="167" t="str">
        <f t="shared" si="21"/>
        <v/>
      </c>
      <c r="AX19" s="219"/>
      <c r="AY19" s="219"/>
      <c r="AZ19" s="304" t="str">
        <f t="shared" si="22"/>
        <v/>
      </c>
      <c r="BA19" s="233" t="str">
        <f t="shared" si="23"/>
        <v/>
      </c>
      <c r="BB19" s="858">
        <f t="shared" si="6"/>
        <v>0</v>
      </c>
      <c r="BC19" s="245" t="str">
        <f t="shared" si="24"/>
        <v/>
      </c>
    </row>
    <row r="20" spans="2:55">
      <c r="B20" s="169">
        <v>10</v>
      </c>
      <c r="C20" s="165" t="str">
        <f>ABSEN!C20</f>
        <v/>
      </c>
      <c r="D20" s="166"/>
      <c r="E20" s="241" t="str">
        <f>ABSEN!E20</f>
        <v/>
      </c>
      <c r="F20" s="303">
        <f>IF(F$8=1,'REKAPITULASI NILAI'!L22,"")</f>
        <v>0</v>
      </c>
      <c r="G20" s="167" t="str">
        <f t="shared" si="7"/>
        <v/>
      </c>
      <c r="H20" s="167"/>
      <c r="I20" s="239"/>
      <c r="J20" s="304">
        <f t="shared" si="8"/>
        <v>0</v>
      </c>
      <c r="K20" s="167" t="str">
        <f t="shared" si="9"/>
        <v/>
      </c>
      <c r="L20" s="244">
        <f>IF(L$8=1,'REKAPITULASI NILAI'!S22,"")</f>
        <v>0</v>
      </c>
      <c r="M20" s="167" t="str">
        <f t="shared" si="9"/>
        <v/>
      </c>
      <c r="N20" s="167"/>
      <c r="O20" s="167"/>
      <c r="P20" s="245">
        <f t="shared" si="10"/>
        <v>0</v>
      </c>
      <c r="Q20" s="167" t="str">
        <f t="shared" si="0"/>
        <v/>
      </c>
      <c r="R20" s="303">
        <f>IF(R$8=1,'REKAPITULASI NILAI'!Z22,"")</f>
        <v>0</v>
      </c>
      <c r="S20" s="167" t="str">
        <f t="shared" si="11"/>
        <v/>
      </c>
      <c r="T20" s="167"/>
      <c r="U20" s="167"/>
      <c r="V20" s="304">
        <f t="shared" si="12"/>
        <v>0</v>
      </c>
      <c r="W20" s="167" t="str">
        <f t="shared" si="1"/>
        <v/>
      </c>
      <c r="X20" s="244">
        <f>IF(X$8=1,'REKAPITULASI NILAI'!AG22,"")</f>
        <v>0</v>
      </c>
      <c r="Y20" s="167" t="str">
        <f t="shared" si="13"/>
        <v/>
      </c>
      <c r="Z20" s="167"/>
      <c r="AA20" s="167"/>
      <c r="AB20" s="245">
        <f t="shared" si="14"/>
        <v>0</v>
      </c>
      <c r="AC20" s="167" t="str">
        <f t="shared" si="2"/>
        <v/>
      </c>
      <c r="AD20" s="303" t="str">
        <f>IF(AD$8=1,'REKAPITULASI NILAI'!AN22,"")</f>
        <v/>
      </c>
      <c r="AE20" s="167" t="str">
        <f t="shared" si="15"/>
        <v/>
      </c>
      <c r="AF20" s="167"/>
      <c r="AG20" s="167"/>
      <c r="AH20" s="304" t="str">
        <f t="shared" si="16"/>
        <v/>
      </c>
      <c r="AI20" s="167" t="str">
        <f t="shared" si="3"/>
        <v/>
      </c>
      <c r="AJ20" s="244" t="str">
        <f>IF(AJ$8=1,'REKAPITULASI NILAI'!AU22,"")</f>
        <v/>
      </c>
      <c r="AK20" s="167" t="str">
        <f t="shared" si="17"/>
        <v/>
      </c>
      <c r="AL20" s="233"/>
      <c r="AM20" s="233"/>
      <c r="AN20" s="245" t="str">
        <f t="shared" si="18"/>
        <v/>
      </c>
      <c r="AO20" s="167" t="str">
        <f t="shared" si="4"/>
        <v/>
      </c>
      <c r="AP20" s="317" t="str">
        <f>IF(AP$8=1,'REKAPITULASI NILAI'!BB22,"")</f>
        <v/>
      </c>
      <c r="AQ20" s="167" t="str">
        <f t="shared" si="19"/>
        <v/>
      </c>
      <c r="AR20" s="168"/>
      <c r="AS20" s="168"/>
      <c r="AT20" s="304" t="str">
        <f t="shared" si="20"/>
        <v/>
      </c>
      <c r="AU20" s="167" t="str">
        <f t="shared" si="5"/>
        <v/>
      </c>
      <c r="AV20" s="168" t="str">
        <f>IF(AV$8=1,'REKAPITULASI NILAI'!BI22,"")</f>
        <v/>
      </c>
      <c r="AW20" s="167" t="str">
        <f t="shared" si="21"/>
        <v/>
      </c>
      <c r="AX20" s="219"/>
      <c r="AY20" s="219"/>
      <c r="AZ20" s="304" t="str">
        <f t="shared" si="22"/>
        <v/>
      </c>
      <c r="BA20" s="233" t="str">
        <f t="shared" si="23"/>
        <v/>
      </c>
      <c r="BB20" s="858">
        <f t="shared" si="6"/>
        <v>0</v>
      </c>
      <c r="BC20" s="245" t="str">
        <f t="shared" si="24"/>
        <v/>
      </c>
    </row>
    <row r="21" spans="2:55">
      <c r="B21" s="169">
        <v>11</v>
      </c>
      <c r="C21" s="165" t="str">
        <f>ABSEN!C21</f>
        <v/>
      </c>
      <c r="D21" s="166"/>
      <c r="E21" s="241" t="str">
        <f>ABSEN!E21</f>
        <v/>
      </c>
      <c r="F21" s="303">
        <f>IF(F$8=1,'REKAPITULASI NILAI'!L23,"")</f>
        <v>0</v>
      </c>
      <c r="G21" s="167" t="str">
        <f t="shared" si="7"/>
        <v/>
      </c>
      <c r="H21" s="167"/>
      <c r="I21" s="239"/>
      <c r="J21" s="304">
        <f t="shared" si="8"/>
        <v>0</v>
      </c>
      <c r="K21" s="167" t="str">
        <f t="shared" si="9"/>
        <v/>
      </c>
      <c r="L21" s="244">
        <f>IF(L$8=1,'REKAPITULASI NILAI'!S23,"")</f>
        <v>0</v>
      </c>
      <c r="M21" s="167" t="str">
        <f t="shared" si="9"/>
        <v/>
      </c>
      <c r="N21" s="167"/>
      <c r="O21" s="167"/>
      <c r="P21" s="245">
        <f t="shared" si="10"/>
        <v>0</v>
      </c>
      <c r="Q21" s="167" t="str">
        <f t="shared" si="0"/>
        <v/>
      </c>
      <c r="R21" s="303">
        <f>IF(R$8=1,'REKAPITULASI NILAI'!Z23,"")</f>
        <v>0</v>
      </c>
      <c r="S21" s="167" t="str">
        <f t="shared" si="11"/>
        <v/>
      </c>
      <c r="T21" s="167"/>
      <c r="U21" s="167"/>
      <c r="V21" s="304">
        <f t="shared" si="12"/>
        <v>0</v>
      </c>
      <c r="W21" s="167" t="str">
        <f t="shared" si="1"/>
        <v/>
      </c>
      <c r="X21" s="244">
        <f>IF(X$8=1,'REKAPITULASI NILAI'!AG23,"")</f>
        <v>0</v>
      </c>
      <c r="Y21" s="167" t="str">
        <f t="shared" si="13"/>
        <v/>
      </c>
      <c r="Z21" s="167"/>
      <c r="AA21" s="167"/>
      <c r="AB21" s="245">
        <f t="shared" si="14"/>
        <v>0</v>
      </c>
      <c r="AC21" s="167" t="str">
        <f t="shared" si="2"/>
        <v/>
      </c>
      <c r="AD21" s="303" t="str">
        <f>IF(AD$8=1,'REKAPITULASI NILAI'!AN23,"")</f>
        <v/>
      </c>
      <c r="AE21" s="167" t="str">
        <f t="shared" si="15"/>
        <v/>
      </c>
      <c r="AF21" s="167"/>
      <c r="AG21" s="167"/>
      <c r="AH21" s="304" t="str">
        <f t="shared" si="16"/>
        <v/>
      </c>
      <c r="AI21" s="167" t="str">
        <f t="shared" si="3"/>
        <v/>
      </c>
      <c r="AJ21" s="244" t="str">
        <f>IF(AJ$8=1,'REKAPITULASI NILAI'!AU23,"")</f>
        <v/>
      </c>
      <c r="AK21" s="167" t="str">
        <f t="shared" si="17"/>
        <v/>
      </c>
      <c r="AL21" s="233"/>
      <c r="AM21" s="233"/>
      <c r="AN21" s="245" t="str">
        <f t="shared" si="18"/>
        <v/>
      </c>
      <c r="AO21" s="167" t="str">
        <f t="shared" si="4"/>
        <v/>
      </c>
      <c r="AP21" s="317" t="str">
        <f>IF(AP$8=1,'REKAPITULASI NILAI'!BB23,"")</f>
        <v/>
      </c>
      <c r="AQ21" s="167" t="str">
        <f t="shared" si="19"/>
        <v/>
      </c>
      <c r="AR21" s="168"/>
      <c r="AS21" s="168"/>
      <c r="AT21" s="304" t="str">
        <f t="shared" si="20"/>
        <v/>
      </c>
      <c r="AU21" s="167" t="str">
        <f t="shared" si="5"/>
        <v/>
      </c>
      <c r="AV21" s="168" t="str">
        <f>IF(AV$8=1,'REKAPITULASI NILAI'!BI23,"")</f>
        <v/>
      </c>
      <c r="AW21" s="167" t="str">
        <f t="shared" si="21"/>
        <v/>
      </c>
      <c r="AX21" s="219"/>
      <c r="AY21" s="219"/>
      <c r="AZ21" s="304" t="str">
        <f t="shared" si="22"/>
        <v/>
      </c>
      <c r="BA21" s="233" t="str">
        <f t="shared" si="23"/>
        <v/>
      </c>
      <c r="BB21" s="858">
        <f t="shared" si="6"/>
        <v>0</v>
      </c>
      <c r="BC21" s="245" t="str">
        <f t="shared" si="24"/>
        <v/>
      </c>
    </row>
    <row r="22" spans="2:55">
      <c r="B22" s="169">
        <v>12</v>
      </c>
      <c r="C22" s="165" t="str">
        <f>ABSEN!C22</f>
        <v/>
      </c>
      <c r="D22" s="166"/>
      <c r="E22" s="241" t="str">
        <f>ABSEN!E22</f>
        <v/>
      </c>
      <c r="F22" s="303">
        <f>IF(F$8=1,'REKAPITULASI NILAI'!L24,"")</f>
        <v>0</v>
      </c>
      <c r="G22" s="167" t="str">
        <f t="shared" si="7"/>
        <v/>
      </c>
      <c r="H22" s="167"/>
      <c r="I22" s="239"/>
      <c r="J22" s="304">
        <f t="shared" si="8"/>
        <v>0</v>
      </c>
      <c r="K22" s="167" t="str">
        <f t="shared" si="9"/>
        <v/>
      </c>
      <c r="L22" s="244">
        <f>IF(L$8=1,'REKAPITULASI NILAI'!S24,"")</f>
        <v>0</v>
      </c>
      <c r="M22" s="167" t="str">
        <f t="shared" si="9"/>
        <v/>
      </c>
      <c r="N22" s="167"/>
      <c r="O22" s="167"/>
      <c r="P22" s="245">
        <f t="shared" si="10"/>
        <v>0</v>
      </c>
      <c r="Q22" s="167" t="str">
        <f t="shared" si="0"/>
        <v/>
      </c>
      <c r="R22" s="303">
        <f>IF(R$8=1,'REKAPITULASI NILAI'!Z24,"")</f>
        <v>0</v>
      </c>
      <c r="S22" s="167" t="str">
        <f t="shared" si="11"/>
        <v/>
      </c>
      <c r="T22" s="167"/>
      <c r="U22" s="167"/>
      <c r="V22" s="304">
        <f t="shared" si="12"/>
        <v>0</v>
      </c>
      <c r="W22" s="167" t="str">
        <f t="shared" si="1"/>
        <v/>
      </c>
      <c r="X22" s="244">
        <f>IF(X$8=1,'REKAPITULASI NILAI'!AG24,"")</f>
        <v>0</v>
      </c>
      <c r="Y22" s="167" t="str">
        <f t="shared" si="13"/>
        <v/>
      </c>
      <c r="Z22" s="167"/>
      <c r="AA22" s="167"/>
      <c r="AB22" s="245">
        <f t="shared" si="14"/>
        <v>0</v>
      </c>
      <c r="AC22" s="167" t="str">
        <f t="shared" si="2"/>
        <v/>
      </c>
      <c r="AD22" s="303" t="str">
        <f>IF(AD$8=1,'REKAPITULASI NILAI'!AN24,"")</f>
        <v/>
      </c>
      <c r="AE22" s="167" t="str">
        <f t="shared" si="15"/>
        <v/>
      </c>
      <c r="AF22" s="167"/>
      <c r="AG22" s="167"/>
      <c r="AH22" s="304" t="str">
        <f t="shared" si="16"/>
        <v/>
      </c>
      <c r="AI22" s="167" t="str">
        <f t="shared" si="3"/>
        <v/>
      </c>
      <c r="AJ22" s="244" t="str">
        <f>IF(AJ$8=1,'REKAPITULASI NILAI'!AU24,"")</f>
        <v/>
      </c>
      <c r="AK22" s="167" t="str">
        <f t="shared" si="17"/>
        <v/>
      </c>
      <c r="AL22" s="233"/>
      <c r="AM22" s="233"/>
      <c r="AN22" s="245" t="str">
        <f t="shared" si="18"/>
        <v/>
      </c>
      <c r="AO22" s="167" t="str">
        <f t="shared" si="4"/>
        <v/>
      </c>
      <c r="AP22" s="317" t="str">
        <f>IF(AP$8=1,'REKAPITULASI NILAI'!BB24,"")</f>
        <v/>
      </c>
      <c r="AQ22" s="167" t="str">
        <f t="shared" si="19"/>
        <v/>
      </c>
      <c r="AR22" s="168"/>
      <c r="AS22" s="168"/>
      <c r="AT22" s="304" t="str">
        <f t="shared" si="20"/>
        <v/>
      </c>
      <c r="AU22" s="167" t="str">
        <f t="shared" si="5"/>
        <v/>
      </c>
      <c r="AV22" s="168" t="str">
        <f>IF(AV$8=1,'REKAPITULASI NILAI'!BI24,"")</f>
        <v/>
      </c>
      <c r="AW22" s="167" t="str">
        <f t="shared" si="21"/>
        <v/>
      </c>
      <c r="AX22" s="219"/>
      <c r="AY22" s="219"/>
      <c r="AZ22" s="304" t="str">
        <f t="shared" si="22"/>
        <v/>
      </c>
      <c r="BA22" s="233" t="str">
        <f t="shared" si="23"/>
        <v/>
      </c>
      <c r="BB22" s="858">
        <f t="shared" si="6"/>
        <v>0</v>
      </c>
      <c r="BC22" s="245" t="str">
        <f t="shared" si="24"/>
        <v/>
      </c>
    </row>
    <row r="23" spans="2:55">
      <c r="B23" s="169">
        <v>13</v>
      </c>
      <c r="C23" s="165" t="str">
        <f>ABSEN!C23</f>
        <v/>
      </c>
      <c r="D23" s="166"/>
      <c r="E23" s="241" t="str">
        <f>ABSEN!E23</f>
        <v/>
      </c>
      <c r="F23" s="303">
        <f>IF(F$8=1,'REKAPITULASI NILAI'!L25,"")</f>
        <v>0</v>
      </c>
      <c r="G23" s="167" t="str">
        <f t="shared" si="7"/>
        <v/>
      </c>
      <c r="H23" s="167"/>
      <c r="I23" s="239"/>
      <c r="J23" s="304">
        <f t="shared" si="8"/>
        <v>0</v>
      </c>
      <c r="K23" s="167" t="str">
        <f t="shared" si="9"/>
        <v/>
      </c>
      <c r="L23" s="244">
        <f>IF(L$8=1,'REKAPITULASI NILAI'!S25,"")</f>
        <v>0</v>
      </c>
      <c r="M23" s="167" t="str">
        <f t="shared" si="9"/>
        <v/>
      </c>
      <c r="N23" s="167"/>
      <c r="O23" s="167"/>
      <c r="P23" s="245">
        <f t="shared" si="10"/>
        <v>0</v>
      </c>
      <c r="Q23" s="167" t="str">
        <f t="shared" si="0"/>
        <v/>
      </c>
      <c r="R23" s="303">
        <f>IF(R$8=1,'REKAPITULASI NILAI'!Z25,"")</f>
        <v>0</v>
      </c>
      <c r="S23" s="167" t="str">
        <f t="shared" si="11"/>
        <v/>
      </c>
      <c r="T23" s="167"/>
      <c r="U23" s="167"/>
      <c r="V23" s="304">
        <f t="shared" si="12"/>
        <v>0</v>
      </c>
      <c r="W23" s="167" t="str">
        <f t="shared" si="1"/>
        <v/>
      </c>
      <c r="X23" s="244">
        <f>IF(X$8=1,'REKAPITULASI NILAI'!AG25,"")</f>
        <v>0</v>
      </c>
      <c r="Y23" s="167" t="str">
        <f t="shared" si="13"/>
        <v/>
      </c>
      <c r="Z23" s="167"/>
      <c r="AA23" s="167"/>
      <c r="AB23" s="245">
        <f t="shared" si="14"/>
        <v>0</v>
      </c>
      <c r="AC23" s="167" t="str">
        <f t="shared" si="2"/>
        <v/>
      </c>
      <c r="AD23" s="303" t="str">
        <f>IF(AD$8=1,'REKAPITULASI NILAI'!AN25,"")</f>
        <v/>
      </c>
      <c r="AE23" s="167" t="str">
        <f t="shared" si="15"/>
        <v/>
      </c>
      <c r="AF23" s="167"/>
      <c r="AG23" s="167"/>
      <c r="AH23" s="304" t="str">
        <f t="shared" si="16"/>
        <v/>
      </c>
      <c r="AI23" s="167" t="str">
        <f t="shared" si="3"/>
        <v/>
      </c>
      <c r="AJ23" s="244" t="str">
        <f>IF(AJ$8=1,'REKAPITULASI NILAI'!AU25,"")</f>
        <v/>
      </c>
      <c r="AK23" s="167" t="str">
        <f t="shared" si="17"/>
        <v/>
      </c>
      <c r="AL23" s="233"/>
      <c r="AM23" s="233"/>
      <c r="AN23" s="245" t="str">
        <f t="shared" si="18"/>
        <v/>
      </c>
      <c r="AO23" s="167" t="str">
        <f t="shared" si="4"/>
        <v/>
      </c>
      <c r="AP23" s="317" t="str">
        <f>IF(AP$8=1,'REKAPITULASI NILAI'!BB25,"")</f>
        <v/>
      </c>
      <c r="AQ23" s="167" t="str">
        <f t="shared" si="19"/>
        <v/>
      </c>
      <c r="AR23" s="168"/>
      <c r="AS23" s="168"/>
      <c r="AT23" s="304" t="str">
        <f t="shared" si="20"/>
        <v/>
      </c>
      <c r="AU23" s="167" t="str">
        <f t="shared" si="5"/>
        <v/>
      </c>
      <c r="AV23" s="168" t="str">
        <f>IF(AV$8=1,'REKAPITULASI NILAI'!BI25,"")</f>
        <v/>
      </c>
      <c r="AW23" s="167" t="str">
        <f t="shared" si="21"/>
        <v/>
      </c>
      <c r="AX23" s="219"/>
      <c r="AY23" s="219"/>
      <c r="AZ23" s="304" t="str">
        <f t="shared" si="22"/>
        <v/>
      </c>
      <c r="BA23" s="233" t="str">
        <f t="shared" si="23"/>
        <v/>
      </c>
      <c r="BB23" s="858">
        <f t="shared" si="6"/>
        <v>0</v>
      </c>
      <c r="BC23" s="245" t="str">
        <f t="shared" si="24"/>
        <v/>
      </c>
    </row>
    <row r="24" spans="2:55">
      <c r="B24" s="169">
        <v>14</v>
      </c>
      <c r="C24" s="165" t="str">
        <f>ABSEN!C24</f>
        <v/>
      </c>
      <c r="D24" s="166"/>
      <c r="E24" s="241" t="str">
        <f>ABSEN!E24</f>
        <v/>
      </c>
      <c r="F24" s="303">
        <f>IF(F$8=1,'REKAPITULASI NILAI'!L26,"")</f>
        <v>0</v>
      </c>
      <c r="G24" s="167" t="str">
        <f t="shared" si="7"/>
        <v/>
      </c>
      <c r="H24" s="167"/>
      <c r="I24" s="239"/>
      <c r="J24" s="304">
        <f t="shared" si="8"/>
        <v>0</v>
      </c>
      <c r="K24" s="167" t="str">
        <f t="shared" si="9"/>
        <v/>
      </c>
      <c r="L24" s="244">
        <f>IF(L$8=1,'REKAPITULASI NILAI'!S26,"")</f>
        <v>0</v>
      </c>
      <c r="M24" s="167" t="str">
        <f t="shared" si="9"/>
        <v/>
      </c>
      <c r="N24" s="167"/>
      <c r="O24" s="167"/>
      <c r="P24" s="245">
        <f t="shared" si="10"/>
        <v>0</v>
      </c>
      <c r="Q24" s="167" t="str">
        <f t="shared" si="0"/>
        <v/>
      </c>
      <c r="R24" s="303">
        <f>IF(R$8=1,'REKAPITULASI NILAI'!Z26,"")</f>
        <v>0</v>
      </c>
      <c r="S24" s="167" t="str">
        <f t="shared" si="11"/>
        <v/>
      </c>
      <c r="T24" s="167"/>
      <c r="U24" s="167"/>
      <c r="V24" s="304">
        <f t="shared" si="12"/>
        <v>0</v>
      </c>
      <c r="W24" s="167" t="str">
        <f t="shared" si="1"/>
        <v/>
      </c>
      <c r="X24" s="244">
        <f>IF(X$8=1,'REKAPITULASI NILAI'!AG26,"")</f>
        <v>0</v>
      </c>
      <c r="Y24" s="167" t="str">
        <f t="shared" si="13"/>
        <v/>
      </c>
      <c r="Z24" s="167"/>
      <c r="AA24" s="167"/>
      <c r="AB24" s="245">
        <f t="shared" si="14"/>
        <v>0</v>
      </c>
      <c r="AC24" s="167" t="str">
        <f t="shared" si="2"/>
        <v/>
      </c>
      <c r="AD24" s="303" t="str">
        <f>IF(AD$8=1,'REKAPITULASI NILAI'!AN26,"")</f>
        <v/>
      </c>
      <c r="AE24" s="167" t="str">
        <f t="shared" si="15"/>
        <v/>
      </c>
      <c r="AF24" s="167"/>
      <c r="AG24" s="167"/>
      <c r="AH24" s="304" t="str">
        <f t="shared" si="16"/>
        <v/>
      </c>
      <c r="AI24" s="167" t="str">
        <f t="shared" si="3"/>
        <v/>
      </c>
      <c r="AJ24" s="244" t="str">
        <f>IF(AJ$8=1,'REKAPITULASI NILAI'!AU26,"")</f>
        <v/>
      </c>
      <c r="AK24" s="167" t="str">
        <f t="shared" si="17"/>
        <v/>
      </c>
      <c r="AL24" s="233"/>
      <c r="AM24" s="233"/>
      <c r="AN24" s="245" t="str">
        <f t="shared" si="18"/>
        <v/>
      </c>
      <c r="AO24" s="167" t="str">
        <f t="shared" si="4"/>
        <v/>
      </c>
      <c r="AP24" s="317" t="str">
        <f>IF(AP$8=1,'REKAPITULASI NILAI'!BB26,"")</f>
        <v/>
      </c>
      <c r="AQ24" s="167" t="str">
        <f t="shared" si="19"/>
        <v/>
      </c>
      <c r="AR24" s="168"/>
      <c r="AS24" s="168"/>
      <c r="AT24" s="304" t="str">
        <f t="shared" si="20"/>
        <v/>
      </c>
      <c r="AU24" s="167" t="str">
        <f t="shared" si="5"/>
        <v/>
      </c>
      <c r="AV24" s="168" t="str">
        <f>IF(AV$8=1,'REKAPITULASI NILAI'!BI26,"")</f>
        <v/>
      </c>
      <c r="AW24" s="167" t="str">
        <f t="shared" si="21"/>
        <v/>
      </c>
      <c r="AX24" s="219"/>
      <c r="AY24" s="219"/>
      <c r="AZ24" s="304" t="str">
        <f t="shared" si="22"/>
        <v/>
      </c>
      <c r="BA24" s="233" t="str">
        <f t="shared" si="23"/>
        <v/>
      </c>
      <c r="BB24" s="858">
        <f t="shared" si="6"/>
        <v>0</v>
      </c>
      <c r="BC24" s="245" t="str">
        <f t="shared" si="24"/>
        <v/>
      </c>
    </row>
    <row r="25" spans="2:55">
      <c r="B25" s="169">
        <v>15</v>
      </c>
      <c r="C25" s="165" t="str">
        <f>ABSEN!C25</f>
        <v/>
      </c>
      <c r="D25" s="166"/>
      <c r="E25" s="241" t="str">
        <f>ABSEN!E25</f>
        <v/>
      </c>
      <c r="F25" s="303">
        <f>IF(F$8=1,'REKAPITULASI NILAI'!L27,"")</f>
        <v>0</v>
      </c>
      <c r="G25" s="167" t="str">
        <f t="shared" si="7"/>
        <v/>
      </c>
      <c r="H25" s="167"/>
      <c r="I25" s="239"/>
      <c r="J25" s="304">
        <f t="shared" si="8"/>
        <v>0</v>
      </c>
      <c r="K25" s="167" t="str">
        <f t="shared" si="9"/>
        <v/>
      </c>
      <c r="L25" s="244">
        <f>IF(L$8=1,'REKAPITULASI NILAI'!S27,"")</f>
        <v>0</v>
      </c>
      <c r="M25" s="167" t="str">
        <f t="shared" si="9"/>
        <v/>
      </c>
      <c r="N25" s="167"/>
      <c r="O25" s="167"/>
      <c r="P25" s="245">
        <f t="shared" si="10"/>
        <v>0</v>
      </c>
      <c r="Q25" s="167" t="str">
        <f t="shared" si="0"/>
        <v/>
      </c>
      <c r="R25" s="303">
        <f>IF(R$8=1,'REKAPITULASI NILAI'!Z27,"")</f>
        <v>0</v>
      </c>
      <c r="S25" s="167" t="str">
        <f t="shared" si="11"/>
        <v/>
      </c>
      <c r="T25" s="167"/>
      <c r="U25" s="167"/>
      <c r="V25" s="304">
        <f t="shared" si="12"/>
        <v>0</v>
      </c>
      <c r="W25" s="167" t="str">
        <f t="shared" si="1"/>
        <v/>
      </c>
      <c r="X25" s="244">
        <f>IF(X$8=1,'REKAPITULASI NILAI'!AG27,"")</f>
        <v>0</v>
      </c>
      <c r="Y25" s="167" t="str">
        <f t="shared" si="13"/>
        <v/>
      </c>
      <c r="Z25" s="167"/>
      <c r="AA25" s="167"/>
      <c r="AB25" s="245">
        <f t="shared" si="14"/>
        <v>0</v>
      </c>
      <c r="AC25" s="167" t="str">
        <f t="shared" si="2"/>
        <v/>
      </c>
      <c r="AD25" s="303" t="str">
        <f>IF(AD$8=1,'REKAPITULASI NILAI'!AN27,"")</f>
        <v/>
      </c>
      <c r="AE25" s="167" t="str">
        <f t="shared" si="15"/>
        <v/>
      </c>
      <c r="AF25" s="167"/>
      <c r="AG25" s="167"/>
      <c r="AH25" s="304" t="str">
        <f t="shared" si="16"/>
        <v/>
      </c>
      <c r="AI25" s="167" t="str">
        <f t="shared" si="3"/>
        <v/>
      </c>
      <c r="AJ25" s="244" t="str">
        <f>IF(AJ$8=1,'REKAPITULASI NILAI'!AU27,"")</f>
        <v/>
      </c>
      <c r="AK25" s="167" t="str">
        <f t="shared" si="17"/>
        <v/>
      </c>
      <c r="AL25" s="233"/>
      <c r="AM25" s="233"/>
      <c r="AN25" s="245" t="str">
        <f t="shared" si="18"/>
        <v/>
      </c>
      <c r="AO25" s="167" t="str">
        <f t="shared" si="4"/>
        <v/>
      </c>
      <c r="AP25" s="317" t="str">
        <f>IF(AP$8=1,'REKAPITULASI NILAI'!BB27,"")</f>
        <v/>
      </c>
      <c r="AQ25" s="167" t="str">
        <f t="shared" si="19"/>
        <v/>
      </c>
      <c r="AR25" s="168"/>
      <c r="AS25" s="168"/>
      <c r="AT25" s="304" t="str">
        <f t="shared" si="20"/>
        <v/>
      </c>
      <c r="AU25" s="167" t="str">
        <f t="shared" si="5"/>
        <v/>
      </c>
      <c r="AV25" s="168" t="str">
        <f>IF(AV$8=1,'REKAPITULASI NILAI'!BI27,"")</f>
        <v/>
      </c>
      <c r="AW25" s="167" t="str">
        <f t="shared" si="21"/>
        <v/>
      </c>
      <c r="AX25" s="219"/>
      <c r="AY25" s="219"/>
      <c r="AZ25" s="304" t="str">
        <f t="shared" si="22"/>
        <v/>
      </c>
      <c r="BA25" s="233" t="str">
        <f t="shared" si="23"/>
        <v/>
      </c>
      <c r="BB25" s="858">
        <f t="shared" si="6"/>
        <v>0</v>
      </c>
      <c r="BC25" s="245" t="str">
        <f t="shared" si="24"/>
        <v/>
      </c>
    </row>
    <row r="26" spans="2:55">
      <c r="B26" s="169">
        <v>16</v>
      </c>
      <c r="C26" s="165" t="str">
        <f>ABSEN!C26</f>
        <v/>
      </c>
      <c r="D26" s="166"/>
      <c r="E26" s="241" t="str">
        <f>ABSEN!E26</f>
        <v/>
      </c>
      <c r="F26" s="303">
        <f>IF(F$8=1,'REKAPITULASI NILAI'!L28,"")</f>
        <v>0</v>
      </c>
      <c r="G26" s="167" t="str">
        <f t="shared" si="7"/>
        <v/>
      </c>
      <c r="H26" s="167"/>
      <c r="I26" s="239"/>
      <c r="J26" s="304">
        <f t="shared" si="8"/>
        <v>0</v>
      </c>
      <c r="K26" s="167" t="str">
        <f t="shared" si="9"/>
        <v/>
      </c>
      <c r="L26" s="244">
        <f>IF(L$8=1,'REKAPITULASI NILAI'!S28,"")</f>
        <v>0</v>
      </c>
      <c r="M26" s="167" t="str">
        <f t="shared" si="9"/>
        <v/>
      </c>
      <c r="N26" s="167"/>
      <c r="O26" s="167"/>
      <c r="P26" s="245">
        <f t="shared" si="10"/>
        <v>0</v>
      </c>
      <c r="Q26" s="167" t="str">
        <f t="shared" si="0"/>
        <v/>
      </c>
      <c r="R26" s="303">
        <f>IF(R$8=1,'REKAPITULASI NILAI'!Z28,"")</f>
        <v>0</v>
      </c>
      <c r="S26" s="167" t="str">
        <f t="shared" si="11"/>
        <v/>
      </c>
      <c r="T26" s="167"/>
      <c r="U26" s="167"/>
      <c r="V26" s="304">
        <f t="shared" si="12"/>
        <v>0</v>
      </c>
      <c r="W26" s="167" t="str">
        <f t="shared" si="1"/>
        <v/>
      </c>
      <c r="X26" s="244">
        <f>IF(X$8=1,'REKAPITULASI NILAI'!AG28,"")</f>
        <v>0</v>
      </c>
      <c r="Y26" s="167" t="str">
        <f t="shared" si="13"/>
        <v/>
      </c>
      <c r="Z26" s="167"/>
      <c r="AA26" s="167"/>
      <c r="AB26" s="245">
        <f t="shared" si="14"/>
        <v>0</v>
      </c>
      <c r="AC26" s="167" t="str">
        <f t="shared" si="2"/>
        <v/>
      </c>
      <c r="AD26" s="303" t="str">
        <f>IF(AD$8=1,'REKAPITULASI NILAI'!AN28,"")</f>
        <v/>
      </c>
      <c r="AE26" s="167" t="str">
        <f t="shared" si="15"/>
        <v/>
      </c>
      <c r="AF26" s="167"/>
      <c r="AG26" s="167"/>
      <c r="AH26" s="304" t="str">
        <f t="shared" si="16"/>
        <v/>
      </c>
      <c r="AI26" s="167" t="str">
        <f t="shared" si="3"/>
        <v/>
      </c>
      <c r="AJ26" s="244" t="str">
        <f>IF(AJ$8=1,'REKAPITULASI NILAI'!AU28,"")</f>
        <v/>
      </c>
      <c r="AK26" s="167" t="str">
        <f t="shared" si="17"/>
        <v/>
      </c>
      <c r="AL26" s="233"/>
      <c r="AM26" s="233"/>
      <c r="AN26" s="245" t="str">
        <f t="shared" si="18"/>
        <v/>
      </c>
      <c r="AO26" s="167" t="str">
        <f t="shared" si="4"/>
        <v/>
      </c>
      <c r="AP26" s="317" t="str">
        <f>IF(AP$8=1,'REKAPITULASI NILAI'!BB28,"")</f>
        <v/>
      </c>
      <c r="AQ26" s="167" t="str">
        <f t="shared" si="19"/>
        <v/>
      </c>
      <c r="AR26" s="168"/>
      <c r="AS26" s="168"/>
      <c r="AT26" s="304" t="str">
        <f t="shared" si="20"/>
        <v/>
      </c>
      <c r="AU26" s="167" t="str">
        <f t="shared" si="5"/>
        <v/>
      </c>
      <c r="AV26" s="168" t="str">
        <f>IF(AV$8=1,'REKAPITULASI NILAI'!BI28,"")</f>
        <v/>
      </c>
      <c r="AW26" s="167" t="str">
        <f t="shared" si="21"/>
        <v/>
      </c>
      <c r="AX26" s="219"/>
      <c r="AY26" s="219"/>
      <c r="AZ26" s="304" t="str">
        <f t="shared" si="22"/>
        <v/>
      </c>
      <c r="BA26" s="233" t="str">
        <f t="shared" si="23"/>
        <v/>
      </c>
      <c r="BB26" s="858">
        <f t="shared" si="6"/>
        <v>0</v>
      </c>
      <c r="BC26" s="245" t="str">
        <f t="shared" si="24"/>
        <v/>
      </c>
    </row>
    <row r="27" spans="2:55">
      <c r="B27" s="169">
        <v>17</v>
      </c>
      <c r="C27" s="165" t="str">
        <f>ABSEN!C27</f>
        <v/>
      </c>
      <c r="D27" s="166"/>
      <c r="E27" s="241" t="str">
        <f>ABSEN!E27</f>
        <v/>
      </c>
      <c r="F27" s="303">
        <f>IF(F$8=1,'REKAPITULASI NILAI'!L29,"")</f>
        <v>0</v>
      </c>
      <c r="G27" s="167" t="str">
        <f t="shared" si="7"/>
        <v/>
      </c>
      <c r="H27" s="167"/>
      <c r="I27" s="239"/>
      <c r="J27" s="304">
        <f t="shared" si="8"/>
        <v>0</v>
      </c>
      <c r="K27" s="167" t="str">
        <f t="shared" si="9"/>
        <v/>
      </c>
      <c r="L27" s="244">
        <f>IF(L$8=1,'REKAPITULASI NILAI'!S29,"")</f>
        <v>0</v>
      </c>
      <c r="M27" s="167" t="str">
        <f t="shared" si="9"/>
        <v/>
      </c>
      <c r="N27" s="167"/>
      <c r="O27" s="167"/>
      <c r="P27" s="245">
        <f t="shared" si="10"/>
        <v>0</v>
      </c>
      <c r="Q27" s="167" t="str">
        <f t="shared" si="0"/>
        <v/>
      </c>
      <c r="R27" s="303">
        <f>IF(R$8=1,'REKAPITULASI NILAI'!Z29,"")</f>
        <v>0</v>
      </c>
      <c r="S27" s="167" t="str">
        <f t="shared" si="11"/>
        <v/>
      </c>
      <c r="T27" s="167"/>
      <c r="U27" s="167"/>
      <c r="V27" s="304">
        <f t="shared" si="12"/>
        <v>0</v>
      </c>
      <c r="W27" s="167" t="str">
        <f t="shared" si="1"/>
        <v/>
      </c>
      <c r="X27" s="244">
        <f>IF(X$8=1,'REKAPITULASI NILAI'!AG29,"")</f>
        <v>0</v>
      </c>
      <c r="Y27" s="167" t="str">
        <f t="shared" si="13"/>
        <v/>
      </c>
      <c r="Z27" s="167"/>
      <c r="AA27" s="167"/>
      <c r="AB27" s="245">
        <f t="shared" si="14"/>
        <v>0</v>
      </c>
      <c r="AC27" s="167" t="str">
        <f t="shared" si="2"/>
        <v/>
      </c>
      <c r="AD27" s="303" t="str">
        <f>IF(AD$8=1,'REKAPITULASI NILAI'!AN29,"")</f>
        <v/>
      </c>
      <c r="AE27" s="167" t="str">
        <f t="shared" si="15"/>
        <v/>
      </c>
      <c r="AF27" s="167"/>
      <c r="AG27" s="167"/>
      <c r="AH27" s="304" t="str">
        <f t="shared" si="16"/>
        <v/>
      </c>
      <c r="AI27" s="167" t="str">
        <f t="shared" si="3"/>
        <v/>
      </c>
      <c r="AJ27" s="244" t="str">
        <f>IF(AJ$8=1,'REKAPITULASI NILAI'!AU29,"")</f>
        <v/>
      </c>
      <c r="AK27" s="167" t="str">
        <f t="shared" si="17"/>
        <v/>
      </c>
      <c r="AL27" s="233"/>
      <c r="AM27" s="233"/>
      <c r="AN27" s="245" t="str">
        <f t="shared" si="18"/>
        <v/>
      </c>
      <c r="AO27" s="167" t="str">
        <f t="shared" si="4"/>
        <v/>
      </c>
      <c r="AP27" s="317" t="str">
        <f>IF(AP$8=1,'REKAPITULASI NILAI'!BB29,"")</f>
        <v/>
      </c>
      <c r="AQ27" s="167" t="str">
        <f t="shared" si="19"/>
        <v/>
      </c>
      <c r="AR27" s="168"/>
      <c r="AS27" s="168"/>
      <c r="AT27" s="304" t="str">
        <f t="shared" si="20"/>
        <v/>
      </c>
      <c r="AU27" s="167" t="str">
        <f t="shared" si="5"/>
        <v/>
      </c>
      <c r="AV27" s="168" t="str">
        <f>IF(AV$8=1,'REKAPITULASI NILAI'!BI29,"")</f>
        <v/>
      </c>
      <c r="AW27" s="167" t="str">
        <f t="shared" si="21"/>
        <v/>
      </c>
      <c r="AX27" s="219"/>
      <c r="AY27" s="219"/>
      <c r="AZ27" s="304" t="str">
        <f t="shared" si="22"/>
        <v/>
      </c>
      <c r="BA27" s="233" t="str">
        <f t="shared" si="23"/>
        <v/>
      </c>
      <c r="BB27" s="858">
        <f t="shared" si="6"/>
        <v>0</v>
      </c>
      <c r="BC27" s="245" t="str">
        <f t="shared" si="24"/>
        <v/>
      </c>
    </row>
    <row r="28" spans="2:55">
      <c r="B28" s="169">
        <v>18</v>
      </c>
      <c r="C28" s="165" t="str">
        <f>ABSEN!C28</f>
        <v/>
      </c>
      <c r="D28" s="166"/>
      <c r="E28" s="241" t="str">
        <f>ABSEN!E28</f>
        <v/>
      </c>
      <c r="F28" s="303">
        <f>IF(F$8=1,'REKAPITULASI NILAI'!L30,"")</f>
        <v>0</v>
      </c>
      <c r="G28" s="167" t="str">
        <f t="shared" si="7"/>
        <v/>
      </c>
      <c r="H28" s="167"/>
      <c r="I28" s="239"/>
      <c r="J28" s="304">
        <f t="shared" si="8"/>
        <v>0</v>
      </c>
      <c r="K28" s="167" t="str">
        <f t="shared" si="9"/>
        <v/>
      </c>
      <c r="L28" s="244">
        <f>IF(L$8=1,'REKAPITULASI NILAI'!S30,"")</f>
        <v>0</v>
      </c>
      <c r="M28" s="167" t="str">
        <f t="shared" si="9"/>
        <v/>
      </c>
      <c r="N28" s="167"/>
      <c r="O28" s="167"/>
      <c r="P28" s="245">
        <f t="shared" si="10"/>
        <v>0</v>
      </c>
      <c r="Q28" s="167" t="str">
        <f t="shared" si="0"/>
        <v/>
      </c>
      <c r="R28" s="303">
        <f>IF(R$8=1,'REKAPITULASI NILAI'!Z30,"")</f>
        <v>0</v>
      </c>
      <c r="S28" s="167" t="str">
        <f t="shared" si="11"/>
        <v/>
      </c>
      <c r="T28" s="167"/>
      <c r="U28" s="167"/>
      <c r="V28" s="304">
        <f t="shared" si="12"/>
        <v>0</v>
      </c>
      <c r="W28" s="167" t="str">
        <f t="shared" si="1"/>
        <v/>
      </c>
      <c r="X28" s="244">
        <f>IF(X$8=1,'REKAPITULASI NILAI'!AG30,"")</f>
        <v>0</v>
      </c>
      <c r="Y28" s="167" t="str">
        <f t="shared" si="13"/>
        <v/>
      </c>
      <c r="Z28" s="167"/>
      <c r="AA28" s="167"/>
      <c r="AB28" s="245">
        <f t="shared" si="14"/>
        <v>0</v>
      </c>
      <c r="AC28" s="167" t="str">
        <f t="shared" si="2"/>
        <v/>
      </c>
      <c r="AD28" s="303" t="str">
        <f>IF(AD$8=1,'REKAPITULASI NILAI'!AN30,"")</f>
        <v/>
      </c>
      <c r="AE28" s="167" t="str">
        <f t="shared" si="15"/>
        <v/>
      </c>
      <c r="AF28" s="167"/>
      <c r="AG28" s="167"/>
      <c r="AH28" s="304" t="str">
        <f t="shared" si="16"/>
        <v/>
      </c>
      <c r="AI28" s="167" t="str">
        <f t="shared" si="3"/>
        <v/>
      </c>
      <c r="AJ28" s="244" t="str">
        <f>IF(AJ$8=1,'REKAPITULASI NILAI'!AU30,"")</f>
        <v/>
      </c>
      <c r="AK28" s="167" t="str">
        <f t="shared" si="17"/>
        <v/>
      </c>
      <c r="AL28" s="233"/>
      <c r="AM28" s="233"/>
      <c r="AN28" s="245" t="str">
        <f t="shared" si="18"/>
        <v/>
      </c>
      <c r="AO28" s="167" t="str">
        <f t="shared" si="4"/>
        <v/>
      </c>
      <c r="AP28" s="317" t="str">
        <f>IF(AP$8=1,'REKAPITULASI NILAI'!BB30,"")</f>
        <v/>
      </c>
      <c r="AQ28" s="167" t="str">
        <f t="shared" si="19"/>
        <v/>
      </c>
      <c r="AR28" s="168"/>
      <c r="AS28" s="168"/>
      <c r="AT28" s="304" t="str">
        <f t="shared" si="20"/>
        <v/>
      </c>
      <c r="AU28" s="167" t="str">
        <f t="shared" si="5"/>
        <v/>
      </c>
      <c r="AV28" s="168" t="str">
        <f>IF(AV$8=1,'REKAPITULASI NILAI'!BI30,"")</f>
        <v/>
      </c>
      <c r="AW28" s="167" t="str">
        <f t="shared" si="21"/>
        <v/>
      </c>
      <c r="AX28" s="219"/>
      <c r="AY28" s="219"/>
      <c r="AZ28" s="304" t="str">
        <f t="shared" si="22"/>
        <v/>
      </c>
      <c r="BA28" s="233" t="str">
        <f t="shared" si="23"/>
        <v/>
      </c>
      <c r="BB28" s="858">
        <f t="shared" si="6"/>
        <v>0</v>
      </c>
      <c r="BC28" s="245" t="str">
        <f t="shared" si="24"/>
        <v/>
      </c>
    </row>
    <row r="29" spans="2:55">
      <c r="B29" s="169">
        <v>19</v>
      </c>
      <c r="C29" s="165" t="str">
        <f>ABSEN!C29</f>
        <v/>
      </c>
      <c r="D29" s="166"/>
      <c r="E29" s="241" t="str">
        <f>ABSEN!E29</f>
        <v/>
      </c>
      <c r="F29" s="303">
        <f>IF(F$8=1,'REKAPITULASI NILAI'!L31,"")</f>
        <v>0</v>
      </c>
      <c r="G29" s="167" t="str">
        <f t="shared" si="7"/>
        <v/>
      </c>
      <c r="H29" s="167"/>
      <c r="I29" s="239"/>
      <c r="J29" s="304">
        <f t="shared" si="8"/>
        <v>0</v>
      </c>
      <c r="K29" s="167" t="str">
        <f t="shared" si="9"/>
        <v/>
      </c>
      <c r="L29" s="244">
        <f>IF(L$8=1,'REKAPITULASI NILAI'!S31,"")</f>
        <v>0</v>
      </c>
      <c r="M29" s="167" t="str">
        <f t="shared" si="9"/>
        <v/>
      </c>
      <c r="N29" s="167"/>
      <c r="O29" s="167"/>
      <c r="P29" s="245">
        <f t="shared" si="10"/>
        <v>0</v>
      </c>
      <c r="Q29" s="167" t="str">
        <f t="shared" si="0"/>
        <v/>
      </c>
      <c r="R29" s="303">
        <f>IF(R$8=1,'REKAPITULASI NILAI'!Z31,"")</f>
        <v>0</v>
      </c>
      <c r="S29" s="167" t="str">
        <f t="shared" si="11"/>
        <v/>
      </c>
      <c r="T29" s="167"/>
      <c r="U29" s="167"/>
      <c r="V29" s="304">
        <f t="shared" si="12"/>
        <v>0</v>
      </c>
      <c r="W29" s="167" t="str">
        <f t="shared" si="1"/>
        <v/>
      </c>
      <c r="X29" s="244">
        <f>IF(X$8=1,'REKAPITULASI NILAI'!AG31,"")</f>
        <v>0</v>
      </c>
      <c r="Y29" s="167" t="str">
        <f t="shared" si="13"/>
        <v/>
      </c>
      <c r="Z29" s="167"/>
      <c r="AA29" s="167"/>
      <c r="AB29" s="245">
        <f t="shared" si="14"/>
        <v>0</v>
      </c>
      <c r="AC29" s="167" t="str">
        <f t="shared" si="2"/>
        <v/>
      </c>
      <c r="AD29" s="303" t="str">
        <f>IF(AD$8=1,'REKAPITULASI NILAI'!AN31,"")</f>
        <v/>
      </c>
      <c r="AE29" s="167" t="str">
        <f t="shared" si="15"/>
        <v/>
      </c>
      <c r="AF29" s="167"/>
      <c r="AG29" s="167"/>
      <c r="AH29" s="304" t="str">
        <f t="shared" si="16"/>
        <v/>
      </c>
      <c r="AI29" s="167" t="str">
        <f t="shared" si="3"/>
        <v/>
      </c>
      <c r="AJ29" s="244" t="str">
        <f>IF(AJ$8=1,'REKAPITULASI NILAI'!AU31,"")</f>
        <v/>
      </c>
      <c r="AK29" s="167" t="str">
        <f t="shared" si="17"/>
        <v/>
      </c>
      <c r="AL29" s="233"/>
      <c r="AM29" s="233"/>
      <c r="AN29" s="245" t="str">
        <f t="shared" si="18"/>
        <v/>
      </c>
      <c r="AO29" s="167" t="str">
        <f t="shared" si="4"/>
        <v/>
      </c>
      <c r="AP29" s="317" t="str">
        <f>IF(AP$8=1,'REKAPITULASI NILAI'!BB31,"")</f>
        <v/>
      </c>
      <c r="AQ29" s="167" t="str">
        <f t="shared" si="19"/>
        <v/>
      </c>
      <c r="AR29" s="168"/>
      <c r="AS29" s="168"/>
      <c r="AT29" s="304" t="str">
        <f t="shared" si="20"/>
        <v/>
      </c>
      <c r="AU29" s="167" t="str">
        <f t="shared" si="5"/>
        <v/>
      </c>
      <c r="AV29" s="168" t="str">
        <f>IF(AV$8=1,'REKAPITULASI NILAI'!BI31,"")</f>
        <v/>
      </c>
      <c r="AW29" s="167" t="str">
        <f t="shared" si="21"/>
        <v/>
      </c>
      <c r="AX29" s="219"/>
      <c r="AY29" s="219"/>
      <c r="AZ29" s="304" t="str">
        <f t="shared" si="22"/>
        <v/>
      </c>
      <c r="BA29" s="233" t="str">
        <f t="shared" si="23"/>
        <v/>
      </c>
      <c r="BB29" s="858">
        <f t="shared" si="6"/>
        <v>0</v>
      </c>
      <c r="BC29" s="245" t="str">
        <f t="shared" si="24"/>
        <v/>
      </c>
    </row>
    <row r="30" spans="2:55">
      <c r="B30" s="169">
        <v>20</v>
      </c>
      <c r="C30" s="165" t="str">
        <f>ABSEN!C30</f>
        <v/>
      </c>
      <c r="D30" s="166"/>
      <c r="E30" s="241" t="str">
        <f>ABSEN!E30</f>
        <v/>
      </c>
      <c r="F30" s="303">
        <f>IF(F$8=1,'REKAPITULASI NILAI'!L32,"")</f>
        <v>0</v>
      </c>
      <c r="G30" s="167" t="str">
        <f t="shared" si="7"/>
        <v/>
      </c>
      <c r="H30" s="167"/>
      <c r="I30" s="239"/>
      <c r="J30" s="304">
        <f t="shared" si="8"/>
        <v>0</v>
      </c>
      <c r="K30" s="167" t="str">
        <f t="shared" si="9"/>
        <v/>
      </c>
      <c r="L30" s="244">
        <f>IF(L$8=1,'REKAPITULASI NILAI'!S32,"")</f>
        <v>0</v>
      </c>
      <c r="M30" s="167" t="str">
        <f t="shared" si="9"/>
        <v/>
      </c>
      <c r="N30" s="167"/>
      <c r="O30" s="167"/>
      <c r="P30" s="245">
        <f t="shared" si="10"/>
        <v>0</v>
      </c>
      <c r="Q30" s="167" t="str">
        <f t="shared" si="0"/>
        <v/>
      </c>
      <c r="R30" s="303">
        <f>IF(R$8=1,'REKAPITULASI NILAI'!Z32,"")</f>
        <v>0</v>
      </c>
      <c r="S30" s="167" t="str">
        <f t="shared" si="11"/>
        <v/>
      </c>
      <c r="T30" s="167"/>
      <c r="U30" s="167"/>
      <c r="V30" s="304">
        <f t="shared" si="12"/>
        <v>0</v>
      </c>
      <c r="W30" s="167" t="str">
        <f t="shared" si="1"/>
        <v/>
      </c>
      <c r="X30" s="244">
        <f>IF(X$8=1,'REKAPITULASI NILAI'!AG32,"")</f>
        <v>0</v>
      </c>
      <c r="Y30" s="167" t="str">
        <f t="shared" si="13"/>
        <v/>
      </c>
      <c r="Z30" s="167"/>
      <c r="AA30" s="167"/>
      <c r="AB30" s="245">
        <f t="shared" si="14"/>
        <v>0</v>
      </c>
      <c r="AC30" s="167" t="str">
        <f t="shared" si="2"/>
        <v/>
      </c>
      <c r="AD30" s="303" t="str">
        <f>IF(AD$8=1,'REKAPITULASI NILAI'!AN32,"")</f>
        <v/>
      </c>
      <c r="AE30" s="167" t="str">
        <f t="shared" si="15"/>
        <v/>
      </c>
      <c r="AF30" s="167"/>
      <c r="AG30" s="167"/>
      <c r="AH30" s="304" t="str">
        <f t="shared" si="16"/>
        <v/>
      </c>
      <c r="AI30" s="167" t="str">
        <f t="shared" si="3"/>
        <v/>
      </c>
      <c r="AJ30" s="244" t="str">
        <f>IF(AJ$8=1,'REKAPITULASI NILAI'!AU32,"")</f>
        <v/>
      </c>
      <c r="AK30" s="167" t="str">
        <f t="shared" si="17"/>
        <v/>
      </c>
      <c r="AL30" s="233"/>
      <c r="AM30" s="233"/>
      <c r="AN30" s="245" t="str">
        <f t="shared" si="18"/>
        <v/>
      </c>
      <c r="AO30" s="167" t="str">
        <f t="shared" si="4"/>
        <v/>
      </c>
      <c r="AP30" s="317" t="str">
        <f>IF(AP$8=1,'REKAPITULASI NILAI'!BB32,"")</f>
        <v/>
      </c>
      <c r="AQ30" s="167" t="str">
        <f t="shared" si="19"/>
        <v/>
      </c>
      <c r="AR30" s="168"/>
      <c r="AS30" s="168"/>
      <c r="AT30" s="304" t="str">
        <f t="shared" si="20"/>
        <v/>
      </c>
      <c r="AU30" s="167" t="str">
        <f t="shared" si="5"/>
        <v/>
      </c>
      <c r="AV30" s="168" t="str">
        <f>IF(AV$8=1,'REKAPITULASI NILAI'!BI32,"")</f>
        <v/>
      </c>
      <c r="AW30" s="167" t="str">
        <f t="shared" si="21"/>
        <v/>
      </c>
      <c r="AX30" s="219"/>
      <c r="AY30" s="219"/>
      <c r="AZ30" s="304" t="str">
        <f t="shared" si="22"/>
        <v/>
      </c>
      <c r="BA30" s="233" t="str">
        <f t="shared" si="23"/>
        <v/>
      </c>
      <c r="BB30" s="858">
        <f t="shared" si="6"/>
        <v>0</v>
      </c>
      <c r="BC30" s="245" t="str">
        <f t="shared" si="24"/>
        <v/>
      </c>
    </row>
    <row r="31" spans="2:55">
      <c r="B31" s="169">
        <v>21</v>
      </c>
      <c r="C31" s="165" t="str">
        <f>ABSEN!C31</f>
        <v/>
      </c>
      <c r="D31" s="166"/>
      <c r="E31" s="241" t="str">
        <f>ABSEN!E31</f>
        <v/>
      </c>
      <c r="F31" s="303">
        <f>IF(F$8=1,'REKAPITULASI NILAI'!L33,"")</f>
        <v>0</v>
      </c>
      <c r="G31" s="167" t="str">
        <f t="shared" si="7"/>
        <v/>
      </c>
      <c r="H31" s="167"/>
      <c r="I31" s="239"/>
      <c r="J31" s="304">
        <f t="shared" si="8"/>
        <v>0</v>
      </c>
      <c r="K31" s="167" t="str">
        <f t="shared" si="9"/>
        <v/>
      </c>
      <c r="L31" s="244">
        <f>IF(L$8=1,'REKAPITULASI NILAI'!S33,"")</f>
        <v>0</v>
      </c>
      <c r="M31" s="167" t="str">
        <f t="shared" si="9"/>
        <v/>
      </c>
      <c r="N31" s="167"/>
      <c r="O31" s="167"/>
      <c r="P31" s="245">
        <f t="shared" si="10"/>
        <v>0</v>
      </c>
      <c r="Q31" s="167" t="str">
        <f t="shared" si="0"/>
        <v/>
      </c>
      <c r="R31" s="303">
        <f>IF(R$8=1,'REKAPITULASI NILAI'!Z33,"")</f>
        <v>0</v>
      </c>
      <c r="S31" s="167" t="str">
        <f t="shared" si="11"/>
        <v/>
      </c>
      <c r="T31" s="167"/>
      <c r="U31" s="167"/>
      <c r="V31" s="304">
        <f t="shared" si="12"/>
        <v>0</v>
      </c>
      <c r="W31" s="167" t="str">
        <f t="shared" si="1"/>
        <v/>
      </c>
      <c r="X31" s="244">
        <f>IF(X$8=1,'REKAPITULASI NILAI'!AG33,"")</f>
        <v>0</v>
      </c>
      <c r="Y31" s="167" t="str">
        <f t="shared" si="13"/>
        <v/>
      </c>
      <c r="Z31" s="167"/>
      <c r="AA31" s="167"/>
      <c r="AB31" s="245">
        <f t="shared" si="14"/>
        <v>0</v>
      </c>
      <c r="AC31" s="167" t="str">
        <f t="shared" si="2"/>
        <v/>
      </c>
      <c r="AD31" s="303" t="str">
        <f>IF(AD$8=1,'REKAPITULASI NILAI'!AN33,"")</f>
        <v/>
      </c>
      <c r="AE31" s="167" t="str">
        <f t="shared" si="15"/>
        <v/>
      </c>
      <c r="AF31" s="167"/>
      <c r="AG31" s="167"/>
      <c r="AH31" s="304" t="str">
        <f t="shared" si="16"/>
        <v/>
      </c>
      <c r="AI31" s="167" t="str">
        <f t="shared" si="3"/>
        <v/>
      </c>
      <c r="AJ31" s="244" t="str">
        <f>IF(AJ$8=1,'REKAPITULASI NILAI'!AU33,"")</f>
        <v/>
      </c>
      <c r="AK31" s="167" t="str">
        <f t="shared" si="17"/>
        <v/>
      </c>
      <c r="AL31" s="233"/>
      <c r="AM31" s="233"/>
      <c r="AN31" s="245" t="str">
        <f t="shared" si="18"/>
        <v/>
      </c>
      <c r="AO31" s="167" t="str">
        <f t="shared" si="4"/>
        <v/>
      </c>
      <c r="AP31" s="317" t="str">
        <f>IF(AP$8=1,'REKAPITULASI NILAI'!BB33,"")</f>
        <v/>
      </c>
      <c r="AQ31" s="167" t="str">
        <f t="shared" si="19"/>
        <v/>
      </c>
      <c r="AR31" s="168"/>
      <c r="AS31" s="168"/>
      <c r="AT31" s="304" t="str">
        <f t="shared" si="20"/>
        <v/>
      </c>
      <c r="AU31" s="167" t="str">
        <f t="shared" si="5"/>
        <v/>
      </c>
      <c r="AV31" s="168" t="str">
        <f>IF(AV$8=1,'REKAPITULASI NILAI'!BI33,"")</f>
        <v/>
      </c>
      <c r="AW31" s="167" t="str">
        <f t="shared" si="21"/>
        <v/>
      </c>
      <c r="AX31" s="219"/>
      <c r="AY31" s="219"/>
      <c r="AZ31" s="304" t="str">
        <f t="shared" si="22"/>
        <v/>
      </c>
      <c r="BA31" s="233" t="str">
        <f t="shared" si="23"/>
        <v/>
      </c>
      <c r="BB31" s="858">
        <f t="shared" si="6"/>
        <v>0</v>
      </c>
      <c r="BC31" s="245" t="str">
        <f t="shared" si="24"/>
        <v/>
      </c>
    </row>
    <row r="32" spans="2:55">
      <c r="B32" s="169">
        <v>22</v>
      </c>
      <c r="C32" s="165" t="str">
        <f>ABSEN!C32</f>
        <v/>
      </c>
      <c r="D32" s="166"/>
      <c r="E32" s="241" t="str">
        <f>ABSEN!E32</f>
        <v/>
      </c>
      <c r="F32" s="303">
        <f>IF(F$8=1,'REKAPITULASI NILAI'!L34,"")</f>
        <v>0</v>
      </c>
      <c r="G32" s="167" t="str">
        <f t="shared" si="7"/>
        <v/>
      </c>
      <c r="H32" s="167"/>
      <c r="I32" s="239"/>
      <c r="J32" s="304">
        <f t="shared" si="8"/>
        <v>0</v>
      </c>
      <c r="K32" s="167" t="str">
        <f t="shared" si="9"/>
        <v/>
      </c>
      <c r="L32" s="244">
        <f>IF(L$8=1,'REKAPITULASI NILAI'!S34,"")</f>
        <v>0</v>
      </c>
      <c r="M32" s="167" t="str">
        <f t="shared" si="9"/>
        <v/>
      </c>
      <c r="N32" s="167"/>
      <c r="O32" s="167"/>
      <c r="P32" s="245">
        <f t="shared" si="10"/>
        <v>0</v>
      </c>
      <c r="Q32" s="167" t="str">
        <f t="shared" si="0"/>
        <v/>
      </c>
      <c r="R32" s="303">
        <f>IF(R$8=1,'REKAPITULASI NILAI'!Z34,"")</f>
        <v>0</v>
      </c>
      <c r="S32" s="167" t="str">
        <f t="shared" si="11"/>
        <v/>
      </c>
      <c r="T32" s="167"/>
      <c r="U32" s="167"/>
      <c r="V32" s="304">
        <f t="shared" si="12"/>
        <v>0</v>
      </c>
      <c r="W32" s="167" t="str">
        <f t="shared" si="1"/>
        <v/>
      </c>
      <c r="X32" s="244">
        <f>IF(X$8=1,'REKAPITULASI NILAI'!AG34,"")</f>
        <v>0</v>
      </c>
      <c r="Y32" s="167" t="str">
        <f t="shared" si="13"/>
        <v/>
      </c>
      <c r="Z32" s="167"/>
      <c r="AA32" s="167"/>
      <c r="AB32" s="245">
        <f t="shared" si="14"/>
        <v>0</v>
      </c>
      <c r="AC32" s="167" t="str">
        <f t="shared" si="2"/>
        <v/>
      </c>
      <c r="AD32" s="303" t="str">
        <f>IF(AD$8=1,'REKAPITULASI NILAI'!AN34,"")</f>
        <v/>
      </c>
      <c r="AE32" s="167" t="str">
        <f t="shared" si="15"/>
        <v/>
      </c>
      <c r="AF32" s="167"/>
      <c r="AG32" s="167"/>
      <c r="AH32" s="304" t="str">
        <f t="shared" si="16"/>
        <v/>
      </c>
      <c r="AI32" s="167" t="str">
        <f t="shared" si="3"/>
        <v/>
      </c>
      <c r="AJ32" s="244" t="str">
        <f>IF(AJ$8=1,'REKAPITULASI NILAI'!AU34,"")</f>
        <v/>
      </c>
      <c r="AK32" s="167" t="str">
        <f t="shared" si="17"/>
        <v/>
      </c>
      <c r="AL32" s="233"/>
      <c r="AM32" s="233"/>
      <c r="AN32" s="245" t="str">
        <f t="shared" si="18"/>
        <v/>
      </c>
      <c r="AO32" s="167" t="str">
        <f t="shared" si="4"/>
        <v/>
      </c>
      <c r="AP32" s="317" t="str">
        <f>IF(AP$8=1,'REKAPITULASI NILAI'!BB34,"")</f>
        <v/>
      </c>
      <c r="AQ32" s="167" t="str">
        <f t="shared" si="19"/>
        <v/>
      </c>
      <c r="AR32" s="168"/>
      <c r="AS32" s="168"/>
      <c r="AT32" s="304" t="str">
        <f t="shared" si="20"/>
        <v/>
      </c>
      <c r="AU32" s="167" t="str">
        <f t="shared" si="5"/>
        <v/>
      </c>
      <c r="AV32" s="168" t="str">
        <f>IF(AV$8=1,'REKAPITULASI NILAI'!BI34,"")</f>
        <v/>
      </c>
      <c r="AW32" s="167" t="str">
        <f t="shared" si="21"/>
        <v/>
      </c>
      <c r="AX32" s="219"/>
      <c r="AY32" s="219"/>
      <c r="AZ32" s="304" t="str">
        <f t="shared" si="22"/>
        <v/>
      </c>
      <c r="BA32" s="233" t="str">
        <f t="shared" si="23"/>
        <v/>
      </c>
      <c r="BB32" s="858">
        <f t="shared" si="6"/>
        <v>0</v>
      </c>
      <c r="BC32" s="245" t="str">
        <f t="shared" si="24"/>
        <v/>
      </c>
    </row>
    <row r="33" spans="1:55">
      <c r="B33" s="169">
        <v>23</v>
      </c>
      <c r="C33" s="165" t="str">
        <f>ABSEN!C33</f>
        <v/>
      </c>
      <c r="D33" s="166"/>
      <c r="E33" s="241" t="str">
        <f>ABSEN!E33</f>
        <v/>
      </c>
      <c r="F33" s="303">
        <f>IF(F$8=1,'REKAPITULASI NILAI'!L35,"")</f>
        <v>0</v>
      </c>
      <c r="G33" s="167" t="str">
        <f t="shared" si="7"/>
        <v/>
      </c>
      <c r="H33" s="167"/>
      <c r="I33" s="239"/>
      <c r="J33" s="304">
        <f t="shared" si="8"/>
        <v>0</v>
      </c>
      <c r="K33" s="167" t="str">
        <f t="shared" si="9"/>
        <v/>
      </c>
      <c r="L33" s="244">
        <f>IF(L$8=1,'REKAPITULASI NILAI'!S35,"")</f>
        <v>0</v>
      </c>
      <c r="M33" s="167" t="str">
        <f t="shared" si="9"/>
        <v/>
      </c>
      <c r="N33" s="167"/>
      <c r="O33" s="167"/>
      <c r="P33" s="245">
        <f t="shared" si="10"/>
        <v>0</v>
      </c>
      <c r="Q33" s="167" t="str">
        <f t="shared" si="0"/>
        <v/>
      </c>
      <c r="R33" s="303">
        <f>IF(R$8=1,'REKAPITULASI NILAI'!Z35,"")</f>
        <v>0</v>
      </c>
      <c r="S33" s="167" t="str">
        <f t="shared" si="11"/>
        <v/>
      </c>
      <c r="T33" s="167"/>
      <c r="U33" s="167"/>
      <c r="V33" s="304">
        <f t="shared" si="12"/>
        <v>0</v>
      </c>
      <c r="W33" s="167" t="str">
        <f t="shared" si="1"/>
        <v/>
      </c>
      <c r="X33" s="244">
        <f>IF(X$8=1,'REKAPITULASI NILAI'!AG35,"")</f>
        <v>0</v>
      </c>
      <c r="Y33" s="167" t="str">
        <f t="shared" si="13"/>
        <v/>
      </c>
      <c r="Z33" s="167"/>
      <c r="AA33" s="167"/>
      <c r="AB33" s="245">
        <f t="shared" si="14"/>
        <v>0</v>
      </c>
      <c r="AC33" s="167" t="str">
        <f t="shared" si="2"/>
        <v/>
      </c>
      <c r="AD33" s="303" t="str">
        <f>IF(AD$8=1,'REKAPITULASI NILAI'!AN35,"")</f>
        <v/>
      </c>
      <c r="AE33" s="167" t="str">
        <f t="shared" si="15"/>
        <v/>
      </c>
      <c r="AF33" s="167"/>
      <c r="AG33" s="167"/>
      <c r="AH33" s="304" t="str">
        <f t="shared" si="16"/>
        <v/>
      </c>
      <c r="AI33" s="167" t="str">
        <f t="shared" si="3"/>
        <v/>
      </c>
      <c r="AJ33" s="244" t="str">
        <f>IF(AJ$8=1,'REKAPITULASI NILAI'!AU35,"")</f>
        <v/>
      </c>
      <c r="AK33" s="167" t="str">
        <f t="shared" si="17"/>
        <v/>
      </c>
      <c r="AL33" s="233"/>
      <c r="AM33" s="233"/>
      <c r="AN33" s="245" t="str">
        <f t="shared" si="18"/>
        <v/>
      </c>
      <c r="AO33" s="167" t="str">
        <f t="shared" si="4"/>
        <v/>
      </c>
      <c r="AP33" s="317" t="str">
        <f>IF(AP$8=1,'REKAPITULASI NILAI'!BB35,"")</f>
        <v/>
      </c>
      <c r="AQ33" s="167" t="str">
        <f t="shared" si="19"/>
        <v/>
      </c>
      <c r="AR33" s="168"/>
      <c r="AS33" s="168"/>
      <c r="AT33" s="304" t="str">
        <f t="shared" si="20"/>
        <v/>
      </c>
      <c r="AU33" s="167" t="str">
        <f t="shared" si="5"/>
        <v/>
      </c>
      <c r="AV33" s="168" t="str">
        <f>IF(AV$8=1,'REKAPITULASI NILAI'!BI35,"")</f>
        <v/>
      </c>
      <c r="AW33" s="167" t="str">
        <f t="shared" si="21"/>
        <v/>
      </c>
      <c r="AX33" s="219"/>
      <c r="AY33" s="219"/>
      <c r="AZ33" s="304" t="str">
        <f t="shared" si="22"/>
        <v/>
      </c>
      <c r="BA33" s="233" t="str">
        <f t="shared" si="23"/>
        <v/>
      </c>
      <c r="BB33" s="858">
        <f t="shared" si="6"/>
        <v>0</v>
      </c>
      <c r="BC33" s="245" t="str">
        <f t="shared" si="24"/>
        <v/>
      </c>
    </row>
    <row r="34" spans="1:55">
      <c r="B34" s="169">
        <v>24</v>
      </c>
      <c r="C34" s="165" t="str">
        <f>ABSEN!C34</f>
        <v/>
      </c>
      <c r="D34" s="166"/>
      <c r="E34" s="241" t="str">
        <f>ABSEN!E34</f>
        <v/>
      </c>
      <c r="F34" s="303">
        <f>IF(F$8=1,'REKAPITULASI NILAI'!L36,"")</f>
        <v>0</v>
      </c>
      <c r="G34" s="167" t="str">
        <f t="shared" si="7"/>
        <v/>
      </c>
      <c r="H34" s="167"/>
      <c r="I34" s="239"/>
      <c r="J34" s="304">
        <f t="shared" si="8"/>
        <v>0</v>
      </c>
      <c r="K34" s="167" t="str">
        <f t="shared" si="9"/>
        <v/>
      </c>
      <c r="L34" s="244">
        <f>IF(L$8=1,'REKAPITULASI NILAI'!S36,"")</f>
        <v>0</v>
      </c>
      <c r="M34" s="167" t="str">
        <f t="shared" si="9"/>
        <v/>
      </c>
      <c r="N34" s="167"/>
      <c r="O34" s="167"/>
      <c r="P34" s="245">
        <f t="shared" si="10"/>
        <v>0</v>
      </c>
      <c r="Q34" s="167" t="str">
        <f t="shared" si="0"/>
        <v/>
      </c>
      <c r="R34" s="303">
        <f>IF(R$8=1,'REKAPITULASI NILAI'!Z36,"")</f>
        <v>0</v>
      </c>
      <c r="S34" s="167" t="str">
        <f t="shared" si="11"/>
        <v/>
      </c>
      <c r="T34" s="167"/>
      <c r="U34" s="167"/>
      <c r="V34" s="304">
        <f t="shared" si="12"/>
        <v>0</v>
      </c>
      <c r="W34" s="167" t="str">
        <f t="shared" si="1"/>
        <v/>
      </c>
      <c r="X34" s="244">
        <f>IF(X$8=1,'REKAPITULASI NILAI'!AG36,"")</f>
        <v>0</v>
      </c>
      <c r="Y34" s="167" t="str">
        <f t="shared" si="13"/>
        <v/>
      </c>
      <c r="Z34" s="167"/>
      <c r="AA34" s="167"/>
      <c r="AB34" s="245">
        <f t="shared" si="14"/>
        <v>0</v>
      </c>
      <c r="AC34" s="167" t="str">
        <f t="shared" si="2"/>
        <v/>
      </c>
      <c r="AD34" s="303" t="str">
        <f>IF(AD$8=1,'REKAPITULASI NILAI'!AN36,"")</f>
        <v/>
      </c>
      <c r="AE34" s="167" t="str">
        <f t="shared" si="15"/>
        <v/>
      </c>
      <c r="AF34" s="167"/>
      <c r="AG34" s="167"/>
      <c r="AH34" s="304" t="str">
        <f t="shared" si="16"/>
        <v/>
      </c>
      <c r="AI34" s="167" t="str">
        <f t="shared" si="3"/>
        <v/>
      </c>
      <c r="AJ34" s="244" t="str">
        <f>IF(AJ$8=1,'REKAPITULASI NILAI'!AU36,"")</f>
        <v/>
      </c>
      <c r="AK34" s="167" t="str">
        <f t="shared" si="17"/>
        <v/>
      </c>
      <c r="AL34" s="233"/>
      <c r="AM34" s="233"/>
      <c r="AN34" s="245" t="str">
        <f t="shared" si="18"/>
        <v/>
      </c>
      <c r="AO34" s="167" t="str">
        <f t="shared" si="4"/>
        <v/>
      </c>
      <c r="AP34" s="317" t="str">
        <f>IF(AP$8=1,'REKAPITULASI NILAI'!BB36,"")</f>
        <v/>
      </c>
      <c r="AQ34" s="167" t="str">
        <f t="shared" si="19"/>
        <v/>
      </c>
      <c r="AR34" s="168"/>
      <c r="AS34" s="168"/>
      <c r="AT34" s="304" t="str">
        <f t="shared" si="20"/>
        <v/>
      </c>
      <c r="AU34" s="167" t="str">
        <f t="shared" si="5"/>
        <v/>
      </c>
      <c r="AV34" s="168" t="str">
        <f>IF(AV$8=1,'REKAPITULASI NILAI'!BI36,"")</f>
        <v/>
      </c>
      <c r="AW34" s="167" t="str">
        <f t="shared" si="21"/>
        <v/>
      </c>
      <c r="AX34" s="219"/>
      <c r="AY34" s="219"/>
      <c r="AZ34" s="304" t="str">
        <f t="shared" si="22"/>
        <v/>
      </c>
      <c r="BA34" s="233" t="str">
        <f t="shared" si="23"/>
        <v/>
      </c>
      <c r="BB34" s="858">
        <f t="shared" si="6"/>
        <v>0</v>
      </c>
      <c r="BC34" s="245" t="str">
        <f t="shared" si="24"/>
        <v/>
      </c>
    </row>
    <row r="35" spans="1:55">
      <c r="B35" s="169">
        <v>25</v>
      </c>
      <c r="C35" s="165" t="str">
        <f>ABSEN!C35</f>
        <v/>
      </c>
      <c r="D35" s="166"/>
      <c r="E35" s="241" t="str">
        <f>ABSEN!E35</f>
        <v/>
      </c>
      <c r="F35" s="303">
        <f>IF(F$8=1,'REKAPITULASI NILAI'!L37,"")</f>
        <v>0</v>
      </c>
      <c r="G35" s="167" t="str">
        <f t="shared" si="7"/>
        <v/>
      </c>
      <c r="H35" s="167"/>
      <c r="I35" s="239"/>
      <c r="J35" s="304">
        <f t="shared" si="8"/>
        <v>0</v>
      </c>
      <c r="K35" s="167" t="str">
        <f t="shared" si="9"/>
        <v/>
      </c>
      <c r="L35" s="244">
        <f>IF(L$8=1,'REKAPITULASI NILAI'!S37,"")</f>
        <v>0</v>
      </c>
      <c r="M35" s="167" t="str">
        <f t="shared" si="9"/>
        <v/>
      </c>
      <c r="N35" s="167"/>
      <c r="O35" s="167"/>
      <c r="P35" s="245">
        <f t="shared" si="10"/>
        <v>0</v>
      </c>
      <c r="Q35" s="167" t="str">
        <f t="shared" si="0"/>
        <v/>
      </c>
      <c r="R35" s="303">
        <f>IF(R$8=1,'REKAPITULASI NILAI'!Z37,"")</f>
        <v>0</v>
      </c>
      <c r="S35" s="167" t="str">
        <f t="shared" si="11"/>
        <v/>
      </c>
      <c r="T35" s="167"/>
      <c r="U35" s="167"/>
      <c r="V35" s="304">
        <f t="shared" si="12"/>
        <v>0</v>
      </c>
      <c r="W35" s="167" t="str">
        <f t="shared" si="1"/>
        <v/>
      </c>
      <c r="X35" s="244">
        <f>IF(X$8=1,'REKAPITULASI NILAI'!AG37,"")</f>
        <v>0</v>
      </c>
      <c r="Y35" s="167" t="str">
        <f t="shared" si="13"/>
        <v/>
      </c>
      <c r="Z35" s="167"/>
      <c r="AA35" s="167"/>
      <c r="AB35" s="245">
        <f t="shared" si="14"/>
        <v>0</v>
      </c>
      <c r="AC35" s="167" t="str">
        <f t="shared" si="2"/>
        <v/>
      </c>
      <c r="AD35" s="303" t="str">
        <f>IF(AD$8=1,'REKAPITULASI NILAI'!AN37,"")</f>
        <v/>
      </c>
      <c r="AE35" s="167" t="str">
        <f t="shared" si="15"/>
        <v/>
      </c>
      <c r="AF35" s="167"/>
      <c r="AG35" s="167"/>
      <c r="AH35" s="304" t="str">
        <f t="shared" si="16"/>
        <v/>
      </c>
      <c r="AI35" s="167" t="str">
        <f t="shared" si="3"/>
        <v/>
      </c>
      <c r="AJ35" s="244" t="str">
        <f>IF(AJ$8=1,'REKAPITULASI NILAI'!AU37,"")</f>
        <v/>
      </c>
      <c r="AK35" s="167" t="str">
        <f t="shared" si="17"/>
        <v/>
      </c>
      <c r="AL35" s="233"/>
      <c r="AM35" s="233"/>
      <c r="AN35" s="245" t="str">
        <f t="shared" si="18"/>
        <v/>
      </c>
      <c r="AO35" s="167" t="str">
        <f t="shared" si="4"/>
        <v/>
      </c>
      <c r="AP35" s="317" t="str">
        <f>IF(AP$8=1,'REKAPITULASI NILAI'!BB37,"")</f>
        <v/>
      </c>
      <c r="AQ35" s="167" t="str">
        <f t="shared" si="19"/>
        <v/>
      </c>
      <c r="AR35" s="168"/>
      <c r="AS35" s="168"/>
      <c r="AT35" s="304" t="str">
        <f t="shared" si="20"/>
        <v/>
      </c>
      <c r="AU35" s="167" t="str">
        <f t="shared" si="5"/>
        <v/>
      </c>
      <c r="AV35" s="168" t="str">
        <f>IF(AV$8=1,'REKAPITULASI NILAI'!BI37,"")</f>
        <v/>
      </c>
      <c r="AW35" s="167" t="str">
        <f t="shared" si="21"/>
        <v/>
      </c>
      <c r="AX35" s="219"/>
      <c r="AY35" s="219"/>
      <c r="AZ35" s="304" t="str">
        <f t="shared" si="22"/>
        <v/>
      </c>
      <c r="BA35" s="233" t="str">
        <f t="shared" si="23"/>
        <v/>
      </c>
      <c r="BB35" s="858">
        <f t="shared" si="6"/>
        <v>0</v>
      </c>
      <c r="BC35" s="245" t="str">
        <f t="shared" si="24"/>
        <v/>
      </c>
    </row>
    <row r="36" spans="1:55">
      <c r="B36" s="169">
        <v>26</v>
      </c>
      <c r="C36" s="165" t="str">
        <f>ABSEN!C36</f>
        <v/>
      </c>
      <c r="D36" s="166"/>
      <c r="E36" s="241" t="str">
        <f>ABSEN!E36</f>
        <v/>
      </c>
      <c r="F36" s="303">
        <f>IF(F$8=1,'REKAPITULASI NILAI'!L38,"")</f>
        <v>0</v>
      </c>
      <c r="G36" s="167" t="str">
        <f t="shared" si="7"/>
        <v/>
      </c>
      <c r="H36" s="167"/>
      <c r="I36" s="239"/>
      <c r="J36" s="304">
        <f t="shared" si="8"/>
        <v>0</v>
      </c>
      <c r="K36" s="167" t="str">
        <f t="shared" si="9"/>
        <v/>
      </c>
      <c r="L36" s="244">
        <f>IF(L$8=1,'REKAPITULASI NILAI'!S38,"")</f>
        <v>0</v>
      </c>
      <c r="M36" s="167" t="str">
        <f t="shared" si="9"/>
        <v/>
      </c>
      <c r="N36" s="167"/>
      <c r="O36" s="167"/>
      <c r="P36" s="245">
        <f t="shared" si="10"/>
        <v>0</v>
      </c>
      <c r="Q36" s="167" t="str">
        <f t="shared" si="0"/>
        <v/>
      </c>
      <c r="R36" s="303">
        <f>IF(R$8=1,'REKAPITULASI NILAI'!Z38,"")</f>
        <v>0</v>
      </c>
      <c r="S36" s="167" t="str">
        <f t="shared" si="11"/>
        <v/>
      </c>
      <c r="T36" s="167"/>
      <c r="U36" s="167"/>
      <c r="V36" s="304">
        <f t="shared" si="12"/>
        <v>0</v>
      </c>
      <c r="W36" s="167" t="str">
        <f t="shared" si="1"/>
        <v/>
      </c>
      <c r="X36" s="244">
        <f>IF(X$8=1,'REKAPITULASI NILAI'!AG38,"")</f>
        <v>0</v>
      </c>
      <c r="Y36" s="167" t="str">
        <f t="shared" si="13"/>
        <v/>
      </c>
      <c r="Z36" s="167"/>
      <c r="AA36" s="167"/>
      <c r="AB36" s="245">
        <f t="shared" si="14"/>
        <v>0</v>
      </c>
      <c r="AC36" s="167" t="str">
        <f t="shared" si="2"/>
        <v/>
      </c>
      <c r="AD36" s="303" t="str">
        <f>IF(AD$8=1,'REKAPITULASI NILAI'!AN38,"")</f>
        <v/>
      </c>
      <c r="AE36" s="167" t="str">
        <f t="shared" si="15"/>
        <v/>
      </c>
      <c r="AF36" s="167"/>
      <c r="AG36" s="167"/>
      <c r="AH36" s="304" t="str">
        <f t="shared" si="16"/>
        <v/>
      </c>
      <c r="AI36" s="167" t="str">
        <f t="shared" si="3"/>
        <v/>
      </c>
      <c r="AJ36" s="244" t="str">
        <f>IF(AJ$8=1,'REKAPITULASI NILAI'!AU38,"")</f>
        <v/>
      </c>
      <c r="AK36" s="167" t="str">
        <f t="shared" si="17"/>
        <v/>
      </c>
      <c r="AL36" s="233"/>
      <c r="AM36" s="233"/>
      <c r="AN36" s="245" t="str">
        <f t="shared" si="18"/>
        <v/>
      </c>
      <c r="AO36" s="167" t="str">
        <f t="shared" si="4"/>
        <v/>
      </c>
      <c r="AP36" s="317" t="str">
        <f>IF(AP$8=1,'REKAPITULASI NILAI'!BB38,"")</f>
        <v/>
      </c>
      <c r="AQ36" s="167" t="str">
        <f t="shared" si="19"/>
        <v/>
      </c>
      <c r="AR36" s="168"/>
      <c r="AS36" s="168"/>
      <c r="AT36" s="304" t="str">
        <f t="shared" si="20"/>
        <v/>
      </c>
      <c r="AU36" s="167" t="str">
        <f t="shared" si="5"/>
        <v/>
      </c>
      <c r="AV36" s="168" t="str">
        <f>IF(AV$8=1,'REKAPITULASI NILAI'!BI38,"")</f>
        <v/>
      </c>
      <c r="AW36" s="167" t="str">
        <f t="shared" si="21"/>
        <v/>
      </c>
      <c r="AX36" s="219"/>
      <c r="AY36" s="219"/>
      <c r="AZ36" s="304" t="str">
        <f t="shared" si="22"/>
        <v/>
      </c>
      <c r="BA36" s="233" t="str">
        <f t="shared" si="23"/>
        <v/>
      </c>
      <c r="BB36" s="858">
        <f t="shared" si="6"/>
        <v>0</v>
      </c>
      <c r="BC36" s="245" t="str">
        <f t="shared" si="24"/>
        <v/>
      </c>
    </row>
    <row r="37" spans="1:55">
      <c r="B37" s="169">
        <v>27</v>
      </c>
      <c r="C37" s="165" t="str">
        <f>ABSEN!C37</f>
        <v/>
      </c>
      <c r="D37" s="166"/>
      <c r="E37" s="241" t="str">
        <f>ABSEN!E37</f>
        <v/>
      </c>
      <c r="F37" s="303">
        <f>IF(F$8=1,'REKAPITULASI NILAI'!L39,"")</f>
        <v>0</v>
      </c>
      <c r="G37" s="167" t="str">
        <f t="shared" si="7"/>
        <v/>
      </c>
      <c r="H37" s="167"/>
      <c r="I37" s="239"/>
      <c r="J37" s="304">
        <f t="shared" si="8"/>
        <v>0</v>
      </c>
      <c r="K37" s="167" t="str">
        <f t="shared" si="9"/>
        <v/>
      </c>
      <c r="L37" s="244">
        <f>IF(L$8=1,'REKAPITULASI NILAI'!S39,"")</f>
        <v>0</v>
      </c>
      <c r="M37" s="167" t="str">
        <f t="shared" si="9"/>
        <v/>
      </c>
      <c r="N37" s="167"/>
      <c r="O37" s="167"/>
      <c r="P37" s="245">
        <f t="shared" si="10"/>
        <v>0</v>
      </c>
      <c r="Q37" s="167" t="str">
        <f t="shared" si="0"/>
        <v/>
      </c>
      <c r="R37" s="303">
        <f>IF(R$8=1,'REKAPITULASI NILAI'!Z39,"")</f>
        <v>0</v>
      </c>
      <c r="S37" s="167" t="str">
        <f t="shared" si="11"/>
        <v/>
      </c>
      <c r="T37" s="167"/>
      <c r="U37" s="167"/>
      <c r="V37" s="304">
        <f t="shared" si="12"/>
        <v>0</v>
      </c>
      <c r="W37" s="167" t="str">
        <f t="shared" si="1"/>
        <v/>
      </c>
      <c r="X37" s="244">
        <f>IF(X$8=1,'REKAPITULASI NILAI'!AG39,"")</f>
        <v>0</v>
      </c>
      <c r="Y37" s="167" t="str">
        <f t="shared" si="13"/>
        <v/>
      </c>
      <c r="Z37" s="167"/>
      <c r="AA37" s="167"/>
      <c r="AB37" s="245">
        <f t="shared" si="14"/>
        <v>0</v>
      </c>
      <c r="AC37" s="167" t="str">
        <f t="shared" si="2"/>
        <v/>
      </c>
      <c r="AD37" s="303" t="str">
        <f>IF(AD$8=1,'REKAPITULASI NILAI'!AN39,"")</f>
        <v/>
      </c>
      <c r="AE37" s="167" t="str">
        <f t="shared" si="15"/>
        <v/>
      </c>
      <c r="AF37" s="167"/>
      <c r="AG37" s="167"/>
      <c r="AH37" s="304" t="str">
        <f t="shared" si="16"/>
        <v/>
      </c>
      <c r="AI37" s="167" t="str">
        <f t="shared" si="3"/>
        <v/>
      </c>
      <c r="AJ37" s="244" t="str">
        <f>IF(AJ$8=1,'REKAPITULASI NILAI'!AU39,"")</f>
        <v/>
      </c>
      <c r="AK37" s="167" t="str">
        <f t="shared" si="17"/>
        <v/>
      </c>
      <c r="AL37" s="233"/>
      <c r="AM37" s="233"/>
      <c r="AN37" s="245" t="str">
        <f t="shared" si="18"/>
        <v/>
      </c>
      <c r="AO37" s="167" t="str">
        <f t="shared" si="4"/>
        <v/>
      </c>
      <c r="AP37" s="317" t="str">
        <f>IF(AP$8=1,'REKAPITULASI NILAI'!BB39,"")</f>
        <v/>
      </c>
      <c r="AQ37" s="167" t="str">
        <f t="shared" si="19"/>
        <v/>
      </c>
      <c r="AR37" s="168"/>
      <c r="AS37" s="168"/>
      <c r="AT37" s="304" t="str">
        <f t="shared" si="20"/>
        <v/>
      </c>
      <c r="AU37" s="167" t="str">
        <f t="shared" si="5"/>
        <v/>
      </c>
      <c r="AV37" s="168" t="str">
        <f>IF(AV$8=1,'REKAPITULASI NILAI'!BI39,"")</f>
        <v/>
      </c>
      <c r="AW37" s="167" t="str">
        <f t="shared" si="21"/>
        <v/>
      </c>
      <c r="AX37" s="219"/>
      <c r="AY37" s="219"/>
      <c r="AZ37" s="304" t="str">
        <f t="shared" si="22"/>
        <v/>
      </c>
      <c r="BA37" s="233" t="str">
        <f t="shared" si="23"/>
        <v/>
      </c>
      <c r="BB37" s="858">
        <f t="shared" si="6"/>
        <v>0</v>
      </c>
      <c r="BC37" s="245" t="str">
        <f t="shared" si="24"/>
        <v/>
      </c>
    </row>
    <row r="38" spans="1:55">
      <c r="B38" s="169">
        <v>28</v>
      </c>
      <c r="C38" s="165" t="str">
        <f>ABSEN!C38</f>
        <v/>
      </c>
      <c r="D38" s="166"/>
      <c r="E38" s="241" t="str">
        <f>ABSEN!E38</f>
        <v/>
      </c>
      <c r="F38" s="303">
        <f>IF(F$8=1,'REKAPITULASI NILAI'!L40,"")</f>
        <v>0</v>
      </c>
      <c r="G38" s="167" t="str">
        <f t="shared" si="7"/>
        <v/>
      </c>
      <c r="H38" s="167"/>
      <c r="I38" s="239"/>
      <c r="J38" s="304">
        <f t="shared" si="8"/>
        <v>0</v>
      </c>
      <c r="K38" s="167" t="str">
        <f t="shared" si="9"/>
        <v/>
      </c>
      <c r="L38" s="244">
        <f>IF(L$8=1,'REKAPITULASI NILAI'!S40,"")</f>
        <v>0</v>
      </c>
      <c r="M38" s="167" t="str">
        <f t="shared" si="9"/>
        <v/>
      </c>
      <c r="N38" s="167"/>
      <c r="O38" s="167"/>
      <c r="P38" s="245">
        <f t="shared" si="10"/>
        <v>0</v>
      </c>
      <c r="Q38" s="167" t="str">
        <f t="shared" si="0"/>
        <v/>
      </c>
      <c r="R38" s="303">
        <f>IF(R$8=1,'REKAPITULASI NILAI'!Z40,"")</f>
        <v>0</v>
      </c>
      <c r="S38" s="167" t="str">
        <f t="shared" si="11"/>
        <v/>
      </c>
      <c r="T38" s="167"/>
      <c r="U38" s="167"/>
      <c r="V38" s="304">
        <f t="shared" si="12"/>
        <v>0</v>
      </c>
      <c r="W38" s="167" t="str">
        <f t="shared" si="1"/>
        <v/>
      </c>
      <c r="X38" s="244">
        <f>IF(X$8=1,'REKAPITULASI NILAI'!AG40,"")</f>
        <v>0</v>
      </c>
      <c r="Y38" s="167" t="str">
        <f t="shared" si="13"/>
        <v/>
      </c>
      <c r="Z38" s="167"/>
      <c r="AA38" s="167"/>
      <c r="AB38" s="245">
        <f t="shared" si="14"/>
        <v>0</v>
      </c>
      <c r="AC38" s="167" t="str">
        <f t="shared" si="2"/>
        <v/>
      </c>
      <c r="AD38" s="303" t="str">
        <f>IF(AD$8=1,'REKAPITULASI NILAI'!AN40,"")</f>
        <v/>
      </c>
      <c r="AE38" s="167" t="str">
        <f t="shared" si="15"/>
        <v/>
      </c>
      <c r="AF38" s="167"/>
      <c r="AG38" s="167"/>
      <c r="AH38" s="304" t="str">
        <f t="shared" si="16"/>
        <v/>
      </c>
      <c r="AI38" s="167" t="str">
        <f t="shared" si="3"/>
        <v/>
      </c>
      <c r="AJ38" s="244" t="str">
        <f>IF(AJ$8=1,'REKAPITULASI NILAI'!AU40,"")</f>
        <v/>
      </c>
      <c r="AK38" s="167" t="str">
        <f t="shared" si="17"/>
        <v/>
      </c>
      <c r="AL38" s="233"/>
      <c r="AM38" s="233"/>
      <c r="AN38" s="245" t="str">
        <f t="shared" si="18"/>
        <v/>
      </c>
      <c r="AO38" s="167" t="str">
        <f t="shared" si="4"/>
        <v/>
      </c>
      <c r="AP38" s="317" t="str">
        <f>IF(AP$8=1,'REKAPITULASI NILAI'!BB40,"")</f>
        <v/>
      </c>
      <c r="AQ38" s="167" t="str">
        <f t="shared" si="19"/>
        <v/>
      </c>
      <c r="AR38" s="168"/>
      <c r="AS38" s="168"/>
      <c r="AT38" s="304" t="str">
        <f t="shared" si="20"/>
        <v/>
      </c>
      <c r="AU38" s="167" t="str">
        <f t="shared" si="5"/>
        <v/>
      </c>
      <c r="AV38" s="168" t="str">
        <f>IF(AV$8=1,'REKAPITULASI NILAI'!BI40,"")</f>
        <v/>
      </c>
      <c r="AW38" s="167" t="str">
        <f t="shared" si="21"/>
        <v/>
      </c>
      <c r="AX38" s="219"/>
      <c r="AY38" s="219"/>
      <c r="AZ38" s="304" t="str">
        <f t="shared" si="22"/>
        <v/>
      </c>
      <c r="BA38" s="233" t="str">
        <f t="shared" si="23"/>
        <v/>
      </c>
      <c r="BB38" s="858">
        <f t="shared" si="6"/>
        <v>0</v>
      </c>
      <c r="BC38" s="245" t="str">
        <f t="shared" si="24"/>
        <v/>
      </c>
    </row>
    <row r="39" spans="1:55">
      <c r="B39" s="169">
        <v>29</v>
      </c>
      <c r="C39" s="165" t="str">
        <f>ABSEN!C39</f>
        <v/>
      </c>
      <c r="D39" s="166"/>
      <c r="E39" s="241" t="str">
        <f>ABSEN!E39</f>
        <v/>
      </c>
      <c r="F39" s="303">
        <f>IF(F$8=1,'REKAPITULASI NILAI'!L41,"")</f>
        <v>0</v>
      </c>
      <c r="G39" s="167" t="str">
        <f t="shared" si="7"/>
        <v/>
      </c>
      <c r="H39" s="167"/>
      <c r="I39" s="239"/>
      <c r="J39" s="304">
        <f t="shared" si="8"/>
        <v>0</v>
      </c>
      <c r="K39" s="167" t="str">
        <f t="shared" si="9"/>
        <v/>
      </c>
      <c r="L39" s="244">
        <f>IF(L$8=1,'REKAPITULASI NILAI'!S41,"")</f>
        <v>0</v>
      </c>
      <c r="M39" s="167" t="str">
        <f t="shared" si="9"/>
        <v/>
      </c>
      <c r="N39" s="167"/>
      <c r="O39" s="167"/>
      <c r="P39" s="245">
        <f t="shared" si="10"/>
        <v>0</v>
      </c>
      <c r="Q39" s="167" t="str">
        <f t="shared" si="0"/>
        <v/>
      </c>
      <c r="R39" s="303">
        <f>IF(R$8=1,'REKAPITULASI NILAI'!Z41,"")</f>
        <v>0</v>
      </c>
      <c r="S39" s="167" t="str">
        <f t="shared" si="11"/>
        <v/>
      </c>
      <c r="T39" s="167"/>
      <c r="U39" s="167"/>
      <c r="V39" s="304">
        <f t="shared" si="12"/>
        <v>0</v>
      </c>
      <c r="W39" s="167" t="str">
        <f t="shared" si="1"/>
        <v/>
      </c>
      <c r="X39" s="244">
        <f>IF(X$8=1,'REKAPITULASI NILAI'!AG41,"")</f>
        <v>0</v>
      </c>
      <c r="Y39" s="167" t="str">
        <f t="shared" si="13"/>
        <v/>
      </c>
      <c r="Z39" s="167"/>
      <c r="AA39" s="167"/>
      <c r="AB39" s="245">
        <f t="shared" si="14"/>
        <v>0</v>
      </c>
      <c r="AC39" s="167" t="str">
        <f t="shared" si="2"/>
        <v/>
      </c>
      <c r="AD39" s="303" t="str">
        <f>IF(AD$8=1,'REKAPITULASI NILAI'!AN41,"")</f>
        <v/>
      </c>
      <c r="AE39" s="167" t="str">
        <f t="shared" si="15"/>
        <v/>
      </c>
      <c r="AF39" s="167"/>
      <c r="AG39" s="167"/>
      <c r="AH39" s="304" t="str">
        <f t="shared" si="16"/>
        <v/>
      </c>
      <c r="AI39" s="167" t="str">
        <f t="shared" si="3"/>
        <v/>
      </c>
      <c r="AJ39" s="244" t="str">
        <f>IF(AJ$8=1,'REKAPITULASI NILAI'!AU41,"")</f>
        <v/>
      </c>
      <c r="AK39" s="167" t="str">
        <f t="shared" si="17"/>
        <v/>
      </c>
      <c r="AL39" s="233"/>
      <c r="AM39" s="233"/>
      <c r="AN39" s="245" t="str">
        <f t="shared" si="18"/>
        <v/>
      </c>
      <c r="AO39" s="167" t="str">
        <f t="shared" si="4"/>
        <v/>
      </c>
      <c r="AP39" s="317" t="str">
        <f>IF(AP$8=1,'REKAPITULASI NILAI'!BB41,"")</f>
        <v/>
      </c>
      <c r="AQ39" s="167" t="str">
        <f t="shared" si="19"/>
        <v/>
      </c>
      <c r="AR39" s="168"/>
      <c r="AS39" s="168"/>
      <c r="AT39" s="304" t="str">
        <f t="shared" si="20"/>
        <v/>
      </c>
      <c r="AU39" s="167" t="str">
        <f t="shared" si="5"/>
        <v/>
      </c>
      <c r="AV39" s="168" t="str">
        <f>IF(AV$8=1,'REKAPITULASI NILAI'!BI41,"")</f>
        <v/>
      </c>
      <c r="AW39" s="167" t="str">
        <f t="shared" si="21"/>
        <v/>
      </c>
      <c r="AX39" s="219"/>
      <c r="AY39" s="219"/>
      <c r="AZ39" s="304" t="str">
        <f t="shared" si="22"/>
        <v/>
      </c>
      <c r="BA39" s="233" t="str">
        <f t="shared" si="23"/>
        <v/>
      </c>
      <c r="BB39" s="858">
        <f t="shared" si="6"/>
        <v>0</v>
      </c>
      <c r="BC39" s="245" t="str">
        <f t="shared" si="24"/>
        <v/>
      </c>
    </row>
    <row r="40" spans="1:55">
      <c r="B40" s="169">
        <v>30</v>
      </c>
      <c r="C40" s="165" t="str">
        <f>ABSEN!C40</f>
        <v/>
      </c>
      <c r="D40" s="166"/>
      <c r="E40" s="241" t="str">
        <f>ABSEN!E40</f>
        <v/>
      </c>
      <c r="F40" s="303">
        <f>IF(F$8=1,'REKAPITULASI NILAI'!L42,"")</f>
        <v>0</v>
      </c>
      <c r="G40" s="167" t="str">
        <f t="shared" si="7"/>
        <v/>
      </c>
      <c r="H40" s="167"/>
      <c r="I40" s="239"/>
      <c r="J40" s="304">
        <f t="shared" si="8"/>
        <v>0</v>
      </c>
      <c r="K40" s="167" t="str">
        <f t="shared" si="9"/>
        <v/>
      </c>
      <c r="L40" s="244">
        <f>IF(L$8=1,'REKAPITULASI NILAI'!S42,"")</f>
        <v>0</v>
      </c>
      <c r="M40" s="167" t="str">
        <f t="shared" si="9"/>
        <v/>
      </c>
      <c r="N40" s="167"/>
      <c r="O40" s="167"/>
      <c r="P40" s="245">
        <f t="shared" si="10"/>
        <v>0</v>
      </c>
      <c r="Q40" s="167" t="str">
        <f t="shared" si="0"/>
        <v/>
      </c>
      <c r="R40" s="303">
        <f>IF(R$8=1,'REKAPITULASI NILAI'!Z42,"")</f>
        <v>0</v>
      </c>
      <c r="S40" s="167" t="str">
        <f t="shared" si="11"/>
        <v/>
      </c>
      <c r="T40" s="167"/>
      <c r="U40" s="167"/>
      <c r="V40" s="304">
        <f t="shared" si="12"/>
        <v>0</v>
      </c>
      <c r="W40" s="167" t="str">
        <f t="shared" si="1"/>
        <v/>
      </c>
      <c r="X40" s="244">
        <f>IF(X$8=1,'REKAPITULASI NILAI'!AG42,"")</f>
        <v>0</v>
      </c>
      <c r="Y40" s="167" t="str">
        <f t="shared" si="13"/>
        <v/>
      </c>
      <c r="Z40" s="167"/>
      <c r="AA40" s="167"/>
      <c r="AB40" s="245">
        <f t="shared" si="14"/>
        <v>0</v>
      </c>
      <c r="AC40" s="167" t="str">
        <f t="shared" si="2"/>
        <v/>
      </c>
      <c r="AD40" s="303" t="str">
        <f>IF(AD$8=1,'REKAPITULASI NILAI'!AN42,"")</f>
        <v/>
      </c>
      <c r="AE40" s="167" t="str">
        <f t="shared" si="15"/>
        <v/>
      </c>
      <c r="AF40" s="167"/>
      <c r="AG40" s="167"/>
      <c r="AH40" s="304" t="str">
        <f t="shared" si="16"/>
        <v/>
      </c>
      <c r="AI40" s="167" t="str">
        <f t="shared" si="3"/>
        <v/>
      </c>
      <c r="AJ40" s="244" t="str">
        <f>IF(AJ$8=1,'REKAPITULASI NILAI'!AU42,"")</f>
        <v/>
      </c>
      <c r="AK40" s="167" t="str">
        <f t="shared" si="17"/>
        <v/>
      </c>
      <c r="AL40" s="233"/>
      <c r="AM40" s="233"/>
      <c r="AN40" s="245" t="str">
        <f t="shared" si="18"/>
        <v/>
      </c>
      <c r="AO40" s="167" t="str">
        <f t="shared" si="4"/>
        <v/>
      </c>
      <c r="AP40" s="317" t="str">
        <f>IF(AP$8=1,'REKAPITULASI NILAI'!BB42,"")</f>
        <v/>
      </c>
      <c r="AQ40" s="167" t="str">
        <f t="shared" si="19"/>
        <v/>
      </c>
      <c r="AR40" s="168"/>
      <c r="AS40" s="168"/>
      <c r="AT40" s="304" t="str">
        <f t="shared" si="20"/>
        <v/>
      </c>
      <c r="AU40" s="167" t="str">
        <f t="shared" si="5"/>
        <v/>
      </c>
      <c r="AV40" s="168" t="str">
        <f>IF(AV$8=1,'REKAPITULASI NILAI'!BI42,"")</f>
        <v/>
      </c>
      <c r="AW40" s="167" t="str">
        <f t="shared" si="21"/>
        <v/>
      </c>
      <c r="AX40" s="219"/>
      <c r="AY40" s="219"/>
      <c r="AZ40" s="304" t="str">
        <f t="shared" si="22"/>
        <v/>
      </c>
      <c r="BA40" s="233" t="str">
        <f t="shared" si="23"/>
        <v/>
      </c>
      <c r="BB40" s="858">
        <f t="shared" si="6"/>
        <v>0</v>
      </c>
      <c r="BC40" s="245" t="str">
        <f t="shared" si="24"/>
        <v/>
      </c>
    </row>
    <row r="41" spans="1:55">
      <c r="B41" s="169">
        <v>31</v>
      </c>
      <c r="C41" s="165" t="str">
        <f>ABSEN!C41</f>
        <v/>
      </c>
      <c r="D41" s="166"/>
      <c r="E41" s="241" t="str">
        <f>ABSEN!E41</f>
        <v/>
      </c>
      <c r="F41" s="303">
        <f>IF(F$8=1,'REKAPITULASI NILAI'!L43,"")</f>
        <v>0</v>
      </c>
      <c r="G41" s="167" t="str">
        <f t="shared" si="7"/>
        <v/>
      </c>
      <c r="H41" s="167"/>
      <c r="I41" s="239"/>
      <c r="J41" s="304">
        <f t="shared" si="8"/>
        <v>0</v>
      </c>
      <c r="K41" s="167" t="str">
        <f t="shared" si="9"/>
        <v/>
      </c>
      <c r="L41" s="244">
        <f>IF(L$8=1,'REKAPITULASI NILAI'!S43,"")</f>
        <v>0</v>
      </c>
      <c r="M41" s="167" t="str">
        <f t="shared" si="9"/>
        <v/>
      </c>
      <c r="N41" s="167"/>
      <c r="O41" s="167"/>
      <c r="P41" s="245">
        <f t="shared" si="10"/>
        <v>0</v>
      </c>
      <c r="Q41" s="167" t="str">
        <f t="shared" si="0"/>
        <v/>
      </c>
      <c r="R41" s="303">
        <f>IF(R$8=1,'REKAPITULASI NILAI'!Z43,"")</f>
        <v>0</v>
      </c>
      <c r="S41" s="167" t="str">
        <f t="shared" si="11"/>
        <v/>
      </c>
      <c r="T41" s="167"/>
      <c r="U41" s="167"/>
      <c r="V41" s="304">
        <f t="shared" si="12"/>
        <v>0</v>
      </c>
      <c r="W41" s="167" t="str">
        <f t="shared" si="1"/>
        <v/>
      </c>
      <c r="X41" s="244">
        <f>IF(X$8=1,'REKAPITULASI NILAI'!AG43,"")</f>
        <v>0</v>
      </c>
      <c r="Y41" s="167" t="str">
        <f t="shared" si="13"/>
        <v/>
      </c>
      <c r="Z41" s="167"/>
      <c r="AA41" s="167"/>
      <c r="AB41" s="245">
        <f t="shared" si="14"/>
        <v>0</v>
      </c>
      <c r="AC41" s="167" t="str">
        <f t="shared" si="2"/>
        <v/>
      </c>
      <c r="AD41" s="303" t="str">
        <f>IF(AD$8=1,'REKAPITULASI NILAI'!AN43,"")</f>
        <v/>
      </c>
      <c r="AE41" s="167" t="str">
        <f t="shared" si="15"/>
        <v/>
      </c>
      <c r="AF41" s="167"/>
      <c r="AG41" s="167"/>
      <c r="AH41" s="304" t="str">
        <f t="shared" si="16"/>
        <v/>
      </c>
      <c r="AI41" s="167" t="str">
        <f t="shared" si="3"/>
        <v/>
      </c>
      <c r="AJ41" s="244" t="str">
        <f>IF(AJ$8=1,'REKAPITULASI NILAI'!AU43,"")</f>
        <v/>
      </c>
      <c r="AK41" s="167" t="str">
        <f t="shared" si="17"/>
        <v/>
      </c>
      <c r="AL41" s="233"/>
      <c r="AM41" s="233"/>
      <c r="AN41" s="245" t="str">
        <f t="shared" si="18"/>
        <v/>
      </c>
      <c r="AO41" s="167" t="str">
        <f t="shared" si="4"/>
        <v/>
      </c>
      <c r="AP41" s="317" t="str">
        <f>IF(AP$8=1,'REKAPITULASI NILAI'!BB43,"")</f>
        <v/>
      </c>
      <c r="AQ41" s="167" t="str">
        <f t="shared" si="19"/>
        <v/>
      </c>
      <c r="AR41" s="168"/>
      <c r="AS41" s="168"/>
      <c r="AT41" s="304" t="str">
        <f t="shared" si="20"/>
        <v/>
      </c>
      <c r="AU41" s="167" t="str">
        <f t="shared" si="5"/>
        <v/>
      </c>
      <c r="AV41" s="168" t="str">
        <f>IF(AV$8=1,'REKAPITULASI NILAI'!BI43,"")</f>
        <v/>
      </c>
      <c r="AW41" s="167" t="str">
        <f t="shared" si="21"/>
        <v/>
      </c>
      <c r="AX41" s="219"/>
      <c r="AY41" s="219"/>
      <c r="AZ41" s="304" t="str">
        <f t="shared" si="22"/>
        <v/>
      </c>
      <c r="BA41" s="233" t="str">
        <f t="shared" si="23"/>
        <v/>
      </c>
      <c r="BB41" s="858">
        <f t="shared" si="6"/>
        <v>0</v>
      </c>
      <c r="BC41" s="245" t="str">
        <f t="shared" si="24"/>
        <v/>
      </c>
    </row>
    <row r="42" spans="1:55">
      <c r="B42" s="169">
        <v>32</v>
      </c>
      <c r="C42" s="165" t="str">
        <f>ABSEN!C42</f>
        <v/>
      </c>
      <c r="D42" s="166"/>
      <c r="E42" s="241" t="str">
        <f>ABSEN!E42</f>
        <v/>
      </c>
      <c r="F42" s="303">
        <f>IF(F$8=1,'REKAPITULASI NILAI'!L44,"")</f>
        <v>0</v>
      </c>
      <c r="G42" s="167" t="str">
        <f t="shared" si="7"/>
        <v/>
      </c>
      <c r="H42" s="167"/>
      <c r="I42" s="239"/>
      <c r="J42" s="304">
        <f t="shared" si="8"/>
        <v>0</v>
      </c>
      <c r="K42" s="167" t="str">
        <f t="shared" si="9"/>
        <v/>
      </c>
      <c r="L42" s="244">
        <f>IF(L$8=1,'REKAPITULASI NILAI'!S44,"")</f>
        <v>0</v>
      </c>
      <c r="M42" s="167" t="str">
        <f t="shared" si="9"/>
        <v/>
      </c>
      <c r="N42" s="167"/>
      <c r="O42" s="167"/>
      <c r="P42" s="245">
        <f t="shared" si="10"/>
        <v>0</v>
      </c>
      <c r="Q42" s="167" t="str">
        <f t="shared" si="0"/>
        <v/>
      </c>
      <c r="R42" s="303">
        <f>IF(R$8=1,'REKAPITULASI NILAI'!Z44,"")</f>
        <v>0</v>
      </c>
      <c r="S42" s="167" t="str">
        <f t="shared" si="11"/>
        <v/>
      </c>
      <c r="T42" s="167"/>
      <c r="U42" s="167"/>
      <c r="V42" s="304">
        <f t="shared" si="12"/>
        <v>0</v>
      </c>
      <c r="W42" s="167" t="str">
        <f t="shared" si="1"/>
        <v/>
      </c>
      <c r="X42" s="244">
        <f>IF(X$8=1,'REKAPITULASI NILAI'!AG44,"")</f>
        <v>0</v>
      </c>
      <c r="Y42" s="167" t="str">
        <f t="shared" si="13"/>
        <v/>
      </c>
      <c r="Z42" s="167"/>
      <c r="AA42" s="167"/>
      <c r="AB42" s="245">
        <f t="shared" si="14"/>
        <v>0</v>
      </c>
      <c r="AC42" s="167" t="str">
        <f t="shared" si="2"/>
        <v/>
      </c>
      <c r="AD42" s="303" t="str">
        <f>IF(AD$8=1,'REKAPITULASI NILAI'!AN44,"")</f>
        <v/>
      </c>
      <c r="AE42" s="167" t="str">
        <f t="shared" si="15"/>
        <v/>
      </c>
      <c r="AF42" s="167"/>
      <c r="AG42" s="167"/>
      <c r="AH42" s="304" t="str">
        <f t="shared" si="16"/>
        <v/>
      </c>
      <c r="AI42" s="167" t="str">
        <f t="shared" si="3"/>
        <v/>
      </c>
      <c r="AJ42" s="244" t="str">
        <f>IF(AJ$8=1,'REKAPITULASI NILAI'!AU44,"")</f>
        <v/>
      </c>
      <c r="AK42" s="167" t="str">
        <f t="shared" si="17"/>
        <v/>
      </c>
      <c r="AL42" s="233"/>
      <c r="AM42" s="233"/>
      <c r="AN42" s="245" t="str">
        <f t="shared" si="18"/>
        <v/>
      </c>
      <c r="AO42" s="167" t="str">
        <f t="shared" si="4"/>
        <v/>
      </c>
      <c r="AP42" s="317" t="str">
        <f>IF(AP$8=1,'REKAPITULASI NILAI'!BB44,"")</f>
        <v/>
      </c>
      <c r="AQ42" s="167" t="str">
        <f t="shared" si="19"/>
        <v/>
      </c>
      <c r="AR42" s="168"/>
      <c r="AS42" s="168"/>
      <c r="AT42" s="304" t="str">
        <f t="shared" si="20"/>
        <v/>
      </c>
      <c r="AU42" s="167" t="str">
        <f t="shared" si="5"/>
        <v/>
      </c>
      <c r="AV42" s="168" t="str">
        <f>IF(AV$8=1,'REKAPITULASI NILAI'!BI44,"")</f>
        <v/>
      </c>
      <c r="AW42" s="167" t="str">
        <f t="shared" si="21"/>
        <v/>
      </c>
      <c r="AX42" s="219"/>
      <c r="AY42" s="219"/>
      <c r="AZ42" s="304" t="str">
        <f t="shared" si="22"/>
        <v/>
      </c>
      <c r="BA42" s="233" t="str">
        <f t="shared" si="23"/>
        <v/>
      </c>
      <c r="BB42" s="858">
        <f t="shared" si="6"/>
        <v>0</v>
      </c>
      <c r="BC42" s="245" t="str">
        <f t="shared" si="24"/>
        <v/>
      </c>
    </row>
    <row r="43" spans="1:55">
      <c r="B43" s="169">
        <v>33</v>
      </c>
      <c r="C43" s="165" t="str">
        <f>ABSEN!C43</f>
        <v/>
      </c>
      <c r="D43" s="166"/>
      <c r="E43" s="241" t="str">
        <f>ABSEN!E43</f>
        <v/>
      </c>
      <c r="F43" s="303">
        <f>IF(F$8=1,'REKAPITULASI NILAI'!L45,"")</f>
        <v>0</v>
      </c>
      <c r="G43" s="167" t="str">
        <f t="shared" si="7"/>
        <v/>
      </c>
      <c r="H43" s="167"/>
      <c r="I43" s="239"/>
      <c r="J43" s="304">
        <f t="shared" si="8"/>
        <v>0</v>
      </c>
      <c r="K43" s="167" t="str">
        <f t="shared" si="9"/>
        <v/>
      </c>
      <c r="L43" s="244">
        <f>IF(L$8=1,'REKAPITULASI NILAI'!S45,"")</f>
        <v>0</v>
      </c>
      <c r="M43" s="167" t="str">
        <f t="shared" si="9"/>
        <v/>
      </c>
      <c r="N43" s="167"/>
      <c r="O43" s="167"/>
      <c r="P43" s="245">
        <f t="shared" si="10"/>
        <v>0</v>
      </c>
      <c r="Q43" s="167" t="str">
        <f t="shared" si="0"/>
        <v/>
      </c>
      <c r="R43" s="303">
        <f>IF(R$8=1,'REKAPITULASI NILAI'!Z45,"")</f>
        <v>0</v>
      </c>
      <c r="S43" s="167" t="str">
        <f t="shared" si="11"/>
        <v/>
      </c>
      <c r="T43" s="167"/>
      <c r="U43" s="167"/>
      <c r="V43" s="304">
        <f t="shared" si="12"/>
        <v>0</v>
      </c>
      <c r="W43" s="167" t="str">
        <f t="shared" si="1"/>
        <v/>
      </c>
      <c r="X43" s="244">
        <f>IF(X$8=1,'REKAPITULASI NILAI'!AG45,"")</f>
        <v>0</v>
      </c>
      <c r="Y43" s="167" t="str">
        <f t="shared" si="13"/>
        <v/>
      </c>
      <c r="Z43" s="167"/>
      <c r="AA43" s="167"/>
      <c r="AB43" s="245">
        <f t="shared" si="14"/>
        <v>0</v>
      </c>
      <c r="AC43" s="167" t="str">
        <f t="shared" si="2"/>
        <v/>
      </c>
      <c r="AD43" s="303" t="str">
        <f>IF(AD$8=1,'REKAPITULASI NILAI'!AN45,"")</f>
        <v/>
      </c>
      <c r="AE43" s="167" t="str">
        <f t="shared" si="15"/>
        <v/>
      </c>
      <c r="AF43" s="167"/>
      <c r="AG43" s="167"/>
      <c r="AH43" s="304" t="str">
        <f t="shared" si="16"/>
        <v/>
      </c>
      <c r="AI43" s="167" t="str">
        <f t="shared" si="3"/>
        <v/>
      </c>
      <c r="AJ43" s="244" t="str">
        <f>IF(AJ$8=1,'REKAPITULASI NILAI'!AU45,"")</f>
        <v/>
      </c>
      <c r="AK43" s="167" t="str">
        <f t="shared" si="17"/>
        <v/>
      </c>
      <c r="AL43" s="233"/>
      <c r="AM43" s="233"/>
      <c r="AN43" s="245" t="str">
        <f t="shared" si="18"/>
        <v/>
      </c>
      <c r="AO43" s="167" t="str">
        <f t="shared" si="4"/>
        <v/>
      </c>
      <c r="AP43" s="317" t="str">
        <f>IF(AP$8=1,'REKAPITULASI NILAI'!BB45,"")</f>
        <v/>
      </c>
      <c r="AQ43" s="167" t="str">
        <f t="shared" si="19"/>
        <v/>
      </c>
      <c r="AR43" s="168"/>
      <c r="AS43" s="168"/>
      <c r="AT43" s="304" t="str">
        <f t="shared" si="20"/>
        <v/>
      </c>
      <c r="AU43" s="167" t="str">
        <f t="shared" si="5"/>
        <v/>
      </c>
      <c r="AV43" s="168" t="str">
        <f>IF(AV$8=1,'REKAPITULASI NILAI'!BI45,"")</f>
        <v/>
      </c>
      <c r="AW43" s="167" t="str">
        <f t="shared" si="21"/>
        <v/>
      </c>
      <c r="AX43" s="219"/>
      <c r="AY43" s="219"/>
      <c r="AZ43" s="304" t="str">
        <f t="shared" si="22"/>
        <v/>
      </c>
      <c r="BA43" s="233" t="str">
        <f t="shared" si="23"/>
        <v/>
      </c>
      <c r="BB43" s="858">
        <f t="shared" si="6"/>
        <v>0</v>
      </c>
      <c r="BC43" s="245" t="str">
        <f t="shared" si="24"/>
        <v/>
      </c>
    </row>
    <row r="44" spans="1:55">
      <c r="B44" s="169">
        <v>34</v>
      </c>
      <c r="C44" s="165" t="str">
        <f>ABSEN!C44</f>
        <v/>
      </c>
      <c r="D44" s="166"/>
      <c r="E44" s="241" t="str">
        <f>ABSEN!E44</f>
        <v/>
      </c>
      <c r="F44" s="303">
        <f>IF(F$8=1,'REKAPITULASI NILAI'!L46,"")</f>
        <v>0</v>
      </c>
      <c r="G44" s="167" t="str">
        <f t="shared" si="7"/>
        <v/>
      </c>
      <c r="H44" s="167"/>
      <c r="I44" s="239"/>
      <c r="J44" s="304">
        <f t="shared" si="8"/>
        <v>0</v>
      </c>
      <c r="K44" s="167" t="str">
        <f t="shared" si="9"/>
        <v/>
      </c>
      <c r="L44" s="244">
        <f>IF(L$8=1,'REKAPITULASI NILAI'!S46,"")</f>
        <v>0</v>
      </c>
      <c r="M44" s="167" t="str">
        <f t="shared" si="9"/>
        <v/>
      </c>
      <c r="N44" s="167"/>
      <c r="O44" s="167"/>
      <c r="P44" s="245">
        <f t="shared" si="10"/>
        <v>0</v>
      </c>
      <c r="Q44" s="167" t="str">
        <f t="shared" si="0"/>
        <v/>
      </c>
      <c r="R44" s="303">
        <f>IF(R$8=1,'REKAPITULASI NILAI'!Z46,"")</f>
        <v>0</v>
      </c>
      <c r="S44" s="167" t="str">
        <f t="shared" si="11"/>
        <v/>
      </c>
      <c r="T44" s="167"/>
      <c r="U44" s="167"/>
      <c r="V44" s="304">
        <f t="shared" si="12"/>
        <v>0</v>
      </c>
      <c r="W44" s="167" t="str">
        <f t="shared" si="1"/>
        <v/>
      </c>
      <c r="X44" s="244">
        <f>IF(X$8=1,'REKAPITULASI NILAI'!AG46,"")</f>
        <v>0</v>
      </c>
      <c r="Y44" s="167" t="str">
        <f t="shared" si="13"/>
        <v/>
      </c>
      <c r="Z44" s="167"/>
      <c r="AA44" s="167"/>
      <c r="AB44" s="245">
        <f t="shared" si="14"/>
        <v>0</v>
      </c>
      <c r="AC44" s="167" t="str">
        <f t="shared" si="2"/>
        <v/>
      </c>
      <c r="AD44" s="303" t="str">
        <f>IF(AD$8=1,'REKAPITULASI NILAI'!AN46,"")</f>
        <v/>
      </c>
      <c r="AE44" s="167" t="str">
        <f t="shared" si="15"/>
        <v/>
      </c>
      <c r="AF44" s="167"/>
      <c r="AG44" s="167"/>
      <c r="AH44" s="304" t="str">
        <f t="shared" si="16"/>
        <v/>
      </c>
      <c r="AI44" s="167" t="str">
        <f t="shared" si="3"/>
        <v/>
      </c>
      <c r="AJ44" s="244" t="str">
        <f>IF(AJ$8=1,'REKAPITULASI NILAI'!AU46,"")</f>
        <v/>
      </c>
      <c r="AK44" s="167" t="str">
        <f t="shared" si="17"/>
        <v/>
      </c>
      <c r="AL44" s="233"/>
      <c r="AM44" s="233"/>
      <c r="AN44" s="245" t="str">
        <f t="shared" si="18"/>
        <v/>
      </c>
      <c r="AO44" s="167" t="str">
        <f t="shared" si="4"/>
        <v/>
      </c>
      <c r="AP44" s="317" t="str">
        <f>IF(AP$8=1,'REKAPITULASI NILAI'!BB46,"")</f>
        <v/>
      </c>
      <c r="AQ44" s="167" t="str">
        <f t="shared" si="19"/>
        <v/>
      </c>
      <c r="AR44" s="168"/>
      <c r="AS44" s="168"/>
      <c r="AT44" s="304" t="str">
        <f t="shared" si="20"/>
        <v/>
      </c>
      <c r="AU44" s="167" t="str">
        <f t="shared" si="5"/>
        <v/>
      </c>
      <c r="AV44" s="168" t="str">
        <f>IF(AV$8=1,'REKAPITULASI NILAI'!BI46,"")</f>
        <v/>
      </c>
      <c r="AW44" s="167" t="str">
        <f t="shared" si="21"/>
        <v/>
      </c>
      <c r="AX44" s="219"/>
      <c r="AY44" s="219"/>
      <c r="AZ44" s="304" t="str">
        <f t="shared" si="22"/>
        <v/>
      </c>
      <c r="BA44" s="233" t="str">
        <f t="shared" si="23"/>
        <v/>
      </c>
      <c r="BB44" s="858">
        <f t="shared" si="6"/>
        <v>0</v>
      </c>
      <c r="BC44" s="245" t="str">
        <f t="shared" si="24"/>
        <v/>
      </c>
    </row>
    <row r="45" spans="1:55">
      <c r="B45" s="169">
        <v>35</v>
      </c>
      <c r="C45" s="165" t="str">
        <f>ABSEN!C45</f>
        <v/>
      </c>
      <c r="D45" s="166"/>
      <c r="E45" s="241" t="str">
        <f>ABSEN!E45</f>
        <v/>
      </c>
      <c r="F45" s="303">
        <f>IF(F$8=1,'REKAPITULASI NILAI'!L47,"")</f>
        <v>0</v>
      </c>
      <c r="G45" s="167" t="str">
        <f t="shared" si="7"/>
        <v/>
      </c>
      <c r="H45" s="167"/>
      <c r="I45" s="239"/>
      <c r="J45" s="304">
        <f t="shared" si="8"/>
        <v>0</v>
      </c>
      <c r="K45" s="167" t="str">
        <f t="shared" si="9"/>
        <v/>
      </c>
      <c r="L45" s="244">
        <f>IF(L$8=1,'REKAPITULASI NILAI'!S47,"")</f>
        <v>0</v>
      </c>
      <c r="M45" s="167" t="str">
        <f t="shared" si="9"/>
        <v/>
      </c>
      <c r="N45" s="167"/>
      <c r="O45" s="167"/>
      <c r="P45" s="245">
        <f t="shared" si="10"/>
        <v>0</v>
      </c>
      <c r="Q45" s="167" t="str">
        <f t="shared" si="0"/>
        <v/>
      </c>
      <c r="R45" s="303">
        <f>IF(R$8=1,'REKAPITULASI NILAI'!Z47,"")</f>
        <v>0</v>
      </c>
      <c r="S45" s="167" t="str">
        <f t="shared" si="11"/>
        <v/>
      </c>
      <c r="T45" s="167"/>
      <c r="U45" s="167"/>
      <c r="V45" s="304">
        <f t="shared" si="12"/>
        <v>0</v>
      </c>
      <c r="W45" s="167" t="str">
        <f t="shared" si="1"/>
        <v/>
      </c>
      <c r="X45" s="244">
        <f>IF(X$8=1,'REKAPITULASI NILAI'!AG47,"")</f>
        <v>0</v>
      </c>
      <c r="Y45" s="167" t="str">
        <f t="shared" si="13"/>
        <v/>
      </c>
      <c r="Z45" s="167"/>
      <c r="AA45" s="167"/>
      <c r="AB45" s="245">
        <f t="shared" si="14"/>
        <v>0</v>
      </c>
      <c r="AC45" s="167" t="str">
        <f t="shared" si="2"/>
        <v/>
      </c>
      <c r="AD45" s="303" t="str">
        <f>IF(AD$8=1,'REKAPITULASI NILAI'!AN47,"")</f>
        <v/>
      </c>
      <c r="AE45" s="167" t="str">
        <f t="shared" si="15"/>
        <v/>
      </c>
      <c r="AF45" s="167"/>
      <c r="AG45" s="167"/>
      <c r="AH45" s="304" t="str">
        <f t="shared" si="16"/>
        <v/>
      </c>
      <c r="AI45" s="167" t="str">
        <f t="shared" si="3"/>
        <v/>
      </c>
      <c r="AJ45" s="244" t="str">
        <f>IF(AJ$8=1,'REKAPITULASI NILAI'!AU47,"")</f>
        <v/>
      </c>
      <c r="AK45" s="167" t="str">
        <f t="shared" si="17"/>
        <v/>
      </c>
      <c r="AL45" s="233"/>
      <c r="AM45" s="233"/>
      <c r="AN45" s="245" t="str">
        <f t="shared" si="18"/>
        <v/>
      </c>
      <c r="AO45" s="167" t="str">
        <f t="shared" si="4"/>
        <v/>
      </c>
      <c r="AP45" s="317" t="str">
        <f>IF(AP$8=1,'REKAPITULASI NILAI'!BB47,"")</f>
        <v/>
      </c>
      <c r="AQ45" s="167" t="str">
        <f t="shared" si="19"/>
        <v/>
      </c>
      <c r="AR45" s="168"/>
      <c r="AS45" s="168"/>
      <c r="AT45" s="304" t="str">
        <f t="shared" si="20"/>
        <v/>
      </c>
      <c r="AU45" s="167" t="str">
        <f t="shared" si="5"/>
        <v/>
      </c>
      <c r="AV45" s="168" t="str">
        <f>IF(AV$8=1,'REKAPITULASI NILAI'!BI47,"")</f>
        <v/>
      </c>
      <c r="AW45" s="167" t="str">
        <f t="shared" si="21"/>
        <v/>
      </c>
      <c r="AX45" s="219"/>
      <c r="AY45" s="219"/>
      <c r="AZ45" s="304" t="str">
        <f t="shared" si="22"/>
        <v/>
      </c>
      <c r="BA45" s="233" t="str">
        <f t="shared" si="23"/>
        <v/>
      </c>
      <c r="BB45" s="858">
        <f t="shared" si="6"/>
        <v>0</v>
      </c>
      <c r="BC45" s="245" t="str">
        <f t="shared" si="24"/>
        <v/>
      </c>
    </row>
    <row r="46" spans="1:55">
      <c r="B46" s="169">
        <v>36</v>
      </c>
      <c r="C46" s="165" t="str">
        <f>ABSEN!C46</f>
        <v/>
      </c>
      <c r="D46" s="166"/>
      <c r="E46" s="241" t="str">
        <f>ABSEN!E46</f>
        <v/>
      </c>
      <c r="F46" s="303">
        <f>IF(F$8=1,'REKAPITULASI NILAI'!L48,"")</f>
        <v>0</v>
      </c>
      <c r="G46" s="167" t="str">
        <f t="shared" si="7"/>
        <v/>
      </c>
      <c r="H46" s="220"/>
      <c r="I46" s="240"/>
      <c r="J46" s="304">
        <f t="shared" si="8"/>
        <v>0</v>
      </c>
      <c r="K46" s="167" t="str">
        <f t="shared" si="9"/>
        <v/>
      </c>
      <c r="L46" s="244">
        <f>IF(L$8=1,'REKAPITULASI NILAI'!S48,"")</f>
        <v>0</v>
      </c>
      <c r="M46" s="167" t="str">
        <f t="shared" si="9"/>
        <v/>
      </c>
      <c r="N46" s="220"/>
      <c r="O46" s="220"/>
      <c r="P46" s="245">
        <f t="shared" si="10"/>
        <v>0</v>
      </c>
      <c r="Q46" s="167" t="str">
        <f t="shared" si="0"/>
        <v/>
      </c>
      <c r="R46" s="303">
        <f>IF(R$8=1,'REKAPITULASI NILAI'!Z48,"")</f>
        <v>0</v>
      </c>
      <c r="S46" s="167" t="str">
        <f t="shared" si="11"/>
        <v/>
      </c>
      <c r="T46" s="220"/>
      <c r="U46" s="220"/>
      <c r="V46" s="304">
        <f t="shared" si="12"/>
        <v>0</v>
      </c>
      <c r="W46" s="167" t="str">
        <f t="shared" si="1"/>
        <v/>
      </c>
      <c r="X46" s="244">
        <f>IF(X$8=1,'REKAPITULASI NILAI'!AG48,"")</f>
        <v>0</v>
      </c>
      <c r="Y46" s="167" t="str">
        <f t="shared" si="13"/>
        <v/>
      </c>
      <c r="Z46" s="220"/>
      <c r="AA46" s="220"/>
      <c r="AB46" s="245">
        <f t="shared" si="14"/>
        <v>0</v>
      </c>
      <c r="AC46" s="167" t="str">
        <f t="shared" si="2"/>
        <v/>
      </c>
      <c r="AD46" s="303" t="str">
        <f>IF(AD$8=1,'REKAPITULASI NILAI'!AN48,"")</f>
        <v/>
      </c>
      <c r="AE46" s="167" t="str">
        <f t="shared" si="15"/>
        <v/>
      </c>
      <c r="AF46" s="220"/>
      <c r="AG46" s="220"/>
      <c r="AH46" s="304" t="str">
        <f t="shared" si="16"/>
        <v/>
      </c>
      <c r="AI46" s="167" t="str">
        <f t="shared" si="3"/>
        <v/>
      </c>
      <c r="AJ46" s="244" t="str">
        <f>IF(AJ$8=1,'REKAPITULASI NILAI'!AU48,"")</f>
        <v/>
      </c>
      <c r="AK46" s="167" t="str">
        <f t="shared" si="17"/>
        <v/>
      </c>
      <c r="AL46" s="234"/>
      <c r="AM46" s="234"/>
      <c r="AN46" s="245" t="str">
        <f t="shared" si="18"/>
        <v/>
      </c>
      <c r="AO46" s="167" t="str">
        <f t="shared" si="4"/>
        <v/>
      </c>
      <c r="AP46" s="317" t="str">
        <f>IF(AP$8=1,'REKAPITULASI NILAI'!BB48,"")</f>
        <v/>
      </c>
      <c r="AQ46" s="167" t="str">
        <f t="shared" si="19"/>
        <v/>
      </c>
      <c r="AR46" s="168"/>
      <c r="AS46" s="168"/>
      <c r="AT46" s="304" t="str">
        <f t="shared" si="20"/>
        <v/>
      </c>
      <c r="AU46" s="167" t="str">
        <f t="shared" si="5"/>
        <v/>
      </c>
      <c r="AV46" s="168" t="str">
        <f>IF(AV$8=1,'REKAPITULASI NILAI'!BI48,"")</f>
        <v/>
      </c>
      <c r="AW46" s="167" t="str">
        <f t="shared" si="21"/>
        <v/>
      </c>
      <c r="AX46" s="219"/>
      <c r="AY46" s="219"/>
      <c r="AZ46" s="304" t="str">
        <f t="shared" si="22"/>
        <v/>
      </c>
      <c r="BA46" s="233" t="str">
        <f t="shared" si="23"/>
        <v/>
      </c>
      <c r="BB46" s="858">
        <f t="shared" si="6"/>
        <v>0</v>
      </c>
      <c r="BC46" s="245" t="str">
        <f t="shared" si="24"/>
        <v/>
      </c>
    </row>
    <row r="47" spans="1:55" s="7" customFormat="1" ht="12.75" customHeight="1" thickBot="1">
      <c r="A47" s="223"/>
      <c r="B47" s="224">
        <v>37</v>
      </c>
      <c r="C47" s="225">
        <f>ABSEN!C47</f>
        <v>0</v>
      </c>
      <c r="D47" s="226"/>
      <c r="E47" s="242">
        <f>ABSEN!E47</f>
        <v>0</v>
      </c>
      <c r="F47" s="305"/>
      <c r="G47" s="228"/>
      <c r="H47" s="228"/>
      <c r="I47" s="228"/>
      <c r="J47" s="306"/>
      <c r="K47" s="269"/>
      <c r="L47" s="246"/>
      <c r="M47" s="228"/>
      <c r="N47" s="228"/>
      <c r="O47" s="228"/>
      <c r="P47" s="247"/>
      <c r="Q47" s="269"/>
      <c r="R47" s="305"/>
      <c r="S47" s="228"/>
      <c r="T47" s="228"/>
      <c r="U47" s="228"/>
      <c r="V47" s="306"/>
      <c r="W47" s="269"/>
      <c r="X47" s="246"/>
      <c r="Y47" s="228"/>
      <c r="Z47" s="228"/>
      <c r="AA47" s="228"/>
      <c r="AB47" s="247"/>
      <c r="AC47" s="262"/>
      <c r="AD47" s="321" t="str">
        <f>IF(AD$8=1,'REKAPITULASI NILAI'!AN49,"")</f>
        <v/>
      </c>
      <c r="AE47" s="228"/>
      <c r="AF47" s="228"/>
      <c r="AG47" s="228"/>
      <c r="AH47" s="306"/>
      <c r="AI47" s="262"/>
      <c r="AJ47" s="272" t="str">
        <f>IF(AJ$8=1,'REKAPITULASI NILAI'!AU49,"")</f>
        <v/>
      </c>
      <c r="AK47" s="235"/>
      <c r="AL47" s="235"/>
      <c r="AM47" s="235"/>
      <c r="AN47" s="248"/>
      <c r="AO47" s="269"/>
      <c r="AP47" s="318" t="str">
        <f>IF(AP$8=1,'REKAPITULASI NILAI'!BB49,"")</f>
        <v/>
      </c>
      <c r="AQ47" s="229"/>
      <c r="AR47" s="229"/>
      <c r="AS47" s="229"/>
      <c r="AT47" s="319"/>
      <c r="AU47" s="230"/>
      <c r="AV47" s="253" t="str">
        <f>IF(AV$8=1,'REKAPITULASI NILAI'!BI49,"")</f>
        <v/>
      </c>
      <c r="AW47" s="230"/>
      <c r="AX47" s="230"/>
      <c r="AY47" s="230"/>
      <c r="AZ47" s="319"/>
      <c r="BA47" s="230"/>
      <c r="BB47" s="859"/>
      <c r="BC47" s="231" t="e">
        <f>(MROUND(AV47,0.01))</f>
        <v>#VALUE!</v>
      </c>
    </row>
    <row r="48" spans="1:55" s="7" customFormat="1" ht="15" thickTop="1">
      <c r="A48" s="223"/>
      <c r="B48" s="264" t="s">
        <v>397</v>
      </c>
      <c r="C48" s="258"/>
      <c r="D48" s="259"/>
      <c r="E48" s="260"/>
      <c r="F48" s="307">
        <f>IF(F9="",0,$E$47-COUNTIF(G11:G46,"Blm tuntas"))</f>
        <v>0</v>
      </c>
      <c r="G48" s="264" t="s">
        <v>400</v>
      </c>
      <c r="H48" s="261"/>
      <c r="I48" s="261"/>
      <c r="J48" s="308">
        <f>IF(F9="",0,$E$47-COUNTIF(K11:K46,"Blm tuntas"))</f>
        <v>0</v>
      </c>
      <c r="K48" s="297"/>
      <c r="L48" s="265">
        <f>IF(L9="",0,$E$47-COUNTIF(M11:M46,"Blm tuntas"))</f>
        <v>0</v>
      </c>
      <c r="M48" s="264" t="s">
        <v>400</v>
      </c>
      <c r="N48" s="261"/>
      <c r="O48" s="261"/>
      <c r="P48" s="273">
        <f>IF(L9="",0,$E$47-COUNTIF(Q11:Q46,"Blm tuntas"))</f>
        <v>0</v>
      </c>
      <c r="Q48" s="262"/>
      <c r="R48" s="307">
        <f>$E$47-COUNTIF(S11:S46,"Blm tuntas")</f>
        <v>0</v>
      </c>
      <c r="S48" s="264" t="s">
        <v>400</v>
      </c>
      <c r="T48" s="261"/>
      <c r="U48" s="261"/>
      <c r="V48" s="308">
        <f>IF(R9="",0,$E$47-COUNTIF(W11:W46,"Blm tuntas"))</f>
        <v>0</v>
      </c>
      <c r="W48" s="262"/>
      <c r="X48" s="265">
        <f>IF(X9="",0,$E$47-COUNTIF(Y11:Y46,"Blm tuntas"))</f>
        <v>0</v>
      </c>
      <c r="Y48" s="264" t="s">
        <v>400</v>
      </c>
      <c r="Z48" s="261"/>
      <c r="AA48" s="261"/>
      <c r="AB48" s="273">
        <f>IF(X9="",0,$E$47-COUNTIF(AC11:AC46,"Blm tuntas"))</f>
        <v>0</v>
      </c>
      <c r="AC48" s="262"/>
      <c r="AD48" s="307">
        <f>IF(AD9="",0,$E$47-COUNTIF(AE11:AE46,"Blm tuntas"))</f>
        <v>0</v>
      </c>
      <c r="AE48" s="264" t="s">
        <v>400</v>
      </c>
      <c r="AF48" s="261"/>
      <c r="AG48" s="261"/>
      <c r="AH48" s="308">
        <f>IF(AD9="",0,$E$47-COUNTIF(AI11:AI46,"Blm tuntas"))</f>
        <v>0</v>
      </c>
      <c r="AI48" s="262"/>
      <c r="AJ48" s="265">
        <f>IF(AJ9="",0,$E$47-COUNTIF(AK11:AK46,"Blm tuntas"))</f>
        <v>0</v>
      </c>
      <c r="AK48" s="264" t="s">
        <v>400</v>
      </c>
      <c r="AL48" s="261"/>
      <c r="AM48" s="261"/>
      <c r="AN48" s="273">
        <f>IF(AJ9="",0,$E$47-COUNTIF(AO11:AO46,"Blm tuntas"))</f>
        <v>0</v>
      </c>
      <c r="AO48" s="262"/>
      <c r="AP48" s="307">
        <f>IF(AP9="",0,$E$47-COUNTIF(AQ11:AQ46,"Blm tuntas"))</f>
        <v>0</v>
      </c>
      <c r="AQ48" s="264" t="s">
        <v>400</v>
      </c>
      <c r="AR48" s="261"/>
      <c r="AS48" s="261"/>
      <c r="AT48" s="308">
        <f>IF(AP9="",0,$E$47-COUNTIF(AU11:AU46,"Blm tuntas"))</f>
        <v>0</v>
      </c>
      <c r="AU48" s="263"/>
      <c r="AV48" s="265">
        <f>IF(AV9="",0,$E$47-COUNTIF(AW11:AW46,"Blm tuntas"))</f>
        <v>0</v>
      </c>
      <c r="AW48" s="264" t="s">
        <v>400</v>
      </c>
      <c r="AX48" s="261"/>
      <c r="AY48" s="261"/>
      <c r="AZ48" s="320">
        <f>IF(AV9="",0,$E$47-COUNTIF(BA11:BA46,"Blm tuntas"))</f>
        <v>0</v>
      </c>
      <c r="BA48" s="263"/>
      <c r="BB48" s="1638"/>
      <c r="BC48" s="1639"/>
    </row>
    <row r="49" spans="1:55" s="7" customFormat="1">
      <c r="A49" s="223"/>
      <c r="B49" s="280" t="s">
        <v>398</v>
      </c>
      <c r="C49" s="281"/>
      <c r="D49" s="282"/>
      <c r="E49" s="283"/>
      <c r="F49" s="309">
        <f>IF(F9="",0,$E$47-F48)</f>
        <v>0</v>
      </c>
      <c r="G49" s="280" t="s">
        <v>401</v>
      </c>
      <c r="H49" s="285"/>
      <c r="I49" s="285"/>
      <c r="J49" s="310">
        <f>IF(F9="",0,$E$47-J48)</f>
        <v>0</v>
      </c>
      <c r="K49" s="298"/>
      <c r="L49" s="284">
        <f>IF(L9="",0,$E$47-L48)</f>
        <v>0</v>
      </c>
      <c r="M49" s="280" t="s">
        <v>401</v>
      </c>
      <c r="N49" s="285"/>
      <c r="O49" s="285"/>
      <c r="P49" s="286">
        <f>IF(L9="",0,$E$47-P48)</f>
        <v>0</v>
      </c>
      <c r="Q49" s="287"/>
      <c r="R49" s="309">
        <f>$E$47-R48</f>
        <v>0</v>
      </c>
      <c r="S49" s="280" t="s">
        <v>401</v>
      </c>
      <c r="T49" s="285"/>
      <c r="U49" s="285"/>
      <c r="V49" s="310">
        <f>IF(R9="",0,$E$47-V48)</f>
        <v>0</v>
      </c>
      <c r="W49" s="287"/>
      <c r="X49" s="284">
        <f>IF(X9="",0,$E$47-X48)</f>
        <v>0</v>
      </c>
      <c r="Y49" s="280" t="s">
        <v>401</v>
      </c>
      <c r="Z49" s="285"/>
      <c r="AA49" s="285"/>
      <c r="AB49" s="286">
        <f>IF(X9="",0,$E$47-AB48)</f>
        <v>0</v>
      </c>
      <c r="AC49" s="287"/>
      <c r="AD49" s="309">
        <f>IF(AD9="",0,$E$47-AD48)</f>
        <v>0</v>
      </c>
      <c r="AE49" s="280" t="s">
        <v>401</v>
      </c>
      <c r="AF49" s="285"/>
      <c r="AG49" s="285"/>
      <c r="AH49" s="310">
        <f>IF(AD9="",0,$E$47-AH48)</f>
        <v>0</v>
      </c>
      <c r="AI49" s="287"/>
      <c r="AJ49" s="284">
        <f>IF(AJ9="",0,$E$47-AJ48)</f>
        <v>0</v>
      </c>
      <c r="AK49" s="280" t="s">
        <v>401</v>
      </c>
      <c r="AL49" s="285"/>
      <c r="AM49" s="285"/>
      <c r="AN49" s="286">
        <f>IF(AJ9="",0,$E$47-AN48)</f>
        <v>0</v>
      </c>
      <c r="AO49" s="287"/>
      <c r="AP49" s="309">
        <f>IF(AP9="",0,$E$47-AP48)</f>
        <v>0</v>
      </c>
      <c r="AQ49" s="280" t="s">
        <v>401</v>
      </c>
      <c r="AR49" s="285"/>
      <c r="AS49" s="285"/>
      <c r="AT49" s="310">
        <f>IF(AP9="",0,$E$47-AT48)</f>
        <v>0</v>
      </c>
      <c r="AU49" s="288"/>
      <c r="AV49" s="284">
        <f>IF(AV9="",0,$E$47-AV48)</f>
        <v>0</v>
      </c>
      <c r="AW49" s="280" t="s">
        <v>401</v>
      </c>
      <c r="AX49" s="285"/>
      <c r="AY49" s="285"/>
      <c r="AZ49" s="310">
        <f>IF(AV9="",0,$E$47-AZ48)</f>
        <v>0</v>
      </c>
      <c r="BA49" s="263"/>
      <c r="BB49" s="1640"/>
      <c r="BC49" s="1641"/>
    </row>
    <row r="50" spans="1:55" s="7" customFormat="1">
      <c r="A50" s="223"/>
      <c r="B50" s="280" t="s">
        <v>399</v>
      </c>
      <c r="C50" s="281"/>
      <c r="D50" s="282"/>
      <c r="E50" s="283"/>
      <c r="F50" s="311" t="e">
        <f>F48/$E$47</f>
        <v>#DIV/0!</v>
      </c>
      <c r="G50" s="280" t="s">
        <v>402</v>
      </c>
      <c r="H50" s="285"/>
      <c r="I50" s="285"/>
      <c r="J50" s="312" t="e">
        <f>J48/$E$47</f>
        <v>#DIV/0!</v>
      </c>
      <c r="K50" s="299"/>
      <c r="L50" s="289" t="e">
        <f>L48/$E$47</f>
        <v>#DIV/0!</v>
      </c>
      <c r="M50" s="280" t="s">
        <v>402</v>
      </c>
      <c r="N50" s="285"/>
      <c r="O50" s="285"/>
      <c r="P50" s="290" t="e">
        <f>P48/$E$47</f>
        <v>#DIV/0!</v>
      </c>
      <c r="Q50" s="287"/>
      <c r="R50" s="311" t="e">
        <f>R48/$E$47</f>
        <v>#DIV/0!</v>
      </c>
      <c r="S50" s="280" t="s">
        <v>402</v>
      </c>
      <c r="T50" s="285"/>
      <c r="U50" s="285"/>
      <c r="V50" s="312" t="e">
        <f>V48/$E$47</f>
        <v>#DIV/0!</v>
      </c>
      <c r="W50" s="287"/>
      <c r="X50" s="289" t="e">
        <f>X48/$E$47</f>
        <v>#DIV/0!</v>
      </c>
      <c r="Y50" s="280" t="s">
        <v>402</v>
      </c>
      <c r="Z50" s="285"/>
      <c r="AA50" s="285"/>
      <c r="AB50" s="290" t="e">
        <f>AB48/$E$47</f>
        <v>#DIV/0!</v>
      </c>
      <c r="AC50" s="287"/>
      <c r="AD50" s="311" t="e">
        <f>AD48/$E$47</f>
        <v>#DIV/0!</v>
      </c>
      <c r="AE50" s="280" t="s">
        <v>402</v>
      </c>
      <c r="AF50" s="285"/>
      <c r="AG50" s="285"/>
      <c r="AH50" s="312" t="e">
        <f>AH48/$E$47</f>
        <v>#DIV/0!</v>
      </c>
      <c r="AI50" s="287"/>
      <c r="AJ50" s="289" t="e">
        <f>AJ48/$E$47</f>
        <v>#DIV/0!</v>
      </c>
      <c r="AK50" s="280" t="s">
        <v>402</v>
      </c>
      <c r="AL50" s="285"/>
      <c r="AM50" s="285"/>
      <c r="AN50" s="290" t="e">
        <f>AN48/$E$47</f>
        <v>#DIV/0!</v>
      </c>
      <c r="AO50" s="287"/>
      <c r="AP50" s="311" t="e">
        <f>AP48/$E$47</f>
        <v>#DIV/0!</v>
      </c>
      <c r="AQ50" s="280" t="s">
        <v>402</v>
      </c>
      <c r="AR50" s="285"/>
      <c r="AS50" s="285"/>
      <c r="AT50" s="312" t="e">
        <f>AT48/$E$47</f>
        <v>#DIV/0!</v>
      </c>
      <c r="AU50" s="288"/>
      <c r="AV50" s="289" t="e">
        <f>AV48/$E$47</f>
        <v>#DIV/0!</v>
      </c>
      <c r="AW50" s="280" t="s">
        <v>402</v>
      </c>
      <c r="AX50" s="285"/>
      <c r="AY50" s="285"/>
      <c r="AZ50" s="312" t="e">
        <f>AZ48/$E$47</f>
        <v>#DIV/0!</v>
      </c>
      <c r="BA50" s="263"/>
      <c r="BB50" s="1640"/>
      <c r="BC50" s="1641"/>
    </row>
    <row r="51" spans="1:55" ht="15">
      <c r="A51" s="171"/>
      <c r="B51" s="1636" t="s">
        <v>396</v>
      </c>
      <c r="C51" s="1637"/>
      <c r="D51" s="1637"/>
      <c r="E51" s="1637"/>
      <c r="F51" s="313" t="e">
        <f>(SUM(F11:F46))/$E$47</f>
        <v>#DIV/0!</v>
      </c>
      <c r="G51" s="292" t="s">
        <v>395</v>
      </c>
      <c r="H51" s="293"/>
      <c r="I51" s="293"/>
      <c r="J51" s="314" t="e">
        <f>(SUM(J11:J46))/$E$47</f>
        <v>#DIV/0!</v>
      </c>
      <c r="K51" s="296"/>
      <c r="L51" s="291" t="e">
        <f>(SUM(L11:L46))/$E$47</f>
        <v>#DIV/0!</v>
      </c>
      <c r="M51" s="292" t="s">
        <v>395</v>
      </c>
      <c r="N51" s="293"/>
      <c r="O51" s="293"/>
      <c r="P51" s="294" t="e">
        <f>(SUM(P11:P46))/$E$47</f>
        <v>#DIV/0!</v>
      </c>
      <c r="Q51" s="295"/>
      <c r="R51" s="313" t="e">
        <f>(SUM(R11:R46))/$E$47</f>
        <v>#DIV/0!</v>
      </c>
      <c r="S51" s="292" t="s">
        <v>395</v>
      </c>
      <c r="T51" s="293"/>
      <c r="U51" s="293"/>
      <c r="V51" s="314" t="e">
        <f>(SUM(V11:V46))/$E$47</f>
        <v>#DIV/0!</v>
      </c>
      <c r="W51" s="296"/>
      <c r="X51" s="291" t="e">
        <f>(SUM(X11:X46))/$E$47</f>
        <v>#DIV/0!</v>
      </c>
      <c r="Y51" s="292" t="s">
        <v>395</v>
      </c>
      <c r="Z51" s="293"/>
      <c r="AA51" s="293"/>
      <c r="AB51" s="294" t="e">
        <f>(SUM(AB11:AB46))/$E$47</f>
        <v>#DIV/0!</v>
      </c>
      <c r="AC51" s="295"/>
      <c r="AD51" s="313" t="e">
        <f>(SUM(AD11:AD46))/$E$47</f>
        <v>#DIV/0!</v>
      </c>
      <c r="AE51" s="292" t="s">
        <v>395</v>
      </c>
      <c r="AF51" s="293"/>
      <c r="AG51" s="293"/>
      <c r="AH51" s="314" t="e">
        <f>(SUM(AH11:AH46))/$E$47</f>
        <v>#DIV/0!</v>
      </c>
      <c r="AI51" s="296"/>
      <c r="AJ51" s="291" t="e">
        <f>(SUM(AJ11:AJ46))/$E$47</f>
        <v>#DIV/0!</v>
      </c>
      <c r="AK51" s="292" t="s">
        <v>395</v>
      </c>
      <c r="AL51" s="293"/>
      <c r="AM51" s="293"/>
      <c r="AN51" s="294" t="e">
        <f>(SUM(AN11:AN46))/$E$47</f>
        <v>#DIV/0!</v>
      </c>
      <c r="AO51" s="315"/>
      <c r="AP51" s="313" t="e">
        <f>(SUM(AP11:AP46))/$E$47</f>
        <v>#DIV/0!</v>
      </c>
      <c r="AQ51" s="292" t="s">
        <v>395</v>
      </c>
      <c r="AR51" s="293"/>
      <c r="AS51" s="293"/>
      <c r="AT51" s="314" t="e">
        <f>(SUM(AT11:AT46))/$E$47</f>
        <v>#DIV/0!</v>
      </c>
      <c r="AU51" s="296"/>
      <c r="AV51" s="291" t="e">
        <f>(SUM(AV11:AV46))/$E$47</f>
        <v>#DIV/0!</v>
      </c>
      <c r="AW51" s="292" t="s">
        <v>395</v>
      </c>
      <c r="AX51" s="293"/>
      <c r="AY51" s="293"/>
      <c r="AZ51" s="314" t="e">
        <f>(SUM(AZ11:AZ46))/$E$47</f>
        <v>#DIV/0!</v>
      </c>
      <c r="BA51" s="243"/>
      <c r="BB51" s="1642"/>
      <c r="BC51" s="1643"/>
    </row>
    <row r="52" spans="1:55">
      <c r="B52" s="173"/>
      <c r="C52" s="212"/>
      <c r="D52" s="173"/>
      <c r="E52" s="212"/>
      <c r="F52" s="173"/>
      <c r="G52" s="173"/>
      <c r="H52" s="173"/>
      <c r="I52" s="173"/>
      <c r="J52" s="173" t="s">
        <v>403</v>
      </c>
      <c r="K52" s="173"/>
      <c r="L52" s="173"/>
      <c r="M52" s="173"/>
      <c r="N52" s="173"/>
      <c r="O52" s="173"/>
      <c r="P52" s="173" t="s">
        <v>404</v>
      </c>
      <c r="Q52" s="173"/>
      <c r="R52" s="173"/>
      <c r="S52" s="173"/>
      <c r="T52" s="173"/>
      <c r="U52" s="173"/>
      <c r="V52" s="173" t="s">
        <v>405</v>
      </c>
      <c r="W52" s="173"/>
      <c r="X52" s="173"/>
      <c r="Y52" s="173"/>
      <c r="Z52" s="173"/>
      <c r="AA52" s="173"/>
      <c r="AB52" s="173" t="s">
        <v>406</v>
      </c>
      <c r="AC52" s="173"/>
      <c r="AD52" s="173"/>
      <c r="AE52" s="173"/>
      <c r="AF52" s="173"/>
      <c r="AG52" s="173"/>
      <c r="AH52" s="173" t="s">
        <v>407</v>
      </c>
      <c r="AI52" s="173"/>
      <c r="AJ52" s="173"/>
      <c r="AK52" s="173"/>
      <c r="AL52" s="173"/>
      <c r="AM52" s="173"/>
      <c r="AN52" s="173" t="s">
        <v>408</v>
      </c>
      <c r="AO52" s="173"/>
      <c r="AP52" s="173"/>
      <c r="AQ52" s="173"/>
      <c r="AR52" s="173"/>
      <c r="AS52" s="173"/>
      <c r="AT52" s="173" t="s">
        <v>409</v>
      </c>
      <c r="AU52" s="173"/>
      <c r="AV52" s="173"/>
      <c r="AW52" s="173"/>
      <c r="AX52" s="173"/>
      <c r="AY52" s="173"/>
      <c r="AZ52" s="173" t="s">
        <v>410</v>
      </c>
      <c r="BA52" s="173"/>
      <c r="BB52" s="173"/>
      <c r="BC52" s="173"/>
    </row>
    <row r="53" spans="1:55" ht="15" customHeight="1">
      <c r="B53" s="173"/>
      <c r="C53" s="212"/>
      <c r="D53" s="173"/>
      <c r="E53" s="175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634"/>
      <c r="AE53" s="1634"/>
      <c r="AF53" s="1634"/>
      <c r="AG53" s="1634"/>
      <c r="AH53" s="1634"/>
      <c r="AI53" s="1634"/>
      <c r="AJ53" s="1634"/>
      <c r="AK53" s="1634"/>
      <c r="AL53" s="1634"/>
      <c r="AM53" s="1634"/>
      <c r="AN53" s="1634"/>
      <c r="AO53" s="1634"/>
      <c r="AP53" s="1634"/>
      <c r="AQ53" s="1634"/>
      <c r="AR53" s="1634"/>
      <c r="AS53" s="1634"/>
      <c r="AT53" s="1634"/>
      <c r="AU53" s="1634"/>
      <c r="AV53" s="1634"/>
      <c r="AW53" s="1634"/>
      <c r="AX53" s="1634"/>
      <c r="AY53" s="1634"/>
      <c r="AZ53" s="1634"/>
      <c r="BA53" s="1634"/>
      <c r="BB53" s="1634"/>
      <c r="BC53" s="1634"/>
    </row>
    <row r="54" spans="1:55">
      <c r="B54" s="173"/>
      <c r="C54" s="212"/>
      <c r="D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634"/>
      <c r="AK54" s="1634"/>
      <c r="AL54" s="1634"/>
      <c r="AM54" s="1634"/>
      <c r="AN54" s="1634"/>
      <c r="AO54" s="1634"/>
      <c r="AP54" s="1634"/>
      <c r="AQ54" s="1634"/>
      <c r="AR54" s="1634"/>
      <c r="AS54" s="1634"/>
      <c r="AT54" s="1634"/>
      <c r="AU54" s="1634"/>
      <c r="AV54" s="1634"/>
      <c r="AW54" s="1634"/>
      <c r="AX54" s="1634"/>
      <c r="AY54" s="1634"/>
      <c r="AZ54" s="1634"/>
      <c r="BA54" s="1634"/>
      <c r="BB54" s="1634"/>
      <c r="BC54" s="1634"/>
    </row>
    <row r="55" spans="1:55">
      <c r="B55" s="173"/>
      <c r="C55" s="212"/>
      <c r="D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634"/>
      <c r="AK55" s="1634"/>
      <c r="AL55" s="1634"/>
      <c r="AM55" s="1634"/>
      <c r="AN55" s="1634"/>
      <c r="AO55" s="1634"/>
      <c r="AP55" s="1634"/>
      <c r="AQ55" s="1634"/>
      <c r="AR55" s="1634"/>
      <c r="AS55" s="1634"/>
      <c r="AT55" s="1634"/>
      <c r="AU55" s="1634"/>
      <c r="AV55" s="1634"/>
      <c r="AW55" s="1634"/>
      <c r="AX55" s="1634"/>
      <c r="AY55" s="1634"/>
      <c r="AZ55" s="1634"/>
      <c r="BA55" s="1634"/>
      <c r="BB55" s="1634"/>
      <c r="BC55" s="1634"/>
    </row>
    <row r="56" spans="1:55">
      <c r="B56" s="173"/>
      <c r="C56" s="212"/>
      <c r="D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634"/>
      <c r="AK56" s="1634"/>
      <c r="AL56" s="1634"/>
      <c r="AM56" s="1634"/>
      <c r="AN56" s="1634"/>
      <c r="AO56" s="1634"/>
      <c r="AP56" s="1634"/>
      <c r="AQ56" s="1634"/>
      <c r="AR56" s="1634"/>
      <c r="AS56" s="1634"/>
      <c r="AT56" s="1634"/>
      <c r="AU56" s="1634"/>
      <c r="AV56" s="1634"/>
      <c r="AW56" s="1634"/>
      <c r="AX56" s="1634"/>
      <c r="AY56" s="1634"/>
      <c r="AZ56" s="1634"/>
      <c r="BA56" s="1634"/>
      <c r="BB56" s="1634"/>
      <c r="BC56" s="1634"/>
    </row>
    <row r="57" spans="1:55">
      <c r="B57" s="173"/>
      <c r="C57" s="212"/>
      <c r="D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</row>
    <row r="58" spans="1:55">
      <c r="B58" s="173"/>
      <c r="C58" s="212"/>
      <c r="D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634"/>
      <c r="AK58" s="1634"/>
      <c r="AL58" s="1634"/>
      <c r="AM58" s="1634"/>
      <c r="AN58" s="1634"/>
      <c r="AO58" s="1634"/>
      <c r="AP58" s="1634"/>
      <c r="AQ58" s="1634"/>
      <c r="AR58" s="1634"/>
      <c r="AS58" s="1634"/>
      <c r="AT58" s="1634"/>
      <c r="AU58" s="1634"/>
      <c r="AV58" s="1634"/>
      <c r="AW58" s="1634"/>
      <c r="AX58" s="1634"/>
      <c r="AY58" s="1634"/>
      <c r="AZ58" s="1634"/>
      <c r="BA58" s="1634"/>
      <c r="BB58" s="1634"/>
      <c r="BC58" s="1634"/>
    </row>
    <row r="59" spans="1:55" ht="15">
      <c r="A59" s="171"/>
      <c r="B59" s="176"/>
      <c r="C59" s="176"/>
      <c r="D59" s="177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635"/>
      <c r="AK59" s="1635"/>
      <c r="AL59" s="1635"/>
      <c r="AM59" s="1635"/>
      <c r="AN59" s="1635"/>
      <c r="AO59" s="1635"/>
      <c r="AP59" s="1635"/>
      <c r="AQ59" s="1635"/>
      <c r="AR59" s="1635"/>
      <c r="AS59" s="1635"/>
      <c r="AT59" s="1635"/>
      <c r="AU59" s="1635"/>
      <c r="AV59" s="1635"/>
      <c r="AW59" s="1635"/>
      <c r="AX59" s="1635"/>
      <c r="AY59" s="1635"/>
      <c r="AZ59" s="1635"/>
      <c r="BA59" s="1635"/>
      <c r="BB59" s="1635"/>
      <c r="BC59" s="1635"/>
    </row>
    <row r="60" spans="1:55">
      <c r="A60" s="179"/>
      <c r="B60" s="180"/>
      <c r="C60" s="180"/>
      <c r="D60" s="181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485"/>
      <c r="AK60" s="1485"/>
      <c r="AL60" s="1485"/>
      <c r="AM60" s="1485"/>
      <c r="AN60" s="1485"/>
      <c r="AO60" s="1485"/>
      <c r="AP60" s="1485"/>
      <c r="AQ60" s="1485"/>
      <c r="AR60" s="1485"/>
      <c r="AS60" s="1485"/>
      <c r="AT60" s="1485"/>
      <c r="AU60" s="1485"/>
      <c r="AV60" s="1485"/>
      <c r="AW60" s="1485"/>
      <c r="AX60" s="1485"/>
      <c r="AY60" s="1485"/>
      <c r="AZ60" s="1485"/>
      <c r="BA60" s="1485"/>
      <c r="BB60" s="1485"/>
      <c r="BC60" s="1485"/>
    </row>
    <row r="61" spans="1:55">
      <c r="B61" s="173"/>
      <c r="C61" s="173"/>
      <c r="D61" s="182"/>
      <c r="E61" s="182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</row>
    <row r="62" spans="1:55"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634"/>
      <c r="AK62" s="1634"/>
      <c r="AL62" s="1634"/>
      <c r="AM62" s="1634"/>
      <c r="AN62" s="1634"/>
      <c r="AO62" s="1634"/>
      <c r="AP62" s="1634"/>
      <c r="AQ62" s="1634"/>
      <c r="AR62" s="1634"/>
      <c r="AS62" s="1634"/>
      <c r="AT62" s="1634"/>
      <c r="AU62" s="1634"/>
      <c r="AV62" s="1634"/>
      <c r="AW62" s="1634"/>
      <c r="AX62" s="1634"/>
      <c r="AY62" s="1634"/>
      <c r="AZ62" s="1634"/>
      <c r="BA62" s="1634"/>
      <c r="BB62" s="1634"/>
      <c r="BC62" s="1634"/>
    </row>
    <row r="63" spans="1:55"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634"/>
      <c r="AK63" s="1634"/>
      <c r="AL63" s="1634"/>
      <c r="AM63" s="1634"/>
      <c r="AN63" s="1634"/>
      <c r="AO63" s="1634"/>
      <c r="AP63" s="1634"/>
      <c r="AQ63" s="1634"/>
      <c r="AR63" s="1634"/>
      <c r="AS63" s="1634"/>
      <c r="AT63" s="1634"/>
      <c r="AU63" s="1634"/>
      <c r="AV63" s="1634"/>
      <c r="AW63" s="1634"/>
      <c r="AX63" s="1634"/>
      <c r="AY63" s="1634"/>
      <c r="AZ63" s="1634"/>
      <c r="BA63" s="1634"/>
      <c r="BB63" s="1634"/>
      <c r="BC63" s="1634"/>
    </row>
    <row r="64" spans="1:55"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212"/>
      <c r="AK64" s="212"/>
      <c r="AL64" s="212"/>
      <c r="AM64" s="212"/>
      <c r="AN64" s="212"/>
      <c r="AO64" s="212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</row>
    <row r="65" spans="2:55"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212"/>
      <c r="AK65" s="212"/>
      <c r="AL65" s="212"/>
      <c r="AM65" s="212"/>
      <c r="AN65" s="212"/>
      <c r="AO65" s="212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</row>
    <row r="66" spans="2:55"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212"/>
      <c r="AK66" s="212"/>
      <c r="AL66" s="212"/>
      <c r="AM66" s="212"/>
      <c r="AN66" s="212"/>
      <c r="AO66" s="212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</row>
    <row r="67" spans="2:55">
      <c r="AJ67" s="1635"/>
      <c r="AK67" s="1635"/>
      <c r="AL67" s="1635"/>
      <c r="AM67" s="1635"/>
      <c r="AN67" s="1635"/>
      <c r="AO67" s="1635"/>
      <c r="AP67" s="1635"/>
      <c r="AQ67" s="1635"/>
      <c r="AR67" s="1635"/>
      <c r="AS67" s="1635"/>
      <c r="AT67" s="1635"/>
      <c r="AU67" s="1635"/>
      <c r="AV67" s="1635"/>
      <c r="AW67" s="1635"/>
      <c r="AX67" s="1635"/>
      <c r="AY67" s="1635"/>
      <c r="AZ67" s="1635"/>
      <c r="BA67" s="1635"/>
      <c r="BB67" s="1635"/>
      <c r="BC67" s="1635"/>
    </row>
    <row r="68" spans="2:55">
      <c r="AJ68" s="1485"/>
      <c r="AK68" s="1485"/>
      <c r="AL68" s="1485"/>
      <c r="AM68" s="1485"/>
      <c r="AN68" s="1485"/>
      <c r="AO68" s="1485"/>
      <c r="AP68" s="1485"/>
      <c r="AQ68" s="1485"/>
      <c r="AR68" s="1485"/>
      <c r="AS68" s="1485"/>
      <c r="AT68" s="1485"/>
      <c r="AU68" s="1485"/>
      <c r="AV68" s="1485"/>
      <c r="AW68" s="1485"/>
      <c r="AX68" s="1485"/>
      <c r="AY68" s="1485"/>
      <c r="AZ68" s="1485"/>
      <c r="BA68" s="1485"/>
      <c r="BB68" s="1485"/>
      <c r="BC68" s="1485"/>
    </row>
  </sheetData>
  <mergeCells count="36">
    <mergeCell ref="B1:BC1"/>
    <mergeCell ref="F8:J8"/>
    <mergeCell ref="L8:P8"/>
    <mergeCell ref="R8:V8"/>
    <mergeCell ref="BB7:BB10"/>
    <mergeCell ref="BC7:BC10"/>
    <mergeCell ref="AV8:AZ8"/>
    <mergeCell ref="AP8:AT8"/>
    <mergeCell ref="AJ8:AN8"/>
    <mergeCell ref="F7:L7"/>
    <mergeCell ref="AQ9:AT9"/>
    <mergeCell ref="AW9:AZ9"/>
    <mergeCell ref="D7:E10"/>
    <mergeCell ref="C7:C10"/>
    <mergeCell ref="B7:B10"/>
    <mergeCell ref="G9:J9"/>
    <mergeCell ref="B51:E51"/>
    <mergeCell ref="AD53:BC53"/>
    <mergeCell ref="AJ54:BC54"/>
    <mergeCell ref="AJ55:BC55"/>
    <mergeCell ref="AJ56:BC56"/>
    <mergeCell ref="BB48:BC51"/>
    <mergeCell ref="AK9:AN9"/>
    <mergeCell ref="AJ62:BC62"/>
    <mergeCell ref="AJ63:BC63"/>
    <mergeCell ref="AJ67:BC67"/>
    <mergeCell ref="AJ68:BC68"/>
    <mergeCell ref="AJ58:BC58"/>
    <mergeCell ref="AJ59:BC59"/>
    <mergeCell ref="AJ60:BC60"/>
    <mergeCell ref="X8:AB8"/>
    <mergeCell ref="AD8:AH8"/>
    <mergeCell ref="M9:P9"/>
    <mergeCell ref="S9:V9"/>
    <mergeCell ref="Y9:AB9"/>
    <mergeCell ref="AE9:AH9"/>
  </mergeCells>
  <conditionalFormatting sqref="AJ12:AJ51 AP12:AP51 AV12:AV51 AJ51:AM51 AP51:AS51 AV51:AY51 AD12:AD51 AD51:AG51 BB11:BB48 BC11:BC47 B11:BA50">
    <cfRule type="cellIs" dxfId="9" priority="7" operator="equal">
      <formula>0</formula>
    </cfRule>
  </conditionalFormatting>
  <conditionalFormatting sqref="AJ12:AJ51 AP12:AP51 AV12:AV51 AD12:AD51 F11:BA46">
    <cfRule type="cellIs" dxfId="8" priority="4" operator="lessThan">
      <formula>$E$5</formula>
    </cfRule>
  </conditionalFormatting>
  <conditionalFormatting sqref="F8:BA9">
    <cfRule type="cellIs" dxfId="7" priority="3" operator="equal">
      <formula>0</formula>
    </cfRule>
  </conditionalFormatting>
  <conditionalFormatting sqref="BC11:BC46">
    <cfRule type="cellIs" dxfId="6" priority="17" operator="lessThan">
      <formula>$J$5</formula>
    </cfRule>
  </conditionalFormatting>
  <conditionalFormatting sqref="F13:BC51">
    <cfRule type="cellIs" dxfId="5" priority="2" operator="equal">
      <formula>0</formula>
    </cfRule>
  </conditionalFormatting>
  <conditionalFormatting sqref="BC11:BC46">
    <cfRule type="cellIs" dxfId="4" priority="1" operator="lessThan">
      <formula>$E$5</formula>
    </cfRule>
  </conditionalFormatting>
  <pageMargins left="0.7" right="0.7" top="0.75" bottom="0.75" header="0.3" footer="0.3"/>
  <pageSetup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>
    <tabColor rgb="FF00B050"/>
  </sheetPr>
  <dimension ref="A1:O67"/>
  <sheetViews>
    <sheetView showGridLines="0" workbookViewId="0">
      <selection activeCell="S15" sqref="S15"/>
    </sheetView>
  </sheetViews>
  <sheetFormatPr defaultRowHeight="14.25"/>
  <cols>
    <col min="1" max="1" width="2.5703125" style="5" customWidth="1"/>
    <col min="2" max="2" width="4.7109375" style="5" customWidth="1"/>
    <col min="3" max="3" width="9.140625" style="5" customWidth="1"/>
    <col min="4" max="4" width="1.28515625" style="5" customWidth="1"/>
    <col min="5" max="5" width="27" style="5" customWidth="1"/>
    <col min="6" max="13" width="6.7109375" style="5" customWidth="1"/>
    <col min="14" max="14" width="7.28515625" style="5" customWidth="1"/>
    <col min="15" max="15" width="9.140625" style="5" customWidth="1"/>
    <col min="16" max="16384" width="9.140625" style="1"/>
  </cols>
  <sheetData>
    <row r="1" spans="1:15" ht="18">
      <c r="B1" s="1375" t="str">
        <f>CONCATENATE("NILAI RAPORT SEMESTER"," ",'DATA UTAMA'!H16)</f>
        <v>NILAI RAPORT SEMESTER 2</v>
      </c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</row>
    <row r="2" spans="1:15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5">
      <c r="A3" s="156"/>
      <c r="B3" s="157" t="s">
        <v>2</v>
      </c>
      <c r="C3" s="158"/>
      <c r="D3" s="159" t="s">
        <v>3</v>
      </c>
      <c r="E3" s="158" t="str">
        <f>'DATA UTAMA'!D18</f>
        <v>PRAKARYA</v>
      </c>
      <c r="F3" s="158"/>
      <c r="G3" s="158"/>
      <c r="H3" s="158"/>
      <c r="I3" s="158"/>
      <c r="J3" s="156"/>
      <c r="K3" s="157" t="s">
        <v>25</v>
      </c>
      <c r="L3" s="156"/>
      <c r="M3" s="160" t="s">
        <v>3</v>
      </c>
      <c r="N3" s="161" t="str">
        <f>'DATA UTAMA'!H14</f>
        <v>2017/2018</v>
      </c>
    </row>
    <row r="4" spans="1:15">
      <c r="A4" s="156"/>
      <c r="B4" s="157" t="s">
        <v>4</v>
      </c>
      <c r="C4" s="158"/>
      <c r="D4" s="159" t="s">
        <v>3</v>
      </c>
      <c r="E4" s="158" t="str">
        <f>'DATA UTAMA'!D14</f>
        <v>ACHMAD MUFTI, S.Kom.</v>
      </c>
      <c r="F4" s="158"/>
      <c r="G4" s="158"/>
      <c r="H4" s="158"/>
      <c r="I4" s="158"/>
      <c r="J4" s="156"/>
      <c r="K4" s="157" t="s">
        <v>5</v>
      </c>
      <c r="L4" s="156"/>
      <c r="M4" s="160" t="s">
        <v>3</v>
      </c>
      <c r="N4" s="156" t="str">
        <f>'DATA UTAMA'!L16</f>
        <v>VIII 6</v>
      </c>
    </row>
    <row r="5" spans="1:15">
      <c r="A5" s="156"/>
      <c r="B5" s="157"/>
      <c r="C5" s="158"/>
      <c r="D5" s="159"/>
      <c r="E5" s="158"/>
      <c r="F5" s="158"/>
      <c r="G5" s="158"/>
      <c r="H5" s="158"/>
      <c r="I5" s="158"/>
      <c r="J5" s="156"/>
      <c r="K5" s="157" t="s">
        <v>302</v>
      </c>
      <c r="L5" s="156"/>
      <c r="M5" s="160" t="s">
        <v>3</v>
      </c>
      <c r="N5" s="161">
        <f>'DATA UTAMA'!L14</f>
        <v>75</v>
      </c>
    </row>
    <row r="6" spans="1:15" ht="5.25" customHeight="1">
      <c r="B6" s="162"/>
      <c r="C6" s="162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5" ht="18.75" customHeight="1">
      <c r="B7" s="1440" t="s">
        <v>6</v>
      </c>
      <c r="C7" s="1443" t="s">
        <v>7</v>
      </c>
      <c r="D7" s="1446" t="s">
        <v>8</v>
      </c>
      <c r="E7" s="1447"/>
      <c r="F7" s="1655" t="s">
        <v>389</v>
      </c>
      <c r="G7" s="1656"/>
      <c r="H7" s="1656"/>
      <c r="I7" s="1656"/>
      <c r="J7" s="1656"/>
      <c r="K7" s="1656"/>
      <c r="L7" s="1656"/>
      <c r="M7" s="1657"/>
      <c r="N7" s="1453" t="s">
        <v>320</v>
      </c>
      <c r="O7" s="1456" t="s">
        <v>362</v>
      </c>
    </row>
    <row r="8" spans="1:15" ht="18.75" hidden="1" customHeight="1">
      <c r="B8" s="1441"/>
      <c r="C8" s="1444"/>
      <c r="D8" s="1448"/>
      <c r="E8" s="1454"/>
      <c r="F8" s="221">
        <f>IF(F9="",0,1)</f>
        <v>1</v>
      </c>
      <c r="G8" s="221">
        <f t="shared" ref="G8:M8" si="0">IF(G9="",0,1)</f>
        <v>1</v>
      </c>
      <c r="H8" s="221">
        <f t="shared" si="0"/>
        <v>1</v>
      </c>
      <c r="I8" s="221">
        <f t="shared" si="0"/>
        <v>1</v>
      </c>
      <c r="J8" s="221">
        <f t="shared" si="0"/>
        <v>0</v>
      </c>
      <c r="K8" s="221">
        <f t="shared" si="0"/>
        <v>0</v>
      </c>
      <c r="L8" s="221">
        <f t="shared" si="0"/>
        <v>0</v>
      </c>
      <c r="M8" s="221">
        <f t="shared" si="0"/>
        <v>0</v>
      </c>
      <c r="N8" s="1444"/>
      <c r="O8" s="1457"/>
    </row>
    <row r="9" spans="1:15" ht="18.75" customHeight="1" thickBot="1">
      <c r="B9" s="1442"/>
      <c r="C9" s="1445"/>
      <c r="D9" s="1450"/>
      <c r="E9" s="1451"/>
      <c r="F9" s="217" t="str">
        <f>'REKAPITULASI NILAI'!F9</f>
        <v>KD 1</v>
      </c>
      <c r="G9" s="217" t="str">
        <f>'REKAPITULASI NILAI'!M9</f>
        <v>KD 2</v>
      </c>
      <c r="H9" s="217" t="str">
        <f>'REKAPITULASI NILAI'!T9</f>
        <v>KD 3</v>
      </c>
      <c r="I9" s="217" t="str">
        <f>'REKAPITULASI NILAI'!AA9</f>
        <v>KD 4</v>
      </c>
      <c r="J9" s="217" t="str">
        <f>'REKAPITULASI NILAI'!AH9</f>
        <v/>
      </c>
      <c r="K9" s="217" t="str">
        <f>'REKAPITULASI NILAI'!AO9</f>
        <v/>
      </c>
      <c r="L9" s="217" t="str">
        <f>'REKAPITULASI NILAI'!AV9</f>
        <v/>
      </c>
      <c r="M9" s="217" t="str">
        <f>'REKAPITULASI NILAI'!BC9</f>
        <v/>
      </c>
      <c r="N9" s="1455"/>
      <c r="O9" s="1458"/>
    </row>
    <row r="10" spans="1:15" ht="15" thickTop="1">
      <c r="B10" s="164">
        <v>1</v>
      </c>
      <c r="C10" s="165" t="str">
        <f>ABSEN!C11</f>
        <v/>
      </c>
      <c r="D10" s="166"/>
      <c r="E10" s="818" t="str">
        <f>ABSEN!E11</f>
        <v/>
      </c>
      <c r="F10" s="167">
        <f>'ANALISIS DAN REMIDIASI'!J11</f>
        <v>0</v>
      </c>
      <c r="G10" s="167">
        <f>'ANALISIS DAN REMIDIASI'!P11</f>
        <v>0</v>
      </c>
      <c r="H10" s="167">
        <f>'ANALISIS DAN REMIDIASI'!V11</f>
        <v>0</v>
      </c>
      <c r="I10" s="167">
        <f>'ANALISIS DAN REMIDIASI'!AB11</f>
        <v>0</v>
      </c>
      <c r="J10" s="167" t="str">
        <f>'ANALISIS DAN REMIDIASI'!AH11</f>
        <v/>
      </c>
      <c r="K10" s="167" t="str">
        <f>'ANALISIS DAN REMIDIASI'!AN11</f>
        <v/>
      </c>
      <c r="L10" s="168" t="str">
        <f>'ANALISIS DAN REMIDIASI'!AT11</f>
        <v/>
      </c>
      <c r="M10" s="168" t="str">
        <f>'ANALISIS DAN REMIDIASI'!AZ11</f>
        <v/>
      </c>
      <c r="N10" s="219">
        <f>'ANALISIS DAN REMIDIASI'!BB11</f>
        <v>0</v>
      </c>
      <c r="O10" s="860" t="str">
        <f>IF(E10="","",IF(N10&gt;=$N$5,"Tuntas","Blm tuntas"))</f>
        <v/>
      </c>
    </row>
    <row r="11" spans="1:15">
      <c r="B11" s="169">
        <v>2</v>
      </c>
      <c r="C11" s="165" t="str">
        <f>ABSEN!C12</f>
        <v/>
      </c>
      <c r="D11" s="166"/>
      <c r="E11" s="818" t="str">
        <f>ABSEN!E12</f>
        <v/>
      </c>
      <c r="F11" s="167">
        <f>'ANALISIS DAN REMIDIASI'!J12</f>
        <v>0</v>
      </c>
      <c r="G11" s="167">
        <f>'ANALISIS DAN REMIDIASI'!P12</f>
        <v>0</v>
      </c>
      <c r="H11" s="167">
        <f>'ANALISIS DAN REMIDIASI'!V12</f>
        <v>0</v>
      </c>
      <c r="I11" s="167">
        <f>'ANALISIS DAN REMIDIASI'!AB12</f>
        <v>0</v>
      </c>
      <c r="J11" s="167" t="str">
        <f>'ANALISIS DAN REMIDIASI'!AH12</f>
        <v/>
      </c>
      <c r="K11" s="167" t="str">
        <f>'ANALISIS DAN REMIDIASI'!AN12</f>
        <v/>
      </c>
      <c r="L11" s="168" t="str">
        <f>'ANALISIS DAN REMIDIASI'!AT12</f>
        <v/>
      </c>
      <c r="M11" s="168" t="str">
        <f>'ANALISIS DAN REMIDIASI'!AZ12</f>
        <v/>
      </c>
      <c r="N11" s="219">
        <f>'ANALISIS DAN REMIDIASI'!BB12</f>
        <v>0</v>
      </c>
      <c r="O11" s="861" t="str">
        <f t="shared" ref="O11:O45" si="1">IF(E11="","",IF(N11&gt;=$N$5,"Tuntas","Blm tuntas"))</f>
        <v/>
      </c>
    </row>
    <row r="12" spans="1:15">
      <c r="B12" s="169">
        <v>3</v>
      </c>
      <c r="C12" s="165" t="str">
        <f>ABSEN!C13</f>
        <v/>
      </c>
      <c r="D12" s="166"/>
      <c r="E12" s="818" t="str">
        <f>ABSEN!E13</f>
        <v/>
      </c>
      <c r="F12" s="167">
        <f>'ANALISIS DAN REMIDIASI'!J13</f>
        <v>0</v>
      </c>
      <c r="G12" s="167">
        <f>'ANALISIS DAN REMIDIASI'!P13</f>
        <v>0</v>
      </c>
      <c r="H12" s="167">
        <f>'ANALISIS DAN REMIDIASI'!V13</f>
        <v>0</v>
      </c>
      <c r="I12" s="167">
        <f>'ANALISIS DAN REMIDIASI'!AB13</f>
        <v>0</v>
      </c>
      <c r="J12" s="167" t="str">
        <f>'ANALISIS DAN REMIDIASI'!AH13</f>
        <v/>
      </c>
      <c r="K12" s="167" t="str">
        <f>'ANALISIS DAN REMIDIASI'!AN13</f>
        <v/>
      </c>
      <c r="L12" s="168" t="str">
        <f>'ANALISIS DAN REMIDIASI'!AT13</f>
        <v/>
      </c>
      <c r="M12" s="168" t="str">
        <f>'ANALISIS DAN REMIDIASI'!AZ13</f>
        <v/>
      </c>
      <c r="N12" s="219">
        <f>'ANALISIS DAN REMIDIASI'!BB13</f>
        <v>0</v>
      </c>
      <c r="O12" s="861" t="str">
        <f t="shared" si="1"/>
        <v/>
      </c>
    </row>
    <row r="13" spans="1:15">
      <c r="B13" s="169">
        <v>4</v>
      </c>
      <c r="C13" s="165" t="str">
        <f>ABSEN!C14</f>
        <v/>
      </c>
      <c r="D13" s="166"/>
      <c r="E13" s="818" t="str">
        <f>ABSEN!E14</f>
        <v/>
      </c>
      <c r="F13" s="167">
        <f>'ANALISIS DAN REMIDIASI'!J14</f>
        <v>0</v>
      </c>
      <c r="G13" s="167">
        <f>'ANALISIS DAN REMIDIASI'!P14</f>
        <v>0</v>
      </c>
      <c r="H13" s="167">
        <f>'ANALISIS DAN REMIDIASI'!V14</f>
        <v>0</v>
      </c>
      <c r="I13" s="167">
        <f>'ANALISIS DAN REMIDIASI'!AB14</f>
        <v>0</v>
      </c>
      <c r="J13" s="167" t="str">
        <f>'ANALISIS DAN REMIDIASI'!AH14</f>
        <v/>
      </c>
      <c r="K13" s="167" t="str">
        <f>'ANALISIS DAN REMIDIASI'!AN14</f>
        <v/>
      </c>
      <c r="L13" s="168" t="str">
        <f>'ANALISIS DAN REMIDIASI'!AT14</f>
        <v/>
      </c>
      <c r="M13" s="168" t="str">
        <f>'ANALISIS DAN REMIDIASI'!AZ14</f>
        <v/>
      </c>
      <c r="N13" s="219">
        <f>'ANALISIS DAN REMIDIASI'!BB14</f>
        <v>0</v>
      </c>
      <c r="O13" s="861" t="str">
        <f t="shared" si="1"/>
        <v/>
      </c>
    </row>
    <row r="14" spans="1:15">
      <c r="B14" s="169">
        <v>5</v>
      </c>
      <c r="C14" s="165" t="str">
        <f>ABSEN!C15</f>
        <v/>
      </c>
      <c r="D14" s="166"/>
      <c r="E14" s="818" t="str">
        <f>ABSEN!E15</f>
        <v/>
      </c>
      <c r="F14" s="167">
        <f>'ANALISIS DAN REMIDIASI'!J15</f>
        <v>0</v>
      </c>
      <c r="G14" s="167">
        <f>'ANALISIS DAN REMIDIASI'!P15</f>
        <v>0</v>
      </c>
      <c r="H14" s="167">
        <f>'ANALISIS DAN REMIDIASI'!V15</f>
        <v>0</v>
      </c>
      <c r="I14" s="167">
        <f>'ANALISIS DAN REMIDIASI'!AB15</f>
        <v>0</v>
      </c>
      <c r="J14" s="167" t="str">
        <f>'ANALISIS DAN REMIDIASI'!AH15</f>
        <v/>
      </c>
      <c r="K14" s="167" t="str">
        <f>'ANALISIS DAN REMIDIASI'!AN15</f>
        <v/>
      </c>
      <c r="L14" s="168" t="str">
        <f>'ANALISIS DAN REMIDIASI'!AT15</f>
        <v/>
      </c>
      <c r="M14" s="168" t="str">
        <f>'ANALISIS DAN REMIDIASI'!AZ15</f>
        <v/>
      </c>
      <c r="N14" s="219">
        <f>'ANALISIS DAN REMIDIASI'!BB15</f>
        <v>0</v>
      </c>
      <c r="O14" s="861" t="str">
        <f t="shared" si="1"/>
        <v/>
      </c>
    </row>
    <row r="15" spans="1:15">
      <c r="B15" s="169">
        <v>6</v>
      </c>
      <c r="C15" s="165" t="str">
        <f>ABSEN!C16</f>
        <v/>
      </c>
      <c r="D15" s="166"/>
      <c r="E15" s="818" t="str">
        <f>ABSEN!E16</f>
        <v/>
      </c>
      <c r="F15" s="167">
        <f>'ANALISIS DAN REMIDIASI'!J16</f>
        <v>0</v>
      </c>
      <c r="G15" s="167">
        <f>'ANALISIS DAN REMIDIASI'!P16</f>
        <v>0</v>
      </c>
      <c r="H15" s="167">
        <f>'ANALISIS DAN REMIDIASI'!V16</f>
        <v>0</v>
      </c>
      <c r="I15" s="167">
        <f>'ANALISIS DAN REMIDIASI'!AB16</f>
        <v>0</v>
      </c>
      <c r="J15" s="167" t="str">
        <f>'ANALISIS DAN REMIDIASI'!AH16</f>
        <v/>
      </c>
      <c r="K15" s="167" t="str">
        <f>'ANALISIS DAN REMIDIASI'!AN16</f>
        <v/>
      </c>
      <c r="L15" s="168" t="str">
        <f>'ANALISIS DAN REMIDIASI'!AT16</f>
        <v/>
      </c>
      <c r="M15" s="168" t="str">
        <f>'ANALISIS DAN REMIDIASI'!AZ16</f>
        <v/>
      </c>
      <c r="N15" s="219">
        <f>'ANALISIS DAN REMIDIASI'!BB16</f>
        <v>0</v>
      </c>
      <c r="O15" s="861" t="str">
        <f t="shared" si="1"/>
        <v/>
      </c>
    </row>
    <row r="16" spans="1:15">
      <c r="B16" s="169">
        <v>7</v>
      </c>
      <c r="C16" s="165" t="str">
        <f>ABSEN!C17</f>
        <v/>
      </c>
      <c r="D16" s="166"/>
      <c r="E16" s="818" t="str">
        <f>ABSEN!E17</f>
        <v/>
      </c>
      <c r="F16" s="167">
        <f>'ANALISIS DAN REMIDIASI'!J17</f>
        <v>0</v>
      </c>
      <c r="G16" s="167">
        <f>'ANALISIS DAN REMIDIASI'!P17</f>
        <v>0</v>
      </c>
      <c r="H16" s="167">
        <f>'ANALISIS DAN REMIDIASI'!V17</f>
        <v>0</v>
      </c>
      <c r="I16" s="167">
        <f>'ANALISIS DAN REMIDIASI'!AB17</f>
        <v>0</v>
      </c>
      <c r="J16" s="167" t="str">
        <f>'ANALISIS DAN REMIDIASI'!AH17</f>
        <v/>
      </c>
      <c r="K16" s="167" t="str">
        <f>'ANALISIS DAN REMIDIASI'!AN17</f>
        <v/>
      </c>
      <c r="L16" s="168" t="str">
        <f>'ANALISIS DAN REMIDIASI'!AT17</f>
        <v/>
      </c>
      <c r="M16" s="168" t="str">
        <f>'ANALISIS DAN REMIDIASI'!AZ17</f>
        <v/>
      </c>
      <c r="N16" s="219">
        <f>'ANALISIS DAN REMIDIASI'!BB17</f>
        <v>0</v>
      </c>
      <c r="O16" s="861" t="str">
        <f t="shared" si="1"/>
        <v/>
      </c>
    </row>
    <row r="17" spans="2:15">
      <c r="B17" s="169">
        <v>8</v>
      </c>
      <c r="C17" s="165" t="str">
        <f>ABSEN!C18</f>
        <v/>
      </c>
      <c r="D17" s="166"/>
      <c r="E17" s="818" t="str">
        <f>ABSEN!E18</f>
        <v/>
      </c>
      <c r="F17" s="167">
        <f>'ANALISIS DAN REMIDIASI'!J18</f>
        <v>0</v>
      </c>
      <c r="G17" s="167">
        <f>'ANALISIS DAN REMIDIASI'!P18</f>
        <v>0</v>
      </c>
      <c r="H17" s="167">
        <f>'ANALISIS DAN REMIDIASI'!V18</f>
        <v>0</v>
      </c>
      <c r="I17" s="167">
        <f>'ANALISIS DAN REMIDIASI'!AB18</f>
        <v>0</v>
      </c>
      <c r="J17" s="167" t="str">
        <f>'ANALISIS DAN REMIDIASI'!AH18</f>
        <v/>
      </c>
      <c r="K17" s="167" t="str">
        <f>'ANALISIS DAN REMIDIASI'!AN18</f>
        <v/>
      </c>
      <c r="L17" s="168" t="str">
        <f>'ANALISIS DAN REMIDIASI'!AT18</f>
        <v/>
      </c>
      <c r="M17" s="168" t="str">
        <f>'ANALISIS DAN REMIDIASI'!AZ18</f>
        <v/>
      </c>
      <c r="N17" s="219">
        <f>'ANALISIS DAN REMIDIASI'!BB18</f>
        <v>0</v>
      </c>
      <c r="O17" s="861" t="str">
        <f t="shared" si="1"/>
        <v/>
      </c>
    </row>
    <row r="18" spans="2:15">
      <c r="B18" s="169">
        <v>9</v>
      </c>
      <c r="C18" s="165" t="str">
        <f>ABSEN!C19</f>
        <v/>
      </c>
      <c r="D18" s="166"/>
      <c r="E18" s="818" t="str">
        <f>ABSEN!E19</f>
        <v/>
      </c>
      <c r="F18" s="167">
        <f>'ANALISIS DAN REMIDIASI'!J19</f>
        <v>0</v>
      </c>
      <c r="G18" s="167">
        <f>'ANALISIS DAN REMIDIASI'!P19</f>
        <v>0</v>
      </c>
      <c r="H18" s="167">
        <f>'ANALISIS DAN REMIDIASI'!V19</f>
        <v>0</v>
      </c>
      <c r="I18" s="167">
        <f>'ANALISIS DAN REMIDIASI'!AB19</f>
        <v>0</v>
      </c>
      <c r="J18" s="167" t="str">
        <f>'ANALISIS DAN REMIDIASI'!AH19</f>
        <v/>
      </c>
      <c r="K18" s="167" t="str">
        <f>'ANALISIS DAN REMIDIASI'!AN19</f>
        <v/>
      </c>
      <c r="L18" s="168" t="str">
        <f>'ANALISIS DAN REMIDIASI'!AT19</f>
        <v/>
      </c>
      <c r="M18" s="168" t="str">
        <f>'ANALISIS DAN REMIDIASI'!AZ19</f>
        <v/>
      </c>
      <c r="N18" s="219">
        <f>'ANALISIS DAN REMIDIASI'!BB19</f>
        <v>0</v>
      </c>
      <c r="O18" s="861" t="str">
        <f t="shared" si="1"/>
        <v/>
      </c>
    </row>
    <row r="19" spans="2:15">
      <c r="B19" s="169">
        <v>10</v>
      </c>
      <c r="C19" s="165" t="str">
        <f>ABSEN!C20</f>
        <v/>
      </c>
      <c r="D19" s="166"/>
      <c r="E19" s="818" t="str">
        <f>ABSEN!E20</f>
        <v/>
      </c>
      <c r="F19" s="167">
        <f>'ANALISIS DAN REMIDIASI'!J20</f>
        <v>0</v>
      </c>
      <c r="G19" s="167">
        <f>'ANALISIS DAN REMIDIASI'!P20</f>
        <v>0</v>
      </c>
      <c r="H19" s="167">
        <f>'ANALISIS DAN REMIDIASI'!V20</f>
        <v>0</v>
      </c>
      <c r="I19" s="167">
        <f>'ANALISIS DAN REMIDIASI'!AB20</f>
        <v>0</v>
      </c>
      <c r="J19" s="167" t="str">
        <f>'ANALISIS DAN REMIDIASI'!AH20</f>
        <v/>
      </c>
      <c r="K19" s="167" t="str">
        <f>'ANALISIS DAN REMIDIASI'!AN20</f>
        <v/>
      </c>
      <c r="L19" s="168" t="str">
        <f>'ANALISIS DAN REMIDIASI'!AT20</f>
        <v/>
      </c>
      <c r="M19" s="168" t="str">
        <f>'ANALISIS DAN REMIDIASI'!AZ20</f>
        <v/>
      </c>
      <c r="N19" s="219">
        <f>'ANALISIS DAN REMIDIASI'!BB20</f>
        <v>0</v>
      </c>
      <c r="O19" s="861" t="str">
        <f t="shared" si="1"/>
        <v/>
      </c>
    </row>
    <row r="20" spans="2:15">
      <c r="B20" s="169">
        <v>11</v>
      </c>
      <c r="C20" s="165" t="str">
        <f>ABSEN!C21</f>
        <v/>
      </c>
      <c r="D20" s="166"/>
      <c r="E20" s="818" t="str">
        <f>ABSEN!E21</f>
        <v/>
      </c>
      <c r="F20" s="167">
        <f>'ANALISIS DAN REMIDIASI'!J21</f>
        <v>0</v>
      </c>
      <c r="G20" s="167">
        <f>'ANALISIS DAN REMIDIASI'!P21</f>
        <v>0</v>
      </c>
      <c r="H20" s="167">
        <f>'ANALISIS DAN REMIDIASI'!V21</f>
        <v>0</v>
      </c>
      <c r="I20" s="167">
        <f>'ANALISIS DAN REMIDIASI'!AB21</f>
        <v>0</v>
      </c>
      <c r="J20" s="167" t="str">
        <f>'ANALISIS DAN REMIDIASI'!AH21</f>
        <v/>
      </c>
      <c r="K20" s="167" t="str">
        <f>'ANALISIS DAN REMIDIASI'!AN21</f>
        <v/>
      </c>
      <c r="L20" s="168" t="str">
        <f>'ANALISIS DAN REMIDIASI'!AT21</f>
        <v/>
      </c>
      <c r="M20" s="168" t="str">
        <f>'ANALISIS DAN REMIDIASI'!AZ21</f>
        <v/>
      </c>
      <c r="N20" s="219">
        <f>'ANALISIS DAN REMIDIASI'!BB21</f>
        <v>0</v>
      </c>
      <c r="O20" s="861" t="str">
        <f t="shared" si="1"/>
        <v/>
      </c>
    </row>
    <row r="21" spans="2:15">
      <c r="B21" s="169">
        <v>12</v>
      </c>
      <c r="C21" s="165" t="str">
        <f>ABSEN!C22</f>
        <v/>
      </c>
      <c r="D21" s="166"/>
      <c r="E21" s="818" t="str">
        <f>ABSEN!E22</f>
        <v/>
      </c>
      <c r="F21" s="167">
        <f>'ANALISIS DAN REMIDIASI'!J22</f>
        <v>0</v>
      </c>
      <c r="G21" s="167">
        <f>'ANALISIS DAN REMIDIASI'!P22</f>
        <v>0</v>
      </c>
      <c r="H21" s="167">
        <f>'ANALISIS DAN REMIDIASI'!V22</f>
        <v>0</v>
      </c>
      <c r="I21" s="167">
        <f>'ANALISIS DAN REMIDIASI'!AB22</f>
        <v>0</v>
      </c>
      <c r="J21" s="167" t="str">
        <f>'ANALISIS DAN REMIDIASI'!AH22</f>
        <v/>
      </c>
      <c r="K21" s="167" t="str">
        <f>'ANALISIS DAN REMIDIASI'!AN22</f>
        <v/>
      </c>
      <c r="L21" s="168" t="str">
        <f>'ANALISIS DAN REMIDIASI'!AT22</f>
        <v/>
      </c>
      <c r="M21" s="168" t="str">
        <f>'ANALISIS DAN REMIDIASI'!AZ22</f>
        <v/>
      </c>
      <c r="N21" s="219">
        <f>'ANALISIS DAN REMIDIASI'!BB22</f>
        <v>0</v>
      </c>
      <c r="O21" s="861" t="str">
        <f t="shared" si="1"/>
        <v/>
      </c>
    </row>
    <row r="22" spans="2:15">
      <c r="B22" s="169">
        <v>13</v>
      </c>
      <c r="C22" s="165" t="str">
        <f>ABSEN!C23</f>
        <v/>
      </c>
      <c r="D22" s="166"/>
      <c r="E22" s="818" t="str">
        <f>ABSEN!E23</f>
        <v/>
      </c>
      <c r="F22" s="167">
        <f>'ANALISIS DAN REMIDIASI'!J23</f>
        <v>0</v>
      </c>
      <c r="G22" s="167">
        <f>'ANALISIS DAN REMIDIASI'!P23</f>
        <v>0</v>
      </c>
      <c r="H22" s="167">
        <f>'ANALISIS DAN REMIDIASI'!V23</f>
        <v>0</v>
      </c>
      <c r="I22" s="167">
        <f>'ANALISIS DAN REMIDIASI'!AB23</f>
        <v>0</v>
      </c>
      <c r="J22" s="167" t="str">
        <f>'ANALISIS DAN REMIDIASI'!AH23</f>
        <v/>
      </c>
      <c r="K22" s="167" t="str">
        <f>'ANALISIS DAN REMIDIASI'!AN23</f>
        <v/>
      </c>
      <c r="L22" s="168" t="str">
        <f>'ANALISIS DAN REMIDIASI'!AT23</f>
        <v/>
      </c>
      <c r="M22" s="168" t="str">
        <f>'ANALISIS DAN REMIDIASI'!AZ23</f>
        <v/>
      </c>
      <c r="N22" s="219">
        <f>'ANALISIS DAN REMIDIASI'!BB23</f>
        <v>0</v>
      </c>
      <c r="O22" s="861" t="str">
        <f t="shared" si="1"/>
        <v/>
      </c>
    </row>
    <row r="23" spans="2:15">
      <c r="B23" s="169">
        <v>14</v>
      </c>
      <c r="C23" s="165" t="str">
        <f>ABSEN!C24</f>
        <v/>
      </c>
      <c r="D23" s="166"/>
      <c r="E23" s="818" t="str">
        <f>ABSEN!E24</f>
        <v/>
      </c>
      <c r="F23" s="167">
        <f>'ANALISIS DAN REMIDIASI'!J24</f>
        <v>0</v>
      </c>
      <c r="G23" s="167">
        <f>'ANALISIS DAN REMIDIASI'!P24</f>
        <v>0</v>
      </c>
      <c r="H23" s="167">
        <f>'ANALISIS DAN REMIDIASI'!V24</f>
        <v>0</v>
      </c>
      <c r="I23" s="167">
        <f>'ANALISIS DAN REMIDIASI'!AB24</f>
        <v>0</v>
      </c>
      <c r="J23" s="167" t="str">
        <f>'ANALISIS DAN REMIDIASI'!AH24</f>
        <v/>
      </c>
      <c r="K23" s="167" t="str">
        <f>'ANALISIS DAN REMIDIASI'!AN24</f>
        <v/>
      </c>
      <c r="L23" s="168" t="str">
        <f>'ANALISIS DAN REMIDIASI'!AT24</f>
        <v/>
      </c>
      <c r="M23" s="168" t="str">
        <f>'ANALISIS DAN REMIDIASI'!AZ24</f>
        <v/>
      </c>
      <c r="N23" s="219">
        <f>'ANALISIS DAN REMIDIASI'!BB24</f>
        <v>0</v>
      </c>
      <c r="O23" s="861" t="str">
        <f t="shared" si="1"/>
        <v/>
      </c>
    </row>
    <row r="24" spans="2:15">
      <c r="B24" s="169">
        <v>15</v>
      </c>
      <c r="C24" s="165" t="str">
        <f>ABSEN!C25</f>
        <v/>
      </c>
      <c r="D24" s="166"/>
      <c r="E24" s="818" t="str">
        <f>ABSEN!E25</f>
        <v/>
      </c>
      <c r="F24" s="167">
        <f>'ANALISIS DAN REMIDIASI'!J25</f>
        <v>0</v>
      </c>
      <c r="G24" s="167">
        <f>'ANALISIS DAN REMIDIASI'!P25</f>
        <v>0</v>
      </c>
      <c r="H24" s="167">
        <f>'ANALISIS DAN REMIDIASI'!V25</f>
        <v>0</v>
      </c>
      <c r="I24" s="167">
        <f>'ANALISIS DAN REMIDIASI'!AB25</f>
        <v>0</v>
      </c>
      <c r="J24" s="167" t="str">
        <f>'ANALISIS DAN REMIDIASI'!AH25</f>
        <v/>
      </c>
      <c r="K24" s="167" t="str">
        <f>'ANALISIS DAN REMIDIASI'!AN25</f>
        <v/>
      </c>
      <c r="L24" s="168" t="str">
        <f>'ANALISIS DAN REMIDIASI'!AT25</f>
        <v/>
      </c>
      <c r="M24" s="168" t="str">
        <f>'ANALISIS DAN REMIDIASI'!AZ25</f>
        <v/>
      </c>
      <c r="N24" s="219">
        <f>'ANALISIS DAN REMIDIASI'!BB25</f>
        <v>0</v>
      </c>
      <c r="O24" s="861" t="str">
        <f t="shared" si="1"/>
        <v/>
      </c>
    </row>
    <row r="25" spans="2:15">
      <c r="B25" s="169">
        <v>16</v>
      </c>
      <c r="C25" s="165" t="str">
        <f>ABSEN!C26</f>
        <v/>
      </c>
      <c r="D25" s="166"/>
      <c r="E25" s="818" t="str">
        <f>ABSEN!E26</f>
        <v/>
      </c>
      <c r="F25" s="167">
        <f>'ANALISIS DAN REMIDIASI'!J26</f>
        <v>0</v>
      </c>
      <c r="G25" s="167">
        <f>'ANALISIS DAN REMIDIASI'!P26</f>
        <v>0</v>
      </c>
      <c r="H25" s="167">
        <f>'ANALISIS DAN REMIDIASI'!V26</f>
        <v>0</v>
      </c>
      <c r="I25" s="167">
        <f>'ANALISIS DAN REMIDIASI'!AB26</f>
        <v>0</v>
      </c>
      <c r="J25" s="167" t="str">
        <f>'ANALISIS DAN REMIDIASI'!AH26</f>
        <v/>
      </c>
      <c r="K25" s="167" t="str">
        <f>'ANALISIS DAN REMIDIASI'!AN26</f>
        <v/>
      </c>
      <c r="L25" s="168" t="str">
        <f>'ANALISIS DAN REMIDIASI'!AT26</f>
        <v/>
      </c>
      <c r="M25" s="168" t="str">
        <f>'ANALISIS DAN REMIDIASI'!AZ26</f>
        <v/>
      </c>
      <c r="N25" s="219">
        <f>'ANALISIS DAN REMIDIASI'!BB26</f>
        <v>0</v>
      </c>
      <c r="O25" s="861" t="str">
        <f t="shared" si="1"/>
        <v/>
      </c>
    </row>
    <row r="26" spans="2:15">
      <c r="B26" s="169">
        <v>17</v>
      </c>
      <c r="C26" s="165" t="str">
        <f>ABSEN!C27</f>
        <v/>
      </c>
      <c r="D26" s="166"/>
      <c r="E26" s="818" t="str">
        <f>ABSEN!E27</f>
        <v/>
      </c>
      <c r="F26" s="167">
        <f>'ANALISIS DAN REMIDIASI'!J27</f>
        <v>0</v>
      </c>
      <c r="G26" s="167">
        <f>'ANALISIS DAN REMIDIASI'!P27</f>
        <v>0</v>
      </c>
      <c r="H26" s="167">
        <f>'ANALISIS DAN REMIDIASI'!V27</f>
        <v>0</v>
      </c>
      <c r="I26" s="167">
        <f>'ANALISIS DAN REMIDIASI'!AB27</f>
        <v>0</v>
      </c>
      <c r="J26" s="167" t="str">
        <f>'ANALISIS DAN REMIDIASI'!AH27</f>
        <v/>
      </c>
      <c r="K26" s="167" t="str">
        <f>'ANALISIS DAN REMIDIASI'!AN27</f>
        <v/>
      </c>
      <c r="L26" s="168" t="str">
        <f>'ANALISIS DAN REMIDIASI'!AT27</f>
        <v/>
      </c>
      <c r="M26" s="168" t="str">
        <f>'ANALISIS DAN REMIDIASI'!AZ27</f>
        <v/>
      </c>
      <c r="N26" s="219">
        <f>'ANALISIS DAN REMIDIASI'!BB27</f>
        <v>0</v>
      </c>
      <c r="O26" s="861" t="str">
        <f t="shared" si="1"/>
        <v/>
      </c>
    </row>
    <row r="27" spans="2:15">
      <c r="B27" s="169">
        <v>18</v>
      </c>
      <c r="C27" s="165" t="str">
        <f>ABSEN!C28</f>
        <v/>
      </c>
      <c r="D27" s="166"/>
      <c r="E27" s="818" t="str">
        <f>ABSEN!E28</f>
        <v/>
      </c>
      <c r="F27" s="167">
        <f>'ANALISIS DAN REMIDIASI'!J28</f>
        <v>0</v>
      </c>
      <c r="G27" s="167">
        <f>'ANALISIS DAN REMIDIASI'!P28</f>
        <v>0</v>
      </c>
      <c r="H27" s="167">
        <f>'ANALISIS DAN REMIDIASI'!V28</f>
        <v>0</v>
      </c>
      <c r="I27" s="167">
        <f>'ANALISIS DAN REMIDIASI'!AB28</f>
        <v>0</v>
      </c>
      <c r="J27" s="167" t="str">
        <f>'ANALISIS DAN REMIDIASI'!AH28</f>
        <v/>
      </c>
      <c r="K27" s="167" t="str">
        <f>'ANALISIS DAN REMIDIASI'!AN28</f>
        <v/>
      </c>
      <c r="L27" s="168" t="str">
        <f>'ANALISIS DAN REMIDIASI'!AT28</f>
        <v/>
      </c>
      <c r="M27" s="168" t="str">
        <f>'ANALISIS DAN REMIDIASI'!AZ28</f>
        <v/>
      </c>
      <c r="N27" s="219">
        <f>'ANALISIS DAN REMIDIASI'!BB28</f>
        <v>0</v>
      </c>
      <c r="O27" s="861" t="str">
        <f t="shared" si="1"/>
        <v/>
      </c>
    </row>
    <row r="28" spans="2:15">
      <c r="B28" s="169">
        <v>19</v>
      </c>
      <c r="C28" s="165" t="str">
        <f>ABSEN!C29</f>
        <v/>
      </c>
      <c r="D28" s="166"/>
      <c r="E28" s="818" t="str">
        <f>ABSEN!E29</f>
        <v/>
      </c>
      <c r="F28" s="167">
        <f>'ANALISIS DAN REMIDIASI'!J29</f>
        <v>0</v>
      </c>
      <c r="G28" s="167">
        <f>'ANALISIS DAN REMIDIASI'!P29</f>
        <v>0</v>
      </c>
      <c r="H28" s="167">
        <f>'ANALISIS DAN REMIDIASI'!V29</f>
        <v>0</v>
      </c>
      <c r="I28" s="167">
        <f>'ANALISIS DAN REMIDIASI'!AB29</f>
        <v>0</v>
      </c>
      <c r="J28" s="167" t="str">
        <f>'ANALISIS DAN REMIDIASI'!AH29</f>
        <v/>
      </c>
      <c r="K28" s="167" t="str">
        <f>'ANALISIS DAN REMIDIASI'!AN29</f>
        <v/>
      </c>
      <c r="L28" s="168" t="str">
        <f>'ANALISIS DAN REMIDIASI'!AT29</f>
        <v/>
      </c>
      <c r="M28" s="168" t="str">
        <f>'ANALISIS DAN REMIDIASI'!AZ29</f>
        <v/>
      </c>
      <c r="N28" s="219">
        <f>'ANALISIS DAN REMIDIASI'!BB29</f>
        <v>0</v>
      </c>
      <c r="O28" s="861" t="str">
        <f t="shared" si="1"/>
        <v/>
      </c>
    </row>
    <row r="29" spans="2:15">
      <c r="B29" s="169">
        <v>20</v>
      </c>
      <c r="C29" s="165" t="str">
        <f>ABSEN!C30</f>
        <v/>
      </c>
      <c r="D29" s="166"/>
      <c r="E29" s="818" t="str">
        <f>ABSEN!E30</f>
        <v/>
      </c>
      <c r="F29" s="167">
        <f>'ANALISIS DAN REMIDIASI'!J30</f>
        <v>0</v>
      </c>
      <c r="G29" s="167">
        <f>'ANALISIS DAN REMIDIASI'!P30</f>
        <v>0</v>
      </c>
      <c r="H29" s="167">
        <f>'ANALISIS DAN REMIDIASI'!V30</f>
        <v>0</v>
      </c>
      <c r="I29" s="167">
        <f>'ANALISIS DAN REMIDIASI'!AB30</f>
        <v>0</v>
      </c>
      <c r="J29" s="167" t="str">
        <f>'ANALISIS DAN REMIDIASI'!AH30</f>
        <v/>
      </c>
      <c r="K29" s="167" t="str">
        <f>'ANALISIS DAN REMIDIASI'!AN30</f>
        <v/>
      </c>
      <c r="L29" s="168" t="str">
        <f>'ANALISIS DAN REMIDIASI'!AT30</f>
        <v/>
      </c>
      <c r="M29" s="168" t="str">
        <f>'ANALISIS DAN REMIDIASI'!AZ30</f>
        <v/>
      </c>
      <c r="N29" s="219">
        <f>'ANALISIS DAN REMIDIASI'!BB30</f>
        <v>0</v>
      </c>
      <c r="O29" s="861" t="str">
        <f t="shared" si="1"/>
        <v/>
      </c>
    </row>
    <row r="30" spans="2:15">
      <c r="B30" s="169">
        <v>21</v>
      </c>
      <c r="C30" s="165" t="str">
        <f>ABSEN!C31</f>
        <v/>
      </c>
      <c r="D30" s="166"/>
      <c r="E30" s="818" t="str">
        <f>ABSEN!E31</f>
        <v/>
      </c>
      <c r="F30" s="167">
        <f>'ANALISIS DAN REMIDIASI'!J31</f>
        <v>0</v>
      </c>
      <c r="G30" s="167">
        <f>'ANALISIS DAN REMIDIASI'!P31</f>
        <v>0</v>
      </c>
      <c r="H30" s="167">
        <f>'ANALISIS DAN REMIDIASI'!V31</f>
        <v>0</v>
      </c>
      <c r="I30" s="167">
        <f>'ANALISIS DAN REMIDIASI'!AB31</f>
        <v>0</v>
      </c>
      <c r="J30" s="167" t="str">
        <f>'ANALISIS DAN REMIDIASI'!AH31</f>
        <v/>
      </c>
      <c r="K30" s="167" t="str">
        <f>'ANALISIS DAN REMIDIASI'!AN31</f>
        <v/>
      </c>
      <c r="L30" s="168" t="str">
        <f>'ANALISIS DAN REMIDIASI'!AT31</f>
        <v/>
      </c>
      <c r="M30" s="168" t="str">
        <f>'ANALISIS DAN REMIDIASI'!AZ31</f>
        <v/>
      </c>
      <c r="N30" s="219">
        <f>'ANALISIS DAN REMIDIASI'!BB31</f>
        <v>0</v>
      </c>
      <c r="O30" s="861" t="str">
        <f t="shared" si="1"/>
        <v/>
      </c>
    </row>
    <row r="31" spans="2:15">
      <c r="B31" s="169">
        <v>22</v>
      </c>
      <c r="C31" s="165" t="str">
        <f>ABSEN!C32</f>
        <v/>
      </c>
      <c r="D31" s="166"/>
      <c r="E31" s="818" t="str">
        <f>ABSEN!E32</f>
        <v/>
      </c>
      <c r="F31" s="167">
        <f>'ANALISIS DAN REMIDIASI'!J32</f>
        <v>0</v>
      </c>
      <c r="G31" s="167">
        <f>'ANALISIS DAN REMIDIASI'!P32</f>
        <v>0</v>
      </c>
      <c r="H31" s="167">
        <f>'ANALISIS DAN REMIDIASI'!V32</f>
        <v>0</v>
      </c>
      <c r="I31" s="167">
        <f>'ANALISIS DAN REMIDIASI'!AB32</f>
        <v>0</v>
      </c>
      <c r="J31" s="167" t="str">
        <f>'ANALISIS DAN REMIDIASI'!AH32</f>
        <v/>
      </c>
      <c r="K31" s="167" t="str">
        <f>'ANALISIS DAN REMIDIASI'!AN32</f>
        <v/>
      </c>
      <c r="L31" s="168" t="str">
        <f>'ANALISIS DAN REMIDIASI'!AT32</f>
        <v/>
      </c>
      <c r="M31" s="168" t="str">
        <f>'ANALISIS DAN REMIDIASI'!AZ32</f>
        <v/>
      </c>
      <c r="N31" s="219">
        <f>'ANALISIS DAN REMIDIASI'!BB32</f>
        <v>0</v>
      </c>
      <c r="O31" s="861" t="str">
        <f t="shared" si="1"/>
        <v/>
      </c>
    </row>
    <row r="32" spans="2:15">
      <c r="B32" s="169">
        <v>23</v>
      </c>
      <c r="C32" s="165" t="str">
        <f>ABSEN!C33</f>
        <v/>
      </c>
      <c r="D32" s="166"/>
      <c r="E32" s="818" t="str">
        <f>ABSEN!E33</f>
        <v/>
      </c>
      <c r="F32" s="167">
        <f>'ANALISIS DAN REMIDIASI'!J33</f>
        <v>0</v>
      </c>
      <c r="G32" s="167">
        <f>'ANALISIS DAN REMIDIASI'!P33</f>
        <v>0</v>
      </c>
      <c r="H32" s="167">
        <f>'ANALISIS DAN REMIDIASI'!V33</f>
        <v>0</v>
      </c>
      <c r="I32" s="167">
        <f>'ANALISIS DAN REMIDIASI'!AB33</f>
        <v>0</v>
      </c>
      <c r="J32" s="167" t="str">
        <f>'ANALISIS DAN REMIDIASI'!AH33</f>
        <v/>
      </c>
      <c r="K32" s="167" t="str">
        <f>'ANALISIS DAN REMIDIASI'!AN33</f>
        <v/>
      </c>
      <c r="L32" s="168" t="str">
        <f>'ANALISIS DAN REMIDIASI'!AT33</f>
        <v/>
      </c>
      <c r="M32" s="168" t="str">
        <f>'ANALISIS DAN REMIDIASI'!AZ33</f>
        <v/>
      </c>
      <c r="N32" s="219">
        <f>'ANALISIS DAN REMIDIASI'!BB33</f>
        <v>0</v>
      </c>
      <c r="O32" s="861" t="str">
        <f t="shared" si="1"/>
        <v/>
      </c>
    </row>
    <row r="33" spans="1:15">
      <c r="B33" s="169">
        <v>24</v>
      </c>
      <c r="C33" s="165" t="str">
        <f>ABSEN!C34</f>
        <v/>
      </c>
      <c r="D33" s="166"/>
      <c r="E33" s="818" t="str">
        <f>ABSEN!E34</f>
        <v/>
      </c>
      <c r="F33" s="167">
        <f>'ANALISIS DAN REMIDIASI'!J34</f>
        <v>0</v>
      </c>
      <c r="G33" s="167">
        <f>'ANALISIS DAN REMIDIASI'!P34</f>
        <v>0</v>
      </c>
      <c r="H33" s="167">
        <f>'ANALISIS DAN REMIDIASI'!V34</f>
        <v>0</v>
      </c>
      <c r="I33" s="167">
        <f>'ANALISIS DAN REMIDIASI'!AB34</f>
        <v>0</v>
      </c>
      <c r="J33" s="167" t="str">
        <f>'ANALISIS DAN REMIDIASI'!AH34</f>
        <v/>
      </c>
      <c r="K33" s="167" t="str">
        <f>'ANALISIS DAN REMIDIASI'!AN34</f>
        <v/>
      </c>
      <c r="L33" s="168" t="str">
        <f>'ANALISIS DAN REMIDIASI'!AT34</f>
        <v/>
      </c>
      <c r="M33" s="168" t="str">
        <f>'ANALISIS DAN REMIDIASI'!AZ34</f>
        <v/>
      </c>
      <c r="N33" s="219">
        <f>'ANALISIS DAN REMIDIASI'!BB34</f>
        <v>0</v>
      </c>
      <c r="O33" s="861" t="str">
        <f t="shared" si="1"/>
        <v/>
      </c>
    </row>
    <row r="34" spans="1:15">
      <c r="B34" s="169">
        <v>25</v>
      </c>
      <c r="C34" s="165" t="str">
        <f>ABSEN!C35</f>
        <v/>
      </c>
      <c r="D34" s="166"/>
      <c r="E34" s="818" t="str">
        <f>ABSEN!E35</f>
        <v/>
      </c>
      <c r="F34" s="167">
        <f>'ANALISIS DAN REMIDIASI'!J35</f>
        <v>0</v>
      </c>
      <c r="G34" s="167">
        <f>'ANALISIS DAN REMIDIASI'!P35</f>
        <v>0</v>
      </c>
      <c r="H34" s="167">
        <f>'ANALISIS DAN REMIDIASI'!V35</f>
        <v>0</v>
      </c>
      <c r="I34" s="167">
        <f>'ANALISIS DAN REMIDIASI'!AB35</f>
        <v>0</v>
      </c>
      <c r="J34" s="167" t="str">
        <f>'ANALISIS DAN REMIDIASI'!AH35</f>
        <v/>
      </c>
      <c r="K34" s="167" t="str">
        <f>'ANALISIS DAN REMIDIASI'!AN35</f>
        <v/>
      </c>
      <c r="L34" s="168" t="str">
        <f>'ANALISIS DAN REMIDIASI'!AT35</f>
        <v/>
      </c>
      <c r="M34" s="168" t="str">
        <f>'ANALISIS DAN REMIDIASI'!AZ35</f>
        <v/>
      </c>
      <c r="N34" s="219">
        <f>'ANALISIS DAN REMIDIASI'!BB35</f>
        <v>0</v>
      </c>
      <c r="O34" s="861" t="str">
        <f t="shared" si="1"/>
        <v/>
      </c>
    </row>
    <row r="35" spans="1:15">
      <c r="B35" s="169">
        <v>26</v>
      </c>
      <c r="C35" s="165" t="str">
        <f>ABSEN!C36</f>
        <v/>
      </c>
      <c r="D35" s="166"/>
      <c r="E35" s="818" t="str">
        <f>ABSEN!E36</f>
        <v/>
      </c>
      <c r="F35" s="167">
        <f>'ANALISIS DAN REMIDIASI'!J36</f>
        <v>0</v>
      </c>
      <c r="G35" s="167">
        <f>'ANALISIS DAN REMIDIASI'!P36</f>
        <v>0</v>
      </c>
      <c r="H35" s="167">
        <f>'ANALISIS DAN REMIDIASI'!V36</f>
        <v>0</v>
      </c>
      <c r="I35" s="167">
        <f>'ANALISIS DAN REMIDIASI'!AB36</f>
        <v>0</v>
      </c>
      <c r="J35" s="167" t="str">
        <f>'ANALISIS DAN REMIDIASI'!AH36</f>
        <v/>
      </c>
      <c r="K35" s="167" t="str">
        <f>'ANALISIS DAN REMIDIASI'!AN36</f>
        <v/>
      </c>
      <c r="L35" s="168" t="str">
        <f>'ANALISIS DAN REMIDIASI'!AT36</f>
        <v/>
      </c>
      <c r="M35" s="168" t="str">
        <f>'ANALISIS DAN REMIDIASI'!AZ36</f>
        <v/>
      </c>
      <c r="N35" s="219">
        <f>'ANALISIS DAN REMIDIASI'!BB36</f>
        <v>0</v>
      </c>
      <c r="O35" s="861" t="str">
        <f t="shared" si="1"/>
        <v/>
      </c>
    </row>
    <row r="36" spans="1:15">
      <c r="B36" s="169">
        <v>27</v>
      </c>
      <c r="C36" s="165" t="str">
        <f>ABSEN!C37</f>
        <v/>
      </c>
      <c r="D36" s="166"/>
      <c r="E36" s="818" t="str">
        <f>ABSEN!E37</f>
        <v/>
      </c>
      <c r="F36" s="167">
        <f>'ANALISIS DAN REMIDIASI'!J37</f>
        <v>0</v>
      </c>
      <c r="G36" s="167">
        <f>'ANALISIS DAN REMIDIASI'!P37</f>
        <v>0</v>
      </c>
      <c r="H36" s="167">
        <f>'ANALISIS DAN REMIDIASI'!V37</f>
        <v>0</v>
      </c>
      <c r="I36" s="167">
        <f>'ANALISIS DAN REMIDIASI'!AB37</f>
        <v>0</v>
      </c>
      <c r="J36" s="167" t="str">
        <f>'ANALISIS DAN REMIDIASI'!AH37</f>
        <v/>
      </c>
      <c r="K36" s="167" t="str">
        <f>'ANALISIS DAN REMIDIASI'!AN37</f>
        <v/>
      </c>
      <c r="L36" s="168" t="str">
        <f>'ANALISIS DAN REMIDIASI'!AT37</f>
        <v/>
      </c>
      <c r="M36" s="168" t="str">
        <f>'ANALISIS DAN REMIDIASI'!AZ37</f>
        <v/>
      </c>
      <c r="N36" s="219">
        <f>'ANALISIS DAN REMIDIASI'!BB37</f>
        <v>0</v>
      </c>
      <c r="O36" s="861" t="str">
        <f t="shared" si="1"/>
        <v/>
      </c>
    </row>
    <row r="37" spans="1:15">
      <c r="B37" s="169">
        <v>28</v>
      </c>
      <c r="C37" s="165" t="str">
        <f>ABSEN!C38</f>
        <v/>
      </c>
      <c r="D37" s="166"/>
      <c r="E37" s="818" t="str">
        <f>ABSEN!E38</f>
        <v/>
      </c>
      <c r="F37" s="167">
        <f>'ANALISIS DAN REMIDIASI'!J38</f>
        <v>0</v>
      </c>
      <c r="G37" s="167">
        <f>'ANALISIS DAN REMIDIASI'!P38</f>
        <v>0</v>
      </c>
      <c r="H37" s="167">
        <f>'ANALISIS DAN REMIDIASI'!V38</f>
        <v>0</v>
      </c>
      <c r="I37" s="167">
        <f>'ANALISIS DAN REMIDIASI'!AB38</f>
        <v>0</v>
      </c>
      <c r="J37" s="167" t="str">
        <f>'ANALISIS DAN REMIDIASI'!AH38</f>
        <v/>
      </c>
      <c r="K37" s="167" t="str">
        <f>'ANALISIS DAN REMIDIASI'!AN38</f>
        <v/>
      </c>
      <c r="L37" s="168" t="str">
        <f>'ANALISIS DAN REMIDIASI'!AT38</f>
        <v/>
      </c>
      <c r="M37" s="168" t="str">
        <f>'ANALISIS DAN REMIDIASI'!AZ38</f>
        <v/>
      </c>
      <c r="N37" s="219">
        <f>'ANALISIS DAN REMIDIASI'!BB38</f>
        <v>0</v>
      </c>
      <c r="O37" s="861" t="str">
        <f t="shared" si="1"/>
        <v/>
      </c>
    </row>
    <row r="38" spans="1:15">
      <c r="B38" s="169">
        <v>29</v>
      </c>
      <c r="C38" s="165" t="str">
        <f>ABSEN!C39</f>
        <v/>
      </c>
      <c r="D38" s="166"/>
      <c r="E38" s="818" t="str">
        <f>ABSEN!E39</f>
        <v/>
      </c>
      <c r="F38" s="167">
        <f>'ANALISIS DAN REMIDIASI'!J39</f>
        <v>0</v>
      </c>
      <c r="G38" s="167">
        <f>'ANALISIS DAN REMIDIASI'!P39</f>
        <v>0</v>
      </c>
      <c r="H38" s="167">
        <f>'ANALISIS DAN REMIDIASI'!V39</f>
        <v>0</v>
      </c>
      <c r="I38" s="167">
        <f>'ANALISIS DAN REMIDIASI'!AB39</f>
        <v>0</v>
      </c>
      <c r="J38" s="167" t="str">
        <f>'ANALISIS DAN REMIDIASI'!AH39</f>
        <v/>
      </c>
      <c r="K38" s="167" t="str">
        <f>'ANALISIS DAN REMIDIASI'!AN39</f>
        <v/>
      </c>
      <c r="L38" s="168" t="str">
        <f>'ANALISIS DAN REMIDIASI'!AT39</f>
        <v/>
      </c>
      <c r="M38" s="168" t="str">
        <f>'ANALISIS DAN REMIDIASI'!AZ39</f>
        <v/>
      </c>
      <c r="N38" s="219">
        <f>'ANALISIS DAN REMIDIASI'!BB39</f>
        <v>0</v>
      </c>
      <c r="O38" s="861" t="str">
        <f t="shared" si="1"/>
        <v/>
      </c>
    </row>
    <row r="39" spans="1:15">
      <c r="B39" s="169">
        <v>30</v>
      </c>
      <c r="C39" s="165" t="str">
        <f>ABSEN!C40</f>
        <v/>
      </c>
      <c r="D39" s="166"/>
      <c r="E39" s="818" t="str">
        <f>ABSEN!E40</f>
        <v/>
      </c>
      <c r="F39" s="167">
        <f>'ANALISIS DAN REMIDIASI'!J40</f>
        <v>0</v>
      </c>
      <c r="G39" s="167">
        <f>'ANALISIS DAN REMIDIASI'!P40</f>
        <v>0</v>
      </c>
      <c r="H39" s="167">
        <f>'ANALISIS DAN REMIDIASI'!V40</f>
        <v>0</v>
      </c>
      <c r="I39" s="167">
        <f>'ANALISIS DAN REMIDIASI'!AB40</f>
        <v>0</v>
      </c>
      <c r="J39" s="167" t="str">
        <f>'ANALISIS DAN REMIDIASI'!AH40</f>
        <v/>
      </c>
      <c r="K39" s="167" t="str">
        <f>'ANALISIS DAN REMIDIASI'!AN40</f>
        <v/>
      </c>
      <c r="L39" s="168" t="str">
        <f>'ANALISIS DAN REMIDIASI'!AT40</f>
        <v/>
      </c>
      <c r="M39" s="168" t="str">
        <f>'ANALISIS DAN REMIDIASI'!AZ40</f>
        <v/>
      </c>
      <c r="N39" s="219">
        <f>'ANALISIS DAN REMIDIASI'!BB40</f>
        <v>0</v>
      </c>
      <c r="O39" s="861" t="str">
        <f t="shared" si="1"/>
        <v/>
      </c>
    </row>
    <row r="40" spans="1:15">
      <c r="B40" s="169">
        <v>31</v>
      </c>
      <c r="C40" s="165" t="str">
        <f>ABSEN!C41</f>
        <v/>
      </c>
      <c r="D40" s="166"/>
      <c r="E40" s="818" t="str">
        <f>ABSEN!E41</f>
        <v/>
      </c>
      <c r="F40" s="167">
        <f>'ANALISIS DAN REMIDIASI'!J41</f>
        <v>0</v>
      </c>
      <c r="G40" s="167">
        <f>'ANALISIS DAN REMIDIASI'!P41</f>
        <v>0</v>
      </c>
      <c r="H40" s="167">
        <f>'ANALISIS DAN REMIDIASI'!V41</f>
        <v>0</v>
      </c>
      <c r="I40" s="167">
        <f>'ANALISIS DAN REMIDIASI'!AB41</f>
        <v>0</v>
      </c>
      <c r="J40" s="167" t="str">
        <f>'ANALISIS DAN REMIDIASI'!AH41</f>
        <v/>
      </c>
      <c r="K40" s="167" t="str">
        <f>'ANALISIS DAN REMIDIASI'!AN41</f>
        <v/>
      </c>
      <c r="L40" s="168" t="str">
        <f>'ANALISIS DAN REMIDIASI'!AT41</f>
        <v/>
      </c>
      <c r="M40" s="168" t="str">
        <f>'ANALISIS DAN REMIDIASI'!AZ41</f>
        <v/>
      </c>
      <c r="N40" s="219">
        <f>'ANALISIS DAN REMIDIASI'!BB41</f>
        <v>0</v>
      </c>
      <c r="O40" s="861" t="str">
        <f t="shared" si="1"/>
        <v/>
      </c>
    </row>
    <row r="41" spans="1:15">
      <c r="B41" s="169">
        <v>32</v>
      </c>
      <c r="C41" s="165" t="str">
        <f>ABSEN!C42</f>
        <v/>
      </c>
      <c r="D41" s="166"/>
      <c r="E41" s="818" t="str">
        <f>ABSEN!E42</f>
        <v/>
      </c>
      <c r="F41" s="167">
        <f>'ANALISIS DAN REMIDIASI'!J42</f>
        <v>0</v>
      </c>
      <c r="G41" s="167">
        <f>'ANALISIS DAN REMIDIASI'!P42</f>
        <v>0</v>
      </c>
      <c r="H41" s="167">
        <f>'ANALISIS DAN REMIDIASI'!V42</f>
        <v>0</v>
      </c>
      <c r="I41" s="167">
        <f>'ANALISIS DAN REMIDIASI'!AB42</f>
        <v>0</v>
      </c>
      <c r="J41" s="167" t="str">
        <f>'ANALISIS DAN REMIDIASI'!AH42</f>
        <v/>
      </c>
      <c r="K41" s="167" t="str">
        <f>'ANALISIS DAN REMIDIASI'!AN42</f>
        <v/>
      </c>
      <c r="L41" s="168" t="str">
        <f>'ANALISIS DAN REMIDIASI'!AT42</f>
        <v/>
      </c>
      <c r="M41" s="168" t="str">
        <f>'ANALISIS DAN REMIDIASI'!AZ42</f>
        <v/>
      </c>
      <c r="N41" s="219">
        <f>'ANALISIS DAN REMIDIASI'!BB42</f>
        <v>0</v>
      </c>
      <c r="O41" s="861" t="str">
        <f t="shared" si="1"/>
        <v/>
      </c>
    </row>
    <row r="42" spans="1:15">
      <c r="B42" s="169">
        <v>33</v>
      </c>
      <c r="C42" s="165" t="str">
        <f>ABSEN!C43</f>
        <v/>
      </c>
      <c r="D42" s="166"/>
      <c r="E42" s="818" t="str">
        <f>ABSEN!E43</f>
        <v/>
      </c>
      <c r="F42" s="167">
        <f>'ANALISIS DAN REMIDIASI'!J43</f>
        <v>0</v>
      </c>
      <c r="G42" s="167">
        <f>'ANALISIS DAN REMIDIASI'!P43</f>
        <v>0</v>
      </c>
      <c r="H42" s="167">
        <f>'ANALISIS DAN REMIDIASI'!V43</f>
        <v>0</v>
      </c>
      <c r="I42" s="167">
        <f>'ANALISIS DAN REMIDIASI'!AB43</f>
        <v>0</v>
      </c>
      <c r="J42" s="167" t="str">
        <f>'ANALISIS DAN REMIDIASI'!AH43</f>
        <v/>
      </c>
      <c r="K42" s="167" t="str">
        <f>'ANALISIS DAN REMIDIASI'!AN43</f>
        <v/>
      </c>
      <c r="L42" s="168" t="str">
        <f>'ANALISIS DAN REMIDIASI'!AT43</f>
        <v/>
      </c>
      <c r="M42" s="168" t="str">
        <f>'ANALISIS DAN REMIDIASI'!AZ43</f>
        <v/>
      </c>
      <c r="N42" s="219">
        <f>'ANALISIS DAN REMIDIASI'!BB43</f>
        <v>0</v>
      </c>
      <c r="O42" s="861" t="str">
        <f t="shared" si="1"/>
        <v/>
      </c>
    </row>
    <row r="43" spans="1:15">
      <c r="B43" s="169">
        <v>34</v>
      </c>
      <c r="C43" s="165" t="str">
        <f>ABSEN!C44</f>
        <v/>
      </c>
      <c r="D43" s="166"/>
      <c r="E43" s="818" t="str">
        <f>ABSEN!E44</f>
        <v/>
      </c>
      <c r="F43" s="167">
        <f>'ANALISIS DAN REMIDIASI'!J44</f>
        <v>0</v>
      </c>
      <c r="G43" s="167">
        <f>'ANALISIS DAN REMIDIASI'!P44</f>
        <v>0</v>
      </c>
      <c r="H43" s="167">
        <f>'ANALISIS DAN REMIDIASI'!V44</f>
        <v>0</v>
      </c>
      <c r="I43" s="167">
        <f>'ANALISIS DAN REMIDIASI'!AB44</f>
        <v>0</v>
      </c>
      <c r="J43" s="167" t="str">
        <f>'ANALISIS DAN REMIDIASI'!AH44</f>
        <v/>
      </c>
      <c r="K43" s="167" t="str">
        <f>'ANALISIS DAN REMIDIASI'!AN44</f>
        <v/>
      </c>
      <c r="L43" s="168" t="str">
        <f>'ANALISIS DAN REMIDIASI'!AT44</f>
        <v/>
      </c>
      <c r="M43" s="168" t="str">
        <f>'ANALISIS DAN REMIDIASI'!AZ44</f>
        <v/>
      </c>
      <c r="N43" s="219">
        <f>'ANALISIS DAN REMIDIASI'!BB44</f>
        <v>0</v>
      </c>
      <c r="O43" s="861" t="str">
        <f t="shared" si="1"/>
        <v/>
      </c>
    </row>
    <row r="44" spans="1:15">
      <c r="B44" s="169">
        <v>35</v>
      </c>
      <c r="C44" s="165" t="str">
        <f>ABSEN!C45</f>
        <v/>
      </c>
      <c r="D44" s="166"/>
      <c r="E44" s="818" t="str">
        <f>ABSEN!E45</f>
        <v/>
      </c>
      <c r="F44" s="167">
        <f>'ANALISIS DAN REMIDIASI'!J45</f>
        <v>0</v>
      </c>
      <c r="G44" s="167">
        <f>'ANALISIS DAN REMIDIASI'!P45</f>
        <v>0</v>
      </c>
      <c r="H44" s="167">
        <f>'ANALISIS DAN REMIDIASI'!V45</f>
        <v>0</v>
      </c>
      <c r="I44" s="167">
        <f>'ANALISIS DAN REMIDIASI'!AB45</f>
        <v>0</v>
      </c>
      <c r="J44" s="167" t="str">
        <f>'ANALISIS DAN REMIDIASI'!AH45</f>
        <v/>
      </c>
      <c r="K44" s="167" t="str">
        <f>'ANALISIS DAN REMIDIASI'!AN45</f>
        <v/>
      </c>
      <c r="L44" s="168" t="str">
        <f>'ANALISIS DAN REMIDIASI'!AT45</f>
        <v/>
      </c>
      <c r="M44" s="168" t="str">
        <f>'ANALISIS DAN REMIDIASI'!AZ45</f>
        <v/>
      </c>
      <c r="N44" s="219">
        <f>'ANALISIS DAN REMIDIASI'!BB45</f>
        <v>0</v>
      </c>
      <c r="O44" s="861" t="str">
        <f t="shared" si="1"/>
        <v/>
      </c>
    </row>
    <row r="45" spans="1:15">
      <c r="B45" s="169">
        <v>36</v>
      </c>
      <c r="C45" s="165" t="str">
        <f>ABSEN!C46</f>
        <v/>
      </c>
      <c r="D45" s="166"/>
      <c r="E45" s="818" t="str">
        <f>ABSEN!E46</f>
        <v/>
      </c>
      <c r="F45" s="167">
        <f>'ANALISIS DAN REMIDIASI'!J46</f>
        <v>0</v>
      </c>
      <c r="G45" s="167">
        <f>'ANALISIS DAN REMIDIASI'!P46</f>
        <v>0</v>
      </c>
      <c r="H45" s="167">
        <f>'ANALISIS DAN REMIDIASI'!V46</f>
        <v>0</v>
      </c>
      <c r="I45" s="167">
        <f>'ANALISIS DAN REMIDIASI'!AB46</f>
        <v>0</v>
      </c>
      <c r="J45" s="167" t="str">
        <f>'ANALISIS DAN REMIDIASI'!AH46</f>
        <v/>
      </c>
      <c r="K45" s="167" t="str">
        <f>'ANALISIS DAN REMIDIASI'!AN46</f>
        <v/>
      </c>
      <c r="L45" s="168" t="str">
        <f>'ANALISIS DAN REMIDIASI'!AT46</f>
        <v/>
      </c>
      <c r="M45" s="168" t="str">
        <f>'ANALISIS DAN REMIDIASI'!AZ46</f>
        <v/>
      </c>
      <c r="N45" s="219">
        <f>'ANALISIS DAN REMIDIASI'!BB46</f>
        <v>0</v>
      </c>
      <c r="O45" s="861" t="str">
        <f t="shared" si="1"/>
        <v/>
      </c>
    </row>
    <row r="46" spans="1:15" s="7" customFormat="1" ht="3.75" customHeight="1" thickBot="1">
      <c r="A46" s="223"/>
      <c r="B46" s="224">
        <v>37</v>
      </c>
      <c r="C46" s="225">
        <f>ABSEN!C47</f>
        <v>0</v>
      </c>
      <c r="D46" s="226"/>
      <c r="E46" s="227">
        <f>ABSEN!E47</f>
        <v>0</v>
      </c>
      <c r="F46" s="228"/>
      <c r="G46" s="228"/>
      <c r="H46" s="228"/>
      <c r="I46" s="228"/>
      <c r="J46" s="183">
        <f>'ANALISIS DAN REMIDIASI'!AH47</f>
        <v>0</v>
      </c>
      <c r="K46" s="183">
        <f>'ANALISIS DAN REMIDIASI'!AN47</f>
        <v>0</v>
      </c>
      <c r="L46" s="170">
        <f>'ANALISIS DAN REMIDIASI'!AT47</f>
        <v>0</v>
      </c>
      <c r="M46" s="170">
        <f>'ANALISIS DAN REMIDIASI'!AZ47</f>
        <v>0</v>
      </c>
      <c r="N46" s="230"/>
      <c r="O46" s="231">
        <f>(MROUND(M46,0.01))</f>
        <v>0</v>
      </c>
    </row>
    <row r="47" spans="1:15" ht="15.75" thickTop="1">
      <c r="A47" s="171"/>
      <c r="B47" s="1658" t="s">
        <v>18</v>
      </c>
      <c r="C47" s="1659"/>
      <c r="D47" s="1659"/>
      <c r="E47" s="1659"/>
      <c r="F47" s="172" t="e">
        <f>(SUM(F10:F45))/$E$46</f>
        <v>#DIV/0!</v>
      </c>
      <c r="G47" s="172" t="e">
        <f t="shared" ref="G47:N47" si="2">(SUM(G10:G45))/$E$46</f>
        <v>#DIV/0!</v>
      </c>
      <c r="H47" s="172" t="e">
        <f t="shared" si="2"/>
        <v>#DIV/0!</v>
      </c>
      <c r="I47" s="172" t="e">
        <f t="shared" si="2"/>
        <v>#DIV/0!</v>
      </c>
      <c r="J47" s="232" t="e">
        <f t="shared" si="2"/>
        <v>#DIV/0!</v>
      </c>
      <c r="K47" s="232" t="e">
        <f t="shared" si="2"/>
        <v>#DIV/0!</v>
      </c>
      <c r="L47" s="255" t="e">
        <f t="shared" si="2"/>
        <v>#DIV/0!</v>
      </c>
      <c r="M47" s="255" t="e">
        <f t="shared" si="2"/>
        <v>#DIV/0!</v>
      </c>
      <c r="N47" s="172" t="e">
        <f t="shared" si="2"/>
        <v>#DIV/0!</v>
      </c>
      <c r="O47" s="218"/>
    </row>
    <row r="48" spans="1:15" ht="6.75" customHeight="1">
      <c r="B48" s="173"/>
      <c r="C48" s="174"/>
      <c r="D48" s="173"/>
      <c r="E48" s="174"/>
      <c r="F48" s="173"/>
      <c r="G48" s="173"/>
      <c r="H48" s="173"/>
      <c r="I48" s="173"/>
      <c r="J48" s="173"/>
      <c r="K48" s="173"/>
      <c r="L48" s="173"/>
      <c r="M48" s="173"/>
      <c r="N48" s="173"/>
      <c r="O48" s="173"/>
    </row>
    <row r="49" spans="1:15" ht="15" customHeight="1">
      <c r="B49" s="157" t="s">
        <v>411</v>
      </c>
      <c r="C49" s="277"/>
      <c r="D49" s="158"/>
      <c r="E49" s="278"/>
      <c r="F49" s="173"/>
      <c r="G49" s="173"/>
      <c r="H49" s="173"/>
      <c r="I49" s="173"/>
      <c r="J49" s="1483" t="s">
        <v>324</v>
      </c>
      <c r="K49" s="1483"/>
      <c r="L49" s="1483"/>
      <c r="M49" s="1483"/>
      <c r="N49" s="1483"/>
      <c r="O49" s="1483"/>
    </row>
    <row r="50" spans="1:15">
      <c r="B50" s="158" t="s">
        <v>2</v>
      </c>
      <c r="C50" s="277"/>
      <c r="D50" s="158" t="s">
        <v>3</v>
      </c>
      <c r="E50" s="352" t="str">
        <f>'DATA UTAMA'!D18</f>
        <v>PRAKARYA</v>
      </c>
      <c r="F50" s="173"/>
      <c r="G50" s="173"/>
      <c r="H50" s="173"/>
      <c r="I50" s="173"/>
      <c r="J50" s="158"/>
      <c r="K50" s="1483"/>
      <c r="L50" s="1483"/>
      <c r="M50" s="1483"/>
      <c r="N50" s="1483"/>
      <c r="O50" s="1483"/>
    </row>
    <row r="51" spans="1:15">
      <c r="B51" s="173"/>
      <c r="C51" s="174"/>
      <c r="D51" s="173"/>
      <c r="F51" s="173"/>
      <c r="G51" s="173"/>
      <c r="H51" s="173"/>
      <c r="I51" s="173"/>
      <c r="J51" s="158"/>
      <c r="K51" s="1483" t="s">
        <v>27</v>
      </c>
      <c r="L51" s="1483"/>
      <c r="M51" s="1483"/>
      <c r="N51" s="1483"/>
      <c r="O51" s="1483"/>
    </row>
    <row r="52" spans="1:15">
      <c r="B52" s="1654">
        <f>PROSEM!B11</f>
        <v>1</v>
      </c>
      <c r="C52" s="1653" t="str">
        <f>PROSEM!C11</f>
        <v>Menerapkan konsep suhu dan kalor</v>
      </c>
      <c r="D52" s="1653"/>
      <c r="E52" s="1653"/>
      <c r="F52" s="1653"/>
      <c r="G52" s="1653"/>
      <c r="H52" s="1653"/>
      <c r="I52" s="1653"/>
      <c r="J52" s="158"/>
      <c r="K52" s="1483"/>
      <c r="L52" s="1483"/>
      <c r="M52" s="1483"/>
      <c r="N52" s="1483"/>
      <c r="O52" s="1483"/>
    </row>
    <row r="53" spans="1:15">
      <c r="B53" s="1654"/>
      <c r="C53" s="1653"/>
      <c r="D53" s="1653"/>
      <c r="E53" s="1653"/>
      <c r="F53" s="1653"/>
      <c r="G53" s="1653"/>
      <c r="H53" s="1653"/>
      <c r="I53" s="1653"/>
      <c r="J53" s="158"/>
      <c r="K53" s="277"/>
      <c r="L53" s="277"/>
      <c r="M53" s="277"/>
      <c r="N53" s="277"/>
      <c r="O53" s="277"/>
    </row>
    <row r="54" spans="1:15">
      <c r="B54" s="1654">
        <f>PROSEM!B12</f>
        <v>1.4</v>
      </c>
      <c r="C54" s="1653" t="str">
        <f>PROSEM!C12</f>
        <v>Menentukan  Jenis pondasi yang tepat untuk bangunan sesuai dengan jenis tanahnya</v>
      </c>
      <c r="D54" s="1653"/>
      <c r="E54" s="1653"/>
      <c r="F54" s="1653"/>
      <c r="G54" s="1653"/>
      <c r="H54" s="1653"/>
      <c r="I54" s="1653"/>
      <c r="J54" s="158"/>
      <c r="K54" s="1483"/>
      <c r="L54" s="1483"/>
      <c r="M54" s="1483"/>
      <c r="N54" s="1483"/>
      <c r="O54" s="1483"/>
    </row>
    <row r="55" spans="1:15" ht="15">
      <c r="A55" s="171"/>
      <c r="B55" s="1654"/>
      <c r="C55" s="1653"/>
      <c r="D55" s="1653"/>
      <c r="E55" s="1653"/>
      <c r="F55" s="1653"/>
      <c r="G55" s="1653"/>
      <c r="H55" s="1653"/>
      <c r="I55" s="1653"/>
      <c r="J55" s="279"/>
      <c r="K55" s="1484" t="str">
        <f>'DATA UTAMA'!D14</f>
        <v>ACHMAD MUFTI, S.Kom.</v>
      </c>
      <c r="L55" s="1484"/>
      <c r="M55" s="1484"/>
      <c r="N55" s="1484"/>
      <c r="O55" s="1484"/>
    </row>
    <row r="56" spans="1:15">
      <c r="A56" s="179"/>
      <c r="B56" s="1654">
        <f>PROSEM!B13</f>
        <v>1.5</v>
      </c>
      <c r="C56" s="1653" t="str">
        <f>PROSEM!C13</f>
        <v>Menjelaskan macam-macam sambungan kayu.</v>
      </c>
      <c r="D56" s="1653"/>
      <c r="E56" s="1653"/>
      <c r="F56" s="1653"/>
      <c r="G56" s="1653"/>
      <c r="H56" s="1653"/>
      <c r="I56" s="1653"/>
      <c r="J56" s="180"/>
      <c r="K56" s="1485" t="str">
        <f>ABSEN!K54</f>
        <v>NIP. -</v>
      </c>
      <c r="L56" s="1485"/>
      <c r="M56" s="1485"/>
      <c r="N56" s="1485"/>
      <c r="O56" s="1485"/>
    </row>
    <row r="57" spans="1:15">
      <c r="B57" s="1654"/>
      <c r="C57" s="1653"/>
      <c r="D57" s="1653"/>
      <c r="E57" s="1653"/>
      <c r="F57" s="1653"/>
      <c r="G57" s="1653"/>
      <c r="H57" s="1653"/>
      <c r="I57" s="1653"/>
      <c r="J57" s="173"/>
      <c r="K57" s="173"/>
      <c r="L57" s="173"/>
      <c r="M57" s="173"/>
      <c r="N57" s="173"/>
      <c r="O57" s="173"/>
    </row>
    <row r="58" spans="1:15">
      <c r="B58" s="1634">
        <f>PROSEM!B14</f>
        <v>3.6</v>
      </c>
      <c r="C58" s="1652" t="str">
        <f>PROSEM!C14</f>
        <v xml:space="preserve">Menerapkan macam-macam konstruksi pintu dan jendela . </v>
      </c>
      <c r="D58" s="1652"/>
      <c r="E58" s="1652"/>
      <c r="F58" s="1652"/>
      <c r="G58" s="1652"/>
      <c r="H58" s="1652"/>
      <c r="I58" s="1652"/>
      <c r="J58" s="155"/>
      <c r="K58" s="1483" t="s">
        <v>19</v>
      </c>
      <c r="L58" s="1483"/>
      <c r="M58" s="1483"/>
      <c r="N58" s="1483"/>
      <c r="O58" s="1483"/>
    </row>
    <row r="59" spans="1:15">
      <c r="B59" s="1634"/>
      <c r="C59" s="1652"/>
      <c r="D59" s="1652"/>
      <c r="E59" s="1652"/>
      <c r="F59" s="1652"/>
      <c r="G59" s="1652"/>
      <c r="H59" s="1652"/>
      <c r="I59" s="1652"/>
      <c r="J59" s="155"/>
      <c r="K59" s="1483" t="s">
        <v>22</v>
      </c>
      <c r="L59" s="1483"/>
      <c r="M59" s="1483"/>
      <c r="N59" s="1483"/>
      <c r="O59" s="1483"/>
    </row>
    <row r="60" spans="1:15">
      <c r="B60" s="1634">
        <f>PROSEM!B15</f>
        <v>0</v>
      </c>
      <c r="C60" s="1652">
        <f>PROSEM!C15</f>
        <v>0</v>
      </c>
      <c r="D60" s="1652"/>
      <c r="E60" s="1652"/>
      <c r="F60" s="1652"/>
      <c r="G60" s="1652"/>
      <c r="H60" s="1652"/>
      <c r="I60" s="1652"/>
      <c r="J60" s="155"/>
      <c r="K60" s="277"/>
      <c r="L60" s="278"/>
      <c r="M60" s="278"/>
      <c r="N60" s="278"/>
      <c r="O60" s="278"/>
    </row>
    <row r="61" spans="1:15">
      <c r="B61" s="1634"/>
      <c r="C61" s="1652"/>
      <c r="D61" s="1652"/>
      <c r="E61" s="1652"/>
      <c r="F61" s="1652"/>
      <c r="G61" s="1652"/>
      <c r="H61" s="1652"/>
      <c r="I61" s="1652"/>
      <c r="J61" s="155"/>
      <c r="K61" s="277"/>
      <c r="L61" s="278"/>
      <c r="M61" s="278"/>
      <c r="N61" s="278"/>
      <c r="O61" s="278"/>
    </row>
    <row r="62" spans="1:15">
      <c r="B62" s="1634">
        <f>PROSEM!B16</f>
        <v>0</v>
      </c>
      <c r="C62" s="1652">
        <f>PROSEM!C16</f>
        <v>0</v>
      </c>
      <c r="D62" s="1652"/>
      <c r="E62" s="1652"/>
      <c r="F62" s="1652"/>
      <c r="G62" s="1652"/>
      <c r="H62" s="1652"/>
      <c r="I62" s="1652"/>
      <c r="J62" s="155"/>
      <c r="K62" s="277"/>
      <c r="L62" s="278"/>
      <c r="M62" s="278"/>
      <c r="N62" s="278"/>
      <c r="O62" s="278"/>
    </row>
    <row r="63" spans="1:15">
      <c r="B63" s="1634"/>
      <c r="C63" s="1652"/>
      <c r="D63" s="1652"/>
      <c r="E63" s="1652"/>
      <c r="F63" s="1652"/>
      <c r="G63" s="1652"/>
      <c r="H63" s="1652"/>
      <c r="I63" s="1652"/>
      <c r="K63" s="1484" t="str">
        <f>ABSEN!E53</f>
        <v>ARIS SUATRYANTO, S.Pd.</v>
      </c>
      <c r="L63" s="1484"/>
      <c r="M63" s="1484"/>
      <c r="N63" s="1484"/>
      <c r="O63" s="1484"/>
    </row>
    <row r="64" spans="1:15">
      <c r="B64" s="1634">
        <f>PROSEM!B17</f>
        <v>0</v>
      </c>
      <c r="C64" s="1652">
        <f>PROSEM!C17</f>
        <v>0</v>
      </c>
      <c r="D64" s="1652"/>
      <c r="E64" s="1652"/>
      <c r="F64" s="1652"/>
      <c r="G64" s="1652"/>
      <c r="H64" s="1652"/>
      <c r="I64" s="1652"/>
      <c r="K64" s="1485" t="e">
        <f>ABSEN!E54</f>
        <v>#REF!</v>
      </c>
      <c r="L64" s="1485"/>
      <c r="M64" s="1485"/>
      <c r="N64" s="1485"/>
      <c r="O64" s="1485"/>
    </row>
    <row r="65" spans="2:9">
      <c r="B65" s="1634"/>
      <c r="C65" s="1652"/>
      <c r="D65" s="1652"/>
      <c r="E65" s="1652"/>
      <c r="F65" s="1652"/>
      <c r="G65" s="1652"/>
      <c r="H65" s="1652"/>
      <c r="I65" s="1652"/>
    </row>
    <row r="66" spans="2:9">
      <c r="B66" s="1634">
        <f>PROSEM!B18</f>
        <v>0</v>
      </c>
      <c r="C66" s="1652">
        <f>PROSEM!C18</f>
        <v>0</v>
      </c>
      <c r="D66" s="1652"/>
      <c r="E66" s="1652"/>
      <c r="F66" s="1652"/>
      <c r="G66" s="1652"/>
      <c r="H66" s="1652"/>
      <c r="I66" s="1652"/>
    </row>
    <row r="67" spans="2:9">
      <c r="B67" s="1634"/>
      <c r="C67" s="1652"/>
      <c r="D67" s="1652"/>
      <c r="E67" s="1652"/>
      <c r="F67" s="1652"/>
      <c r="G67" s="1652"/>
      <c r="H67" s="1652"/>
      <c r="I67" s="1652"/>
    </row>
  </sheetData>
  <mergeCells count="35">
    <mergeCell ref="B52:B53"/>
    <mergeCell ref="B54:B55"/>
    <mergeCell ref="B56:B57"/>
    <mergeCell ref="B1:O1"/>
    <mergeCell ref="B7:B9"/>
    <mergeCell ref="C7:C9"/>
    <mergeCell ref="D7:E9"/>
    <mergeCell ref="F7:M7"/>
    <mergeCell ref="O7:O9"/>
    <mergeCell ref="B47:E47"/>
    <mergeCell ref="K50:O50"/>
    <mergeCell ref="K51:O51"/>
    <mergeCell ref="K52:O52"/>
    <mergeCell ref="K54:O54"/>
    <mergeCell ref="J49:O49"/>
    <mergeCell ref="K64:O64"/>
    <mergeCell ref="N7:N9"/>
    <mergeCell ref="K55:O55"/>
    <mergeCell ref="K56:O56"/>
    <mergeCell ref="C58:I59"/>
    <mergeCell ref="C60:I61"/>
    <mergeCell ref="C62:I63"/>
    <mergeCell ref="C64:I65"/>
    <mergeCell ref="C52:I53"/>
    <mergeCell ref="C54:I55"/>
    <mergeCell ref="K58:O58"/>
    <mergeCell ref="K59:O59"/>
    <mergeCell ref="K63:O63"/>
    <mergeCell ref="C56:I57"/>
    <mergeCell ref="C66:I67"/>
    <mergeCell ref="B58:B59"/>
    <mergeCell ref="B60:B61"/>
    <mergeCell ref="B62:B63"/>
    <mergeCell ref="B64:B65"/>
    <mergeCell ref="B66:B67"/>
  </mergeCells>
  <conditionalFormatting sqref="J47:M47 B10:O46">
    <cfRule type="cellIs" dxfId="3" priority="5" operator="equal">
      <formula>0</formula>
    </cfRule>
  </conditionalFormatting>
  <conditionalFormatting sqref="O10:O45">
    <cfRule type="cellIs" dxfId="2" priority="7" operator="lessThan">
      <formula>$N$5</formula>
    </cfRule>
  </conditionalFormatting>
  <conditionalFormatting sqref="B52:I67">
    <cfRule type="cellIs" dxfId="1" priority="1" operator="equal">
      <formula>0</formula>
    </cfRule>
  </conditionalFormatting>
  <pageMargins left="0.7" right="0.7" top="0.75" bottom="0.75" header="0.3" footer="0.3"/>
  <pageSetup scale="95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2">
    <tabColor rgb="FFFF0000"/>
  </sheetPr>
  <dimension ref="B1:V33"/>
  <sheetViews>
    <sheetView showGridLines="0" workbookViewId="0">
      <selection activeCell="H32" sqref="H32"/>
    </sheetView>
  </sheetViews>
  <sheetFormatPr defaultRowHeight="14.25"/>
  <cols>
    <col min="1" max="1" width="2.42578125" style="1" customWidth="1"/>
    <col min="2" max="2" width="5.28515625" style="1" customWidth="1"/>
    <col min="3" max="3" width="13.28515625" style="1" customWidth="1"/>
    <col min="4" max="4" width="2" style="1" customWidth="1"/>
    <col min="5" max="5" width="18.5703125" style="1" customWidth="1"/>
    <col min="6" max="8" width="5.7109375" style="1" customWidth="1"/>
    <col min="9" max="9" width="4" style="1" customWidth="1"/>
    <col min="10" max="10" width="4.140625" style="1" customWidth="1"/>
    <col min="11" max="11" width="6.28515625" style="1" customWidth="1"/>
    <col min="12" max="12" width="6.42578125" style="1" customWidth="1"/>
    <col min="13" max="13" width="6.5703125" style="1" customWidth="1"/>
    <col min="14" max="14" width="5.5703125" style="1" customWidth="1"/>
    <col min="15" max="15" width="6.140625" style="1" customWidth="1"/>
    <col min="16" max="16" width="10.7109375" style="1" customWidth="1"/>
    <col min="17" max="17" width="8.85546875" style="1" customWidth="1"/>
    <col min="18" max="18" width="15.140625" style="6" customWidth="1"/>
    <col min="19" max="19" width="1.85546875" style="6" customWidth="1"/>
    <col min="20" max="20" width="16.140625" style="6" customWidth="1"/>
    <col min="21" max="22" width="9.140625" style="6"/>
    <col min="23" max="16384" width="9.140625" style="1"/>
  </cols>
  <sheetData>
    <row r="1" spans="2:22" ht="5.25" customHeight="1">
      <c r="B1" s="54"/>
      <c r="C1" s="55"/>
      <c r="D1" s="55"/>
      <c r="G1" s="56"/>
      <c r="H1" s="55"/>
      <c r="I1" s="55"/>
      <c r="J1" s="55"/>
      <c r="K1" s="55"/>
      <c r="M1" s="55"/>
      <c r="O1" s="57"/>
      <c r="P1" s="57"/>
      <c r="Q1" s="57"/>
      <c r="T1" s="58"/>
    </row>
    <row r="2" spans="2:22" ht="6.75" customHeight="1">
      <c r="B2" s="54"/>
      <c r="C2" s="55"/>
      <c r="D2" s="55"/>
      <c r="E2" s="55"/>
      <c r="F2" s="55"/>
      <c r="G2" s="55"/>
      <c r="H2" s="55"/>
      <c r="I2" s="55"/>
      <c r="J2" s="55"/>
      <c r="K2" s="55"/>
      <c r="M2" s="55"/>
      <c r="O2" s="57"/>
      <c r="P2" s="57"/>
      <c r="Q2" s="57"/>
      <c r="T2" s="58"/>
    </row>
    <row r="4" spans="2:22" s="5" customFormat="1" ht="18">
      <c r="B4" s="1696" t="str">
        <f>CONCATENATE(J7," ",I9," ",'DATA UTAMA'!L16," ",G1)</f>
        <v xml:space="preserve">ANALISIS PENCAPAIAN TARGET KURIKULUM DAN DAYA SERAP KELAS VIII 6 </v>
      </c>
      <c r="C4" s="1696"/>
      <c r="D4" s="1696"/>
      <c r="E4" s="1696"/>
      <c r="F4" s="1696"/>
      <c r="G4" s="1696"/>
      <c r="H4" s="1696"/>
      <c r="I4" s="1696"/>
      <c r="J4" s="1696"/>
      <c r="K4" s="1696"/>
      <c r="L4" s="1696"/>
      <c r="M4" s="1696"/>
      <c r="N4" s="1696"/>
      <c r="O4" s="1696"/>
      <c r="P4" s="1696"/>
      <c r="Q4" s="1696"/>
      <c r="R4" s="1696"/>
      <c r="S4" s="1696"/>
      <c r="T4" s="1696"/>
      <c r="U4" s="4"/>
      <c r="V4" s="4"/>
    </row>
    <row r="5" spans="2:22" s="5" customFormat="1" ht="18">
      <c r="B5" s="1696" t="str">
        <f>CONCATENATE("SEMESTER"," ",'DATA UTAMA'!H16)</f>
        <v>SEMESTER 2</v>
      </c>
      <c r="C5" s="1696"/>
      <c r="D5" s="1696"/>
      <c r="E5" s="1696"/>
      <c r="F5" s="1696"/>
      <c r="G5" s="1696"/>
      <c r="H5" s="1696"/>
      <c r="I5" s="1696"/>
      <c r="J5" s="1696"/>
      <c r="K5" s="1696"/>
      <c r="L5" s="1696"/>
      <c r="M5" s="1696"/>
      <c r="N5" s="1696"/>
      <c r="O5" s="1696"/>
      <c r="P5" s="1696"/>
      <c r="Q5" s="1696"/>
      <c r="R5" s="1696"/>
      <c r="S5" s="1696"/>
      <c r="T5" s="1696"/>
      <c r="U5" s="4"/>
      <c r="V5" s="4"/>
    </row>
    <row r="7" spans="2:22">
      <c r="B7" s="59" t="s">
        <v>2</v>
      </c>
      <c r="C7" s="60"/>
      <c r="D7" s="61" t="s">
        <v>3</v>
      </c>
      <c r="E7" s="63" t="str">
        <f>'DATA UTAMA'!D18</f>
        <v>PRAKARYA</v>
      </c>
      <c r="F7" s="60"/>
      <c r="G7" s="60"/>
      <c r="H7" s="60"/>
      <c r="I7" s="60"/>
      <c r="J7" s="56" t="s">
        <v>282</v>
      </c>
      <c r="K7" s="62" t="s">
        <v>283</v>
      </c>
      <c r="L7" s="2"/>
      <c r="M7" s="2"/>
      <c r="N7" s="2"/>
      <c r="O7" s="2"/>
      <c r="P7" s="2"/>
      <c r="Q7" s="2"/>
      <c r="R7" s="59" t="s">
        <v>25</v>
      </c>
      <c r="S7" s="23" t="s">
        <v>3</v>
      </c>
      <c r="T7" s="63" t="str">
        <f>PROSEM!E5</f>
        <v>2017/2018</v>
      </c>
    </row>
    <row r="8" spans="2:22">
      <c r="B8" s="59" t="s">
        <v>4</v>
      </c>
      <c r="C8" s="60"/>
      <c r="D8" s="61" t="s">
        <v>3</v>
      </c>
      <c r="E8" s="63" t="str">
        <f>'DATA UTAMA'!D14</f>
        <v>ACHMAD MUFTI, S.Kom.</v>
      </c>
      <c r="F8" s="60"/>
      <c r="G8" s="60"/>
      <c r="H8" s="60"/>
      <c r="I8" s="60"/>
      <c r="J8" s="2"/>
      <c r="K8" s="62" t="s">
        <v>284</v>
      </c>
      <c r="L8" s="2"/>
      <c r="M8" s="2"/>
      <c r="N8" s="2"/>
      <c r="O8" s="60"/>
      <c r="P8" s="60"/>
      <c r="Q8" s="60"/>
      <c r="R8" s="59" t="s">
        <v>285</v>
      </c>
      <c r="S8" s="61" t="s">
        <v>3</v>
      </c>
      <c r="T8" s="63">
        <f>PROSEM!AB4</f>
        <v>75</v>
      </c>
    </row>
    <row r="9" spans="2:22">
      <c r="B9" s="59" t="s">
        <v>270</v>
      </c>
      <c r="C9" s="60"/>
      <c r="D9" s="61" t="s">
        <v>3</v>
      </c>
      <c r="E9" s="63" t="str">
        <f>'DATA UTAMA'!D16</f>
        <v>-</v>
      </c>
      <c r="F9" s="60"/>
      <c r="G9" s="60"/>
      <c r="H9" s="60"/>
      <c r="I9" s="56" t="s">
        <v>28</v>
      </c>
      <c r="J9" s="2"/>
      <c r="K9" s="62" t="s">
        <v>286</v>
      </c>
      <c r="L9" s="2"/>
      <c r="M9" s="2"/>
      <c r="N9" s="2"/>
      <c r="O9" s="60"/>
      <c r="P9" s="60"/>
      <c r="Q9" s="60"/>
      <c r="R9" s="59" t="s">
        <v>287</v>
      </c>
      <c r="S9" s="23" t="s">
        <v>3</v>
      </c>
      <c r="T9" s="87">
        <f>'NILAI AFEKTIF DAN REKAP ABSEN'!E54</f>
        <v>0</v>
      </c>
    </row>
    <row r="10" spans="2:22" ht="3" customHeight="1"/>
    <row r="11" spans="2:22" ht="24.75" customHeight="1">
      <c r="B11" s="1697" t="s">
        <v>6</v>
      </c>
      <c r="C11" s="1701" t="s">
        <v>301</v>
      </c>
      <c r="D11" s="1701"/>
      <c r="E11" s="1701"/>
      <c r="F11" s="1705" t="s">
        <v>288</v>
      </c>
      <c r="G11" s="1705"/>
      <c r="H11" s="1705"/>
      <c r="I11" s="1705" t="s">
        <v>289</v>
      </c>
      <c r="J11" s="1705"/>
      <c r="K11" s="1705"/>
      <c r="L11" s="1706" t="s">
        <v>290</v>
      </c>
      <c r="M11" s="1707"/>
      <c r="N11" s="1706" t="s">
        <v>372</v>
      </c>
      <c r="O11" s="1707"/>
      <c r="P11" s="1707"/>
      <c r="Q11" s="1708"/>
      <c r="R11" s="1709" t="s">
        <v>292</v>
      </c>
      <c r="S11" s="1710"/>
      <c r="T11" s="1711"/>
    </row>
    <row r="12" spans="2:22" ht="12" customHeight="1">
      <c r="B12" s="1698"/>
      <c r="C12" s="1702"/>
      <c r="D12" s="1702"/>
      <c r="E12" s="1702"/>
      <c r="F12" s="1718" t="s">
        <v>293</v>
      </c>
      <c r="G12" s="1718" t="s">
        <v>294</v>
      </c>
      <c r="H12" s="1721" t="s">
        <v>295</v>
      </c>
      <c r="I12" s="1673" t="s">
        <v>329</v>
      </c>
      <c r="J12" s="1674"/>
      <c r="K12" s="1722" t="s">
        <v>296</v>
      </c>
      <c r="L12" s="1726" t="s">
        <v>535</v>
      </c>
      <c r="M12" s="1722" t="s">
        <v>326</v>
      </c>
      <c r="N12" s="1677" t="s">
        <v>371</v>
      </c>
      <c r="O12" s="1678"/>
      <c r="P12" s="1668" t="s">
        <v>291</v>
      </c>
      <c r="Q12" s="1669"/>
      <c r="R12" s="1712"/>
      <c r="S12" s="1713"/>
      <c r="T12" s="1714"/>
    </row>
    <row r="13" spans="2:22" ht="12" customHeight="1">
      <c r="B13" s="1699"/>
      <c r="C13" s="1703"/>
      <c r="D13" s="1703"/>
      <c r="E13" s="1703"/>
      <c r="F13" s="1719"/>
      <c r="G13" s="1719"/>
      <c r="H13" s="1722"/>
      <c r="I13" s="1675"/>
      <c r="J13" s="1676"/>
      <c r="K13" s="1724"/>
      <c r="L13" s="1727"/>
      <c r="M13" s="1724"/>
      <c r="N13" s="1679"/>
      <c r="O13" s="1680"/>
      <c r="P13" s="1670"/>
      <c r="Q13" s="1671"/>
      <c r="R13" s="1715"/>
      <c r="S13" s="1716"/>
      <c r="T13" s="1717"/>
    </row>
    <row r="14" spans="2:22" ht="63" customHeight="1" thickBot="1">
      <c r="B14" s="1700"/>
      <c r="C14" s="1704"/>
      <c r="D14" s="1704"/>
      <c r="E14" s="1704"/>
      <c r="F14" s="1720"/>
      <c r="G14" s="1720"/>
      <c r="H14" s="1723"/>
      <c r="I14" s="194" t="s">
        <v>297</v>
      </c>
      <c r="J14" s="194" t="s">
        <v>294</v>
      </c>
      <c r="K14" s="1725"/>
      <c r="L14" s="1728"/>
      <c r="M14" s="1725"/>
      <c r="N14" s="195" t="s">
        <v>327</v>
      </c>
      <c r="O14" s="195" t="s">
        <v>328</v>
      </c>
      <c r="P14" s="326" t="s">
        <v>363</v>
      </c>
      <c r="Q14" s="326" t="s">
        <v>298</v>
      </c>
      <c r="R14" s="1672" t="s">
        <v>299</v>
      </c>
      <c r="S14" s="1672"/>
      <c r="T14" s="196" t="s">
        <v>300</v>
      </c>
      <c r="U14" s="57"/>
      <c r="V14" s="57"/>
    </row>
    <row r="15" spans="2:22" ht="6.75" customHeight="1" thickTop="1">
      <c r="B15" s="64">
        <f>PROSEM!B10</f>
        <v>0</v>
      </c>
      <c r="C15" s="1695">
        <f>PROSEM!C10</f>
        <v>0</v>
      </c>
      <c r="D15" s="1695"/>
      <c r="E15" s="1695"/>
      <c r="F15" s="866"/>
      <c r="G15" s="866"/>
      <c r="H15" s="867"/>
      <c r="I15" s="868"/>
      <c r="J15" s="868"/>
      <c r="K15" s="868"/>
      <c r="L15" s="869"/>
      <c r="M15" s="868"/>
      <c r="N15" s="870"/>
      <c r="O15" s="870"/>
      <c r="P15" s="871"/>
      <c r="Q15" s="871"/>
      <c r="R15" s="872"/>
      <c r="S15" s="873"/>
      <c r="T15" s="874"/>
      <c r="U15" s="57"/>
      <c r="V15" s="57"/>
    </row>
    <row r="16" spans="2:22" ht="35.25" customHeight="1">
      <c r="B16" s="862">
        <f>PROSEM!B11</f>
        <v>1</v>
      </c>
      <c r="C16" s="1686" t="str">
        <f>PROSEM!C11</f>
        <v>Menerapkan konsep suhu dan kalor</v>
      </c>
      <c r="D16" s="1686"/>
      <c r="E16" s="1686"/>
      <c r="F16" s="863">
        <f>PROSEM!D11</f>
        <v>0</v>
      </c>
      <c r="G16" s="863">
        <f>COUNTIF(ABSEN!$F$10:$Y$10,'DSS-DSK'!B16)</f>
        <v>0</v>
      </c>
      <c r="H16" s="864" t="str">
        <f>IF(ISERROR(G16/F16),"",(G16/F16))</f>
        <v/>
      </c>
      <c r="I16" s="1687">
        <f>8-B25</f>
        <v>4</v>
      </c>
      <c r="J16" s="1687">
        <f>I16</f>
        <v>4</v>
      </c>
      <c r="K16" s="1690">
        <f>J16/I16</f>
        <v>1</v>
      </c>
      <c r="L16" s="865" t="e">
        <f>'NILAI RAPORT'!F47</f>
        <v>#DIV/0!</v>
      </c>
      <c r="M16" s="327" t="str">
        <f>IF(ISERROR(L16),"",(L16/10))</f>
        <v/>
      </c>
      <c r="N16" s="141">
        <f>IF(C16=0,"",'ANALISIS DAN REMIDIASI'!J49)</f>
        <v>0</v>
      </c>
      <c r="O16" s="143" t="e">
        <f t="shared" ref="O16:O23" si="0">IF(B16=0,"",($T$9-N16)/$T$9)</f>
        <v>#DIV/0!</v>
      </c>
      <c r="P16" s="1682">
        <f>(SUM(N16:N23))/(B24)</f>
        <v>0</v>
      </c>
      <c r="Q16" s="1684" t="e">
        <f>1-P16/T9</f>
        <v>#DIV/0!</v>
      </c>
      <c r="R16" s="1662"/>
      <c r="S16" s="1663"/>
      <c r="T16" s="1666"/>
    </row>
    <row r="17" spans="2:22" ht="35.25" customHeight="1">
      <c r="B17" s="67">
        <f>PROSEM!B12</f>
        <v>1.4</v>
      </c>
      <c r="C17" s="1694" t="str">
        <f>PROSEM!C12</f>
        <v>Menentukan  Jenis pondasi yang tepat untuk bangunan sesuai dengan jenis tanahnya</v>
      </c>
      <c r="D17" s="1694"/>
      <c r="E17" s="1694"/>
      <c r="F17" s="65">
        <f>PROSEM!D12</f>
        <v>21</v>
      </c>
      <c r="G17" s="65">
        <f>COUNTIF(ABSEN!$F$10:$Y$10,'DSS-DSK'!B17)</f>
        <v>0</v>
      </c>
      <c r="H17" s="66">
        <f t="shared" ref="H17:H23" si="1">IF(ISERROR(G17/F17),"",(G17/F17))</f>
        <v>0</v>
      </c>
      <c r="I17" s="1688"/>
      <c r="J17" s="1688"/>
      <c r="K17" s="1691"/>
      <c r="L17" s="138" t="e">
        <f>'NILAI RAPORT'!G47</f>
        <v>#DIV/0!</v>
      </c>
      <c r="M17" s="139" t="str">
        <f>IF(ISERROR(L17),"",(L17/10))</f>
        <v/>
      </c>
      <c r="N17" s="137">
        <f>IF(C17=0,"",'ANALISIS DAN REMIDIASI'!P49)</f>
        <v>0</v>
      </c>
      <c r="O17" s="143" t="e">
        <f t="shared" si="0"/>
        <v>#DIV/0!</v>
      </c>
      <c r="P17" s="1682"/>
      <c r="Q17" s="1684"/>
      <c r="R17" s="1662"/>
      <c r="S17" s="1663"/>
      <c r="T17" s="1666"/>
    </row>
    <row r="18" spans="2:22" ht="35.25" customHeight="1">
      <c r="B18" s="67">
        <f>PROSEM!B13</f>
        <v>1.5</v>
      </c>
      <c r="C18" s="1694" t="str">
        <f>PROSEM!C13</f>
        <v>Menjelaskan macam-macam sambungan kayu.</v>
      </c>
      <c r="D18" s="1694"/>
      <c r="E18" s="1694"/>
      <c r="F18" s="65">
        <f>PROSEM!D13</f>
        <v>15</v>
      </c>
      <c r="G18" s="65">
        <f>COUNTIF(ABSEN!$F$10:$Y$10,'DSS-DSK'!B18)</f>
        <v>0</v>
      </c>
      <c r="H18" s="66">
        <f t="shared" si="1"/>
        <v>0</v>
      </c>
      <c r="I18" s="1688"/>
      <c r="J18" s="1688"/>
      <c r="K18" s="1691"/>
      <c r="L18" s="138" t="e">
        <f>'NILAI RAPORT'!H47</f>
        <v>#DIV/0!</v>
      </c>
      <c r="M18" s="139" t="str">
        <f t="shared" ref="M18:M23" si="2">IF(ISERROR(L18),"",(L18/10))</f>
        <v/>
      </c>
      <c r="N18" s="137">
        <f>IF(C18=0,"",'ANALISIS DAN REMIDIASI'!V49)</f>
        <v>0</v>
      </c>
      <c r="O18" s="143" t="e">
        <f t="shared" si="0"/>
        <v>#DIV/0!</v>
      </c>
      <c r="P18" s="1682"/>
      <c r="Q18" s="1684"/>
      <c r="R18" s="1662"/>
      <c r="S18" s="1663"/>
      <c r="T18" s="1666"/>
    </row>
    <row r="19" spans="2:22" ht="35.25" customHeight="1">
      <c r="B19" s="67">
        <f>PROSEM!B14</f>
        <v>3.6</v>
      </c>
      <c r="C19" s="1694" t="str">
        <f>PROSEM!C14</f>
        <v xml:space="preserve">Menerapkan macam-macam konstruksi pintu dan jendela . </v>
      </c>
      <c r="D19" s="1694"/>
      <c r="E19" s="1694"/>
      <c r="F19" s="65">
        <f>PROSEM!D14</f>
        <v>0</v>
      </c>
      <c r="G19" s="65">
        <f>COUNTIF(ABSEN!$F$10:$Y$10,'DSS-DSK'!B19)</f>
        <v>2</v>
      </c>
      <c r="H19" s="66" t="str">
        <f t="shared" si="1"/>
        <v/>
      </c>
      <c r="I19" s="1688"/>
      <c r="J19" s="1688"/>
      <c r="K19" s="1691"/>
      <c r="L19" s="138" t="e">
        <f>'NILAI RAPORT'!I47</f>
        <v>#DIV/0!</v>
      </c>
      <c r="M19" s="139" t="str">
        <f t="shared" si="2"/>
        <v/>
      </c>
      <c r="N19" s="137">
        <f>IF(C19=0,"",'ANALISIS DAN REMIDIASI'!AB49)</f>
        <v>0</v>
      </c>
      <c r="O19" s="143" t="e">
        <f t="shared" si="0"/>
        <v>#DIV/0!</v>
      </c>
      <c r="P19" s="1682"/>
      <c r="Q19" s="1684"/>
      <c r="R19" s="1662"/>
      <c r="S19" s="1663"/>
      <c r="T19" s="1666"/>
    </row>
    <row r="20" spans="2:22" ht="35.25" customHeight="1">
      <c r="B20" s="67">
        <f>PROSEM!B15</f>
        <v>0</v>
      </c>
      <c r="C20" s="1694">
        <f>PROSEM!C15</f>
        <v>0</v>
      </c>
      <c r="D20" s="1694"/>
      <c r="E20" s="1694"/>
      <c r="F20" s="65">
        <f>PROSEM!D15</f>
        <v>0</v>
      </c>
      <c r="G20" s="65">
        <f>COUNTIF(ABSEN!$F$10:$Y$10,'DSS-DSK'!B20)</f>
        <v>0</v>
      </c>
      <c r="H20" s="66" t="str">
        <f t="shared" si="1"/>
        <v/>
      </c>
      <c r="I20" s="1688"/>
      <c r="J20" s="1688"/>
      <c r="K20" s="1691"/>
      <c r="L20" s="138" t="e">
        <f>'NILAI RAPORT'!J47</f>
        <v>#DIV/0!</v>
      </c>
      <c r="M20" s="139" t="str">
        <f t="shared" si="2"/>
        <v/>
      </c>
      <c r="N20" s="137" t="str">
        <f>IF(C20=0,"",'ANALISIS DAN REMIDIASI'!AH49)</f>
        <v/>
      </c>
      <c r="O20" s="143" t="str">
        <f t="shared" si="0"/>
        <v/>
      </c>
      <c r="P20" s="1682"/>
      <c r="Q20" s="1684"/>
      <c r="R20" s="1662"/>
      <c r="S20" s="1663"/>
      <c r="T20" s="1666"/>
    </row>
    <row r="21" spans="2:22" ht="35.25" customHeight="1">
      <c r="B21" s="67">
        <f>PROSEM!B16</f>
        <v>0</v>
      </c>
      <c r="C21" s="1694">
        <f>PROSEM!C16</f>
        <v>0</v>
      </c>
      <c r="D21" s="1694"/>
      <c r="E21" s="1694"/>
      <c r="F21" s="65">
        <f>PROSEM!D16</f>
        <v>0</v>
      </c>
      <c r="G21" s="65">
        <f>COUNTIF(ABSEN!$F$10:$Y$10,'DSS-DSK'!B21)</f>
        <v>0</v>
      </c>
      <c r="H21" s="66" t="str">
        <f t="shared" si="1"/>
        <v/>
      </c>
      <c r="I21" s="1688"/>
      <c r="J21" s="1688"/>
      <c r="K21" s="1691"/>
      <c r="L21" s="138" t="e">
        <f>'NILAI RAPORT'!K47</f>
        <v>#DIV/0!</v>
      </c>
      <c r="M21" s="139" t="str">
        <f t="shared" si="2"/>
        <v/>
      </c>
      <c r="N21" s="137" t="str">
        <f>IF(C21=0,"",'ANALISIS DAN REMIDIASI'!AN49)</f>
        <v/>
      </c>
      <c r="O21" s="143" t="str">
        <f t="shared" si="0"/>
        <v/>
      </c>
      <c r="P21" s="1682"/>
      <c r="Q21" s="1684"/>
      <c r="R21" s="1662"/>
      <c r="S21" s="1663"/>
      <c r="T21" s="1666"/>
    </row>
    <row r="22" spans="2:22" ht="35.25" customHeight="1">
      <c r="B22" s="67">
        <f>PROSEM!B17</f>
        <v>0</v>
      </c>
      <c r="C22" s="1694">
        <f>PROSEM!C17</f>
        <v>0</v>
      </c>
      <c r="D22" s="1694"/>
      <c r="E22" s="1694"/>
      <c r="F22" s="65">
        <f>PROSEM!D17</f>
        <v>0</v>
      </c>
      <c r="G22" s="65">
        <f>COUNTIF(ABSEN!$F$10:$Y$10,'DSS-DSK'!B22)</f>
        <v>0</v>
      </c>
      <c r="H22" s="66" t="str">
        <f t="shared" si="1"/>
        <v/>
      </c>
      <c r="I22" s="1688"/>
      <c r="J22" s="1688"/>
      <c r="K22" s="1691"/>
      <c r="L22" s="138" t="e">
        <f>'NILAI RAPORT'!L47</f>
        <v>#DIV/0!</v>
      </c>
      <c r="M22" s="139" t="str">
        <f t="shared" si="2"/>
        <v/>
      </c>
      <c r="N22" s="137" t="str">
        <f>IF(C22=0,"",'ANALISIS DAN REMIDIASI'!AT49)</f>
        <v/>
      </c>
      <c r="O22" s="143" t="str">
        <f t="shared" si="0"/>
        <v/>
      </c>
      <c r="P22" s="1682"/>
      <c r="Q22" s="1684"/>
      <c r="R22" s="1662"/>
      <c r="S22" s="1663"/>
      <c r="T22" s="1666"/>
    </row>
    <row r="23" spans="2:22" ht="35.25" customHeight="1">
      <c r="B23" s="68">
        <f>PROSEM!B18</f>
        <v>0</v>
      </c>
      <c r="C23" s="1693"/>
      <c r="D23" s="1693"/>
      <c r="E23" s="1693"/>
      <c r="F23" s="69"/>
      <c r="G23" s="69">
        <f>COUNTIF(ABSEN!$F$10:$Y$10,'DSS-DSK'!B23)</f>
        <v>0</v>
      </c>
      <c r="H23" s="70" t="str">
        <f t="shared" si="1"/>
        <v/>
      </c>
      <c r="I23" s="1689"/>
      <c r="J23" s="1689"/>
      <c r="K23" s="1692"/>
      <c r="L23" s="71" t="e">
        <f>'NILAI RAPORT'!M47</f>
        <v>#DIV/0!</v>
      </c>
      <c r="M23" s="150" t="str">
        <f t="shared" si="2"/>
        <v/>
      </c>
      <c r="N23" s="144" t="str">
        <f>IF(C23=0,"",'ANALISIS DAN REMIDIASI'!AZ49)</f>
        <v/>
      </c>
      <c r="O23" s="71" t="str">
        <f t="shared" si="0"/>
        <v/>
      </c>
      <c r="P23" s="1683"/>
      <c r="Q23" s="1685"/>
      <c r="R23" s="1664"/>
      <c r="S23" s="1665"/>
      <c r="T23" s="1667"/>
    </row>
    <row r="24" spans="2:22" s="7" customFormat="1" ht="5.25" customHeight="1">
      <c r="B24" s="7">
        <f>COUNTIF(B16:B23,0)</f>
        <v>4</v>
      </c>
      <c r="C24" s="7">
        <f>COUNTIF(C16:C23,0)</f>
        <v>3</v>
      </c>
      <c r="L24" s="7">
        <f>COUNTBLANK(L16:L23)</f>
        <v>0</v>
      </c>
      <c r="N24" s="7">
        <f>COUNTBLANK(N16:N23)</f>
        <v>4</v>
      </c>
      <c r="R24" s="72"/>
      <c r="S24" s="72"/>
      <c r="T24" s="72"/>
      <c r="U24" s="72"/>
      <c r="V24" s="72"/>
    </row>
    <row r="25" spans="2:22">
      <c r="B25" s="72">
        <f>COUNTIF(B16:B23,0)</f>
        <v>4</v>
      </c>
      <c r="C25" s="72"/>
      <c r="D25" s="72"/>
      <c r="E25" s="72"/>
      <c r="F25" s="73"/>
      <c r="G25" s="73">
        <f>COUNTIF(G16:G23,0)</f>
        <v>7</v>
      </c>
      <c r="H25" s="73">
        <f>COUNTIF(A16:A23,0)</f>
        <v>0</v>
      </c>
      <c r="I25" s="73">
        <f>COUNTIF(B16:B23,0)</f>
        <v>4</v>
      </c>
      <c r="J25" s="56"/>
      <c r="K25" s="56"/>
      <c r="L25" s="7" t="e">
        <f>(SUM(L16:L23))/I16</f>
        <v>#DIV/0!</v>
      </c>
      <c r="M25" s="74"/>
      <c r="N25" s="75"/>
      <c r="O25" s="75"/>
      <c r="P25" s="75"/>
      <c r="Q25" s="75"/>
      <c r="R25" s="75"/>
    </row>
    <row r="26" spans="2:22">
      <c r="B26" s="76" t="str">
        <f>'DATA UTAMA'!D18</f>
        <v>PRAKARYA</v>
      </c>
      <c r="C26" s="76"/>
      <c r="D26" s="76"/>
      <c r="E26" s="77" t="s">
        <v>19</v>
      </c>
      <c r="F26" s="76"/>
      <c r="G26" s="76">
        <f>8-G25</f>
        <v>1</v>
      </c>
      <c r="H26" s="76"/>
      <c r="I26" s="76"/>
      <c r="J26" s="7"/>
      <c r="K26" s="74"/>
      <c r="L26" s="56"/>
      <c r="M26" s="7"/>
      <c r="N26" s="75"/>
      <c r="O26" s="75"/>
      <c r="P26" s="75"/>
      <c r="Q26" s="75"/>
      <c r="R26" s="1661" t="s">
        <v>373</v>
      </c>
      <c r="S26" s="1661"/>
      <c r="T26" s="1661"/>
    </row>
    <row r="27" spans="2:22">
      <c r="B27" s="78"/>
      <c r="C27" s="78"/>
      <c r="D27" s="78"/>
      <c r="E27" s="58" t="s">
        <v>20</v>
      </c>
      <c r="F27" s="78"/>
      <c r="G27" s="78"/>
      <c r="H27" s="78"/>
      <c r="I27" s="78"/>
      <c r="K27" s="75"/>
      <c r="L27" s="55"/>
      <c r="N27" s="79"/>
      <c r="O27" s="79"/>
      <c r="P27" s="79"/>
      <c r="Q27" s="79"/>
      <c r="R27" s="1661" t="s">
        <v>21</v>
      </c>
      <c r="S27" s="1661"/>
      <c r="T27" s="1661"/>
    </row>
    <row r="28" spans="2:22">
      <c r="B28" s="78"/>
      <c r="C28" s="78"/>
      <c r="D28" s="78"/>
      <c r="E28" s="80"/>
      <c r="F28" s="78"/>
      <c r="G28" s="78"/>
      <c r="H28" s="78"/>
      <c r="I28" s="78"/>
      <c r="K28" s="55"/>
      <c r="L28" s="55"/>
      <c r="N28" s="55"/>
      <c r="O28" s="55"/>
      <c r="P28" s="55"/>
      <c r="Q28" s="55"/>
      <c r="T28" s="80"/>
    </row>
    <row r="29" spans="2:22">
      <c r="B29" s="78"/>
      <c r="C29" s="78"/>
      <c r="D29" s="78"/>
      <c r="E29" s="80"/>
      <c r="F29" s="78"/>
      <c r="G29" s="78"/>
      <c r="H29" s="78"/>
      <c r="I29" s="78"/>
      <c r="K29" s="55"/>
      <c r="L29" s="55"/>
      <c r="N29" s="55"/>
      <c r="O29" s="55"/>
      <c r="P29" s="55"/>
      <c r="Q29" s="55"/>
      <c r="T29" s="80"/>
    </row>
    <row r="30" spans="2:22">
      <c r="B30" s="78"/>
      <c r="C30" s="78"/>
      <c r="D30" s="78"/>
      <c r="E30" s="80"/>
      <c r="F30" s="78"/>
      <c r="G30" s="78"/>
      <c r="H30" s="78"/>
      <c r="I30" s="78"/>
      <c r="K30" s="55"/>
      <c r="L30" s="55"/>
      <c r="N30" s="55"/>
      <c r="O30" s="55"/>
      <c r="P30" s="55"/>
      <c r="Q30" s="55"/>
      <c r="T30" s="80"/>
    </row>
    <row r="31" spans="2:22" s="83" customFormat="1" ht="15">
      <c r="B31" s="81"/>
      <c r="C31" s="81"/>
      <c r="D31" s="81"/>
      <c r="E31" s="82" t="str">
        <f>'DATA UTAMA'!L7</f>
        <v>ARIS SUATRYANTO, S.Pd.</v>
      </c>
      <c r="F31" s="81"/>
      <c r="G31" s="81"/>
      <c r="H31" s="81"/>
      <c r="I31" s="81"/>
      <c r="K31" s="84"/>
      <c r="L31" s="85"/>
      <c r="N31" s="84"/>
      <c r="O31" s="84"/>
      <c r="P31" s="84"/>
      <c r="Q31" s="84"/>
      <c r="R31" s="1660" t="str">
        <f>'DATA UTAMA'!D14</f>
        <v>ACHMAD MUFTI, S.Kom.</v>
      </c>
      <c r="S31" s="1660"/>
      <c r="T31" s="1660"/>
      <c r="U31" s="86"/>
      <c r="V31" s="86"/>
    </row>
    <row r="32" spans="2:22" ht="11.25" customHeight="1">
      <c r="B32" s="78"/>
      <c r="C32" s="78"/>
      <c r="D32" s="78"/>
      <c r="E32" s="58" t="e">
        <f>CONCATENATE("NIP."," ",'DATA UTAMA'!#REF!)</f>
        <v>#REF!</v>
      </c>
      <c r="F32" s="78"/>
      <c r="G32" s="78"/>
      <c r="H32" s="78"/>
      <c r="I32" s="78"/>
      <c r="K32" s="75"/>
      <c r="L32" s="55"/>
      <c r="N32" s="75"/>
      <c r="O32" s="75"/>
      <c r="P32" s="75"/>
      <c r="Q32" s="75"/>
      <c r="R32" s="1661" t="str">
        <f>CONCATENATE("NIP."," ",'DATA UTAMA'!D16)</f>
        <v>NIP. -</v>
      </c>
      <c r="S32" s="1661"/>
      <c r="T32" s="1661"/>
    </row>
    <row r="33" spans="6:9">
      <c r="F33" s="1681"/>
      <c r="G33" s="1681"/>
      <c r="H33" s="1681"/>
      <c r="I33" s="1681"/>
    </row>
  </sheetData>
  <mergeCells count="40">
    <mergeCell ref="C15:E15"/>
    <mergeCell ref="B4:T4"/>
    <mergeCell ref="B5:T5"/>
    <mergeCell ref="B11:B14"/>
    <mergeCell ref="C11:E14"/>
    <mergeCell ref="F11:H11"/>
    <mergeCell ref="I11:K11"/>
    <mergeCell ref="L11:M11"/>
    <mergeCell ref="N11:Q11"/>
    <mergeCell ref="R11:T13"/>
    <mergeCell ref="F12:F14"/>
    <mergeCell ref="G12:G14"/>
    <mergeCell ref="H12:H14"/>
    <mergeCell ref="K12:K14"/>
    <mergeCell ref="M12:M14"/>
    <mergeCell ref="L12:L14"/>
    <mergeCell ref="C16:E16"/>
    <mergeCell ref="I16:I23"/>
    <mergeCell ref="J16:J23"/>
    <mergeCell ref="K16:K23"/>
    <mergeCell ref="C23:E23"/>
    <mergeCell ref="C17:E17"/>
    <mergeCell ref="C18:E18"/>
    <mergeCell ref="C19:E19"/>
    <mergeCell ref="C20:E20"/>
    <mergeCell ref="C21:E21"/>
    <mergeCell ref="C22:E22"/>
    <mergeCell ref="I12:J13"/>
    <mergeCell ref="N12:O13"/>
    <mergeCell ref="F33:I33"/>
    <mergeCell ref="P16:P23"/>
    <mergeCell ref="Q16:Q23"/>
    <mergeCell ref="R31:T31"/>
    <mergeCell ref="R32:T32"/>
    <mergeCell ref="R16:S23"/>
    <mergeCell ref="T16:T23"/>
    <mergeCell ref="P12:Q13"/>
    <mergeCell ref="R27:T27"/>
    <mergeCell ref="R26:T26"/>
    <mergeCell ref="R14:S14"/>
  </mergeCells>
  <conditionalFormatting sqref="P16 R16 T16 B16:O23 B15:E15">
    <cfRule type="cellIs" dxfId="0" priority="3" operator="equal">
      <formula>0</formula>
    </cfRule>
  </conditionalFormatting>
  <pageMargins left="0.43307086614173229" right="0.23622047244094491" top="0.15748031496062992" bottom="0.15748031496062992" header="0.31496062992125984" footer="0.31496062992125984"/>
  <pageSetup paperSize="9" scale="90" orientation="landscape" horizontalDpi="4294967293" verticalDpi="4294967293" r:id="rId1"/>
  <headerFooter>
    <oddHeader>&amp;LSMK N 2 WONOSOBO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QDB1544"/>
  <sheetViews>
    <sheetView showGridLines="0" tabSelected="1" zoomScale="55" zoomScaleNormal="55" workbookViewId="0"/>
  </sheetViews>
  <sheetFormatPr defaultRowHeight="12" customHeight="1"/>
  <cols>
    <col min="1" max="1" width="1.85546875" style="11" customWidth="1"/>
    <col min="2" max="2" width="35" style="956" customWidth="1"/>
    <col min="3" max="3" width="2" style="11" customWidth="1"/>
    <col min="4" max="4" width="35" style="11" customWidth="1"/>
    <col min="5" max="5" width="2" style="11" customWidth="1"/>
    <col min="6" max="6" width="35" style="11" customWidth="1"/>
    <col min="7" max="7" width="2" style="11" customWidth="1"/>
    <col min="8" max="8" width="35" style="12" customWidth="1"/>
    <col min="9" max="9" width="2" style="11" customWidth="1"/>
    <col min="10" max="10" width="35" style="11" customWidth="1"/>
    <col min="11" max="11" width="2" style="11" customWidth="1"/>
    <col min="12" max="12" width="35" style="11" customWidth="1"/>
    <col min="13" max="13" width="1.28515625" style="11" customWidth="1"/>
    <col min="14" max="16384" width="9.140625" style="11"/>
  </cols>
  <sheetData>
    <row r="1" spans="1:13" s="955" customFormat="1" ht="27.75" customHeight="1">
      <c r="A1" s="1101"/>
      <c r="B1" s="1111" t="s">
        <v>261</v>
      </c>
      <c r="C1" s="1111"/>
      <c r="D1" s="1111"/>
      <c r="E1" s="1111"/>
      <c r="F1" s="1111"/>
      <c r="G1" s="1111"/>
      <c r="H1" s="1111"/>
      <c r="I1" s="1111"/>
      <c r="J1" s="1111"/>
      <c r="K1" s="1111"/>
      <c r="L1" s="1111"/>
      <c r="M1" s="1102"/>
    </row>
    <row r="2" spans="1:13" s="955" customFormat="1" ht="30" customHeight="1">
      <c r="A2" s="1084"/>
      <c r="B2" s="1109" t="s">
        <v>636</v>
      </c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0"/>
    </row>
    <row r="3" spans="1:13" s="955" customFormat="1" ht="22.5" customHeight="1">
      <c r="A3" s="1081"/>
      <c r="B3" s="1078" t="s">
        <v>212</v>
      </c>
      <c r="C3" s="966" t="s">
        <v>3</v>
      </c>
      <c r="D3" s="1063" t="s">
        <v>637</v>
      </c>
      <c r="E3" s="967"/>
      <c r="F3" s="1078" t="s">
        <v>249</v>
      </c>
      <c r="G3" s="966" t="s">
        <v>3</v>
      </c>
      <c r="H3" s="1070" t="s">
        <v>641</v>
      </c>
      <c r="I3" s="965"/>
      <c r="J3" s="1078" t="s">
        <v>235</v>
      </c>
      <c r="K3" s="966" t="s">
        <v>3</v>
      </c>
      <c r="L3" s="1063" t="s">
        <v>644</v>
      </c>
      <c r="M3" s="1082"/>
    </row>
    <row r="4" spans="1:13" s="955" customFormat="1" ht="8.25" customHeight="1">
      <c r="A4" s="1081"/>
      <c r="B4" s="1079"/>
      <c r="C4" s="966"/>
      <c r="D4" s="1064"/>
      <c r="E4" s="967"/>
      <c r="F4" s="1079"/>
      <c r="G4" s="966"/>
      <c r="H4" s="1064"/>
      <c r="I4" s="967"/>
      <c r="J4" s="1079"/>
      <c r="K4" s="966"/>
      <c r="L4" s="1073"/>
      <c r="M4" s="1083"/>
    </row>
    <row r="5" spans="1:13" s="955" customFormat="1" ht="22.5" customHeight="1">
      <c r="A5" s="1081"/>
      <c r="B5" s="1078" t="s">
        <v>233</v>
      </c>
      <c r="C5" s="966" t="s">
        <v>3</v>
      </c>
      <c r="D5" s="1065" t="s">
        <v>638</v>
      </c>
      <c r="E5" s="967"/>
      <c r="F5" s="1078" t="s">
        <v>252</v>
      </c>
      <c r="G5" s="966" t="s">
        <v>3</v>
      </c>
      <c r="H5" s="1070" t="s">
        <v>642</v>
      </c>
      <c r="I5" s="965"/>
      <c r="J5" s="1078" t="s">
        <v>236</v>
      </c>
      <c r="K5" s="966" t="s">
        <v>3</v>
      </c>
      <c r="L5" s="1063" t="s">
        <v>645</v>
      </c>
      <c r="M5" s="1082"/>
    </row>
    <row r="6" spans="1:13" s="955" customFormat="1" ht="8.25" customHeight="1">
      <c r="A6" s="1081"/>
      <c r="B6" s="1079"/>
      <c r="C6" s="966"/>
      <c r="D6" s="1066"/>
      <c r="E6" s="967"/>
      <c r="F6" s="1079"/>
      <c r="G6" s="966"/>
      <c r="H6" s="1064"/>
      <c r="I6" s="967"/>
      <c r="J6" s="1079"/>
      <c r="K6" s="966"/>
      <c r="L6" s="1064"/>
      <c r="M6" s="1083"/>
    </row>
    <row r="7" spans="1:13" s="955" customFormat="1" ht="22.5" customHeight="1">
      <c r="A7" s="1081"/>
      <c r="B7" s="1077"/>
      <c r="C7" s="970"/>
      <c r="D7" s="1067" t="s">
        <v>639</v>
      </c>
      <c r="E7" s="967"/>
      <c r="F7" s="1078" t="s">
        <v>251</v>
      </c>
      <c r="G7" s="966" t="s">
        <v>3</v>
      </c>
      <c r="H7" s="1729" t="s">
        <v>643</v>
      </c>
      <c r="I7" s="965"/>
      <c r="J7" s="1078" t="s">
        <v>237</v>
      </c>
      <c r="K7" s="966" t="s">
        <v>3</v>
      </c>
      <c r="L7" s="1063" t="s">
        <v>646</v>
      </c>
      <c r="M7" s="1082"/>
    </row>
    <row r="8" spans="1:13" s="955" customFormat="1" ht="8.25" customHeight="1">
      <c r="A8" s="1081"/>
      <c r="B8" s="1079"/>
      <c r="C8" s="966"/>
      <c r="D8" s="1064"/>
      <c r="E8" s="967"/>
      <c r="F8" s="1079"/>
      <c r="G8" s="966"/>
      <c r="H8" s="1064"/>
      <c r="I8" s="967"/>
      <c r="J8" s="1079"/>
      <c r="K8" s="966"/>
      <c r="L8" s="1064"/>
      <c r="M8" s="1083"/>
    </row>
    <row r="9" spans="1:13" s="955" customFormat="1" ht="22.5" customHeight="1">
      <c r="A9" s="1081"/>
      <c r="B9" s="1078" t="s">
        <v>234</v>
      </c>
      <c r="C9" s="966" t="s">
        <v>3</v>
      </c>
      <c r="D9" s="1063" t="s">
        <v>640</v>
      </c>
      <c r="E9" s="967"/>
      <c r="F9" s="1078" t="s">
        <v>264</v>
      </c>
      <c r="G9" s="966" t="s">
        <v>3</v>
      </c>
      <c r="H9" s="1730" t="s">
        <v>57</v>
      </c>
      <c r="I9" s="967"/>
      <c r="J9" s="1078" t="s">
        <v>238</v>
      </c>
      <c r="K9" s="966" t="s">
        <v>3</v>
      </c>
      <c r="L9" s="1074" t="s">
        <v>57</v>
      </c>
      <c r="M9" s="1083"/>
    </row>
    <row r="10" spans="1:13" s="955" customFormat="1" ht="8.25" customHeight="1">
      <c r="A10" s="1081"/>
      <c r="B10" s="1078"/>
      <c r="C10" s="966"/>
      <c r="D10" s="1064"/>
      <c r="E10" s="967"/>
      <c r="F10" s="1079"/>
      <c r="G10" s="966"/>
      <c r="H10" s="1064"/>
      <c r="I10" s="967"/>
      <c r="J10" s="1079"/>
      <c r="K10" s="967"/>
      <c r="L10" s="1064"/>
      <c r="M10" s="1083"/>
    </row>
    <row r="11" spans="1:13" s="955" customFormat="1" ht="22.5" customHeight="1">
      <c r="A11" s="1081"/>
      <c r="B11" s="1080" t="s">
        <v>583</v>
      </c>
      <c r="C11" s="966" t="s">
        <v>3</v>
      </c>
      <c r="D11" s="1063">
        <v>12233</v>
      </c>
      <c r="E11" s="965"/>
      <c r="F11" s="1078" t="s">
        <v>265</v>
      </c>
      <c r="G11" s="966" t="s">
        <v>3</v>
      </c>
      <c r="H11" s="1731" t="s">
        <v>57</v>
      </c>
      <c r="I11" s="965"/>
      <c r="J11" s="1078" t="s">
        <v>250</v>
      </c>
      <c r="K11" s="966" t="s">
        <v>3</v>
      </c>
      <c r="L11" s="1070" t="s">
        <v>674</v>
      </c>
      <c r="M11" s="1082"/>
    </row>
    <row r="12" spans="1:13" s="955" customFormat="1" ht="9" customHeight="1">
      <c r="A12" s="1081"/>
      <c r="B12" s="1080"/>
      <c r="C12" s="966"/>
      <c r="D12" s="969"/>
      <c r="E12" s="965"/>
      <c r="F12" s="1078"/>
      <c r="G12" s="966"/>
      <c r="H12" s="969"/>
      <c r="I12" s="965"/>
      <c r="J12" s="1078"/>
      <c r="K12" s="966"/>
      <c r="L12" s="968"/>
      <c r="M12" s="1082"/>
    </row>
    <row r="13" spans="1:13" s="955" customFormat="1" ht="22.5" customHeight="1">
      <c r="A13" s="1084"/>
      <c r="B13" s="1110" t="s">
        <v>609</v>
      </c>
      <c r="C13" s="1110"/>
      <c r="D13" s="1110"/>
      <c r="E13" s="1110"/>
      <c r="F13" s="1110"/>
      <c r="G13" s="1110"/>
      <c r="H13" s="1110"/>
      <c r="I13" s="1110"/>
      <c r="J13" s="1110"/>
      <c r="K13" s="1110"/>
      <c r="L13" s="1110"/>
      <c r="M13" s="1085"/>
    </row>
    <row r="14" spans="1:13" s="955" customFormat="1" ht="22.5" customHeight="1">
      <c r="A14" s="1086"/>
      <c r="B14" s="973" t="s">
        <v>239</v>
      </c>
      <c r="C14" s="974" t="s">
        <v>3</v>
      </c>
      <c r="D14" s="1063" t="s">
        <v>647</v>
      </c>
      <c r="E14" s="975"/>
      <c r="F14" s="973" t="s">
        <v>126</v>
      </c>
      <c r="G14" s="974" t="s">
        <v>3</v>
      </c>
      <c r="H14" s="1063" t="s">
        <v>648</v>
      </c>
      <c r="I14" s="973"/>
      <c r="J14" s="973" t="s">
        <v>302</v>
      </c>
      <c r="K14" s="974" t="s">
        <v>3</v>
      </c>
      <c r="L14" s="1075">
        <v>75</v>
      </c>
      <c r="M14" s="1087"/>
    </row>
    <row r="15" spans="1:13" s="955" customFormat="1" ht="8.25" customHeight="1">
      <c r="A15" s="1086"/>
      <c r="B15" s="975"/>
      <c r="C15" s="974"/>
      <c r="D15" s="1068"/>
      <c r="E15" s="975"/>
      <c r="F15" s="975"/>
      <c r="G15" s="974"/>
      <c r="H15" s="1068"/>
      <c r="I15" s="975"/>
      <c r="J15" s="976"/>
      <c r="K15" s="974"/>
      <c r="L15" s="1076"/>
      <c r="M15" s="1088"/>
    </row>
    <row r="16" spans="1:13" s="955" customFormat="1" ht="22.5" customHeight="1">
      <c r="A16" s="1086"/>
      <c r="B16" s="973" t="s">
        <v>240</v>
      </c>
      <c r="C16" s="974" t="s">
        <v>3</v>
      </c>
      <c r="D16" s="1063" t="str">
        <f>VLOOKUP(D14,'DATA ISIAN'!K3:M98,3,0)</f>
        <v>-</v>
      </c>
      <c r="E16" s="975"/>
      <c r="F16" s="978" t="s">
        <v>128</v>
      </c>
      <c r="G16" s="974" t="s">
        <v>3</v>
      </c>
      <c r="H16" s="1063">
        <v>2</v>
      </c>
      <c r="I16" s="973"/>
      <c r="J16" s="979" t="s">
        <v>248</v>
      </c>
      <c r="K16" s="974" t="s">
        <v>3</v>
      </c>
      <c r="L16" s="1063" t="s">
        <v>662</v>
      </c>
      <c r="M16" s="1087"/>
    </row>
    <row r="17" spans="1:13" s="955" customFormat="1" ht="8.25" customHeight="1">
      <c r="A17" s="1086"/>
      <c r="B17" s="972"/>
      <c r="C17" s="974"/>
      <c r="D17" s="1069"/>
      <c r="E17" s="977"/>
      <c r="F17" s="977"/>
      <c r="G17" s="974"/>
      <c r="H17" s="1071"/>
      <c r="I17" s="977"/>
      <c r="J17" s="977"/>
      <c r="K17" s="974"/>
      <c r="L17" s="977"/>
      <c r="M17" s="1088"/>
    </row>
    <row r="18" spans="1:13" s="955" customFormat="1" ht="21.75" customHeight="1">
      <c r="A18" s="1086"/>
      <c r="B18" s="973" t="s">
        <v>29</v>
      </c>
      <c r="C18" s="974" t="s">
        <v>3</v>
      </c>
      <c r="D18" s="1063" t="s">
        <v>673</v>
      </c>
      <c r="E18" s="975"/>
      <c r="F18" s="980" t="s">
        <v>584</v>
      </c>
      <c r="G18" s="974" t="s">
        <v>3</v>
      </c>
      <c r="H18" s="1072"/>
      <c r="I18" s="977"/>
      <c r="J18" s="972"/>
      <c r="K18" s="974"/>
      <c r="L18" s="972"/>
      <c r="M18" s="1088"/>
    </row>
    <row r="19" spans="1:13" s="955" customFormat="1" ht="6.75" customHeight="1">
      <c r="A19" s="1086"/>
      <c r="B19" s="972"/>
      <c r="C19" s="977"/>
      <c r="D19" s="1062"/>
      <c r="E19" s="977"/>
      <c r="F19" s="977"/>
      <c r="G19" s="977"/>
      <c r="H19" s="972"/>
      <c r="I19" s="977"/>
      <c r="J19" s="977"/>
      <c r="K19" s="977"/>
      <c r="L19" s="977"/>
      <c r="M19" s="1088"/>
    </row>
    <row r="20" spans="1:13" s="955" customFormat="1" ht="22.5" customHeight="1">
      <c r="A20" s="1098"/>
      <c r="B20" s="1110" t="s">
        <v>593</v>
      </c>
      <c r="C20" s="1110"/>
      <c r="D20" s="1110"/>
      <c r="E20" s="1110"/>
      <c r="F20" s="1110"/>
      <c r="G20" s="1110"/>
      <c r="H20" s="1110"/>
      <c r="I20" s="1110"/>
      <c r="J20" s="1110"/>
      <c r="K20" s="1110"/>
      <c r="L20" s="1110"/>
      <c r="M20" s="1099"/>
    </row>
    <row r="21" spans="1:13" s="955" customFormat="1" ht="27" customHeight="1">
      <c r="A21" s="1089"/>
      <c r="B21" s="985" t="s">
        <v>585</v>
      </c>
      <c r="C21" s="986"/>
      <c r="D21" s="987" t="s">
        <v>586</v>
      </c>
      <c r="E21" s="986"/>
      <c r="F21" s="985" t="s">
        <v>587</v>
      </c>
      <c r="G21" s="986"/>
      <c r="H21" s="992" t="s">
        <v>414</v>
      </c>
      <c r="I21" s="986"/>
      <c r="J21" s="988" t="s">
        <v>588</v>
      </c>
      <c r="K21" s="986"/>
      <c r="L21" s="985" t="s">
        <v>589</v>
      </c>
      <c r="M21" s="1083"/>
    </row>
    <row r="22" spans="1:13" s="955" customFormat="1" ht="8.25" customHeight="1" thickBot="1">
      <c r="A22" s="1089"/>
      <c r="B22" s="971"/>
      <c r="C22" s="971"/>
      <c r="D22" s="971"/>
      <c r="E22" s="971"/>
      <c r="F22" s="971"/>
      <c r="G22" s="971"/>
      <c r="H22" s="971"/>
      <c r="I22" s="971"/>
      <c r="J22" s="971"/>
      <c r="K22" s="971"/>
      <c r="L22" s="971"/>
      <c r="M22" s="1083"/>
    </row>
    <row r="23" spans="1:13" s="955" customFormat="1" ht="22.5" customHeight="1" thickTop="1" thickBot="1">
      <c r="A23" s="1089"/>
      <c r="B23" s="989" t="s">
        <v>585</v>
      </c>
      <c r="C23" s="966"/>
      <c r="D23" s="990" t="s">
        <v>302</v>
      </c>
      <c r="E23" s="966"/>
      <c r="F23" s="989" t="s">
        <v>243</v>
      </c>
      <c r="G23" s="966"/>
      <c r="H23" s="991" t="s">
        <v>365</v>
      </c>
      <c r="I23" s="966"/>
      <c r="J23" s="990" t="s">
        <v>321</v>
      </c>
      <c r="K23" s="966"/>
      <c r="L23" s="989" t="s">
        <v>413</v>
      </c>
      <c r="M23" s="1082"/>
    </row>
    <row r="24" spans="1:13" s="955" customFormat="1" ht="8.25" customHeight="1" thickTop="1" thickBot="1">
      <c r="A24" s="1089"/>
      <c r="B24" s="971"/>
      <c r="C24" s="966"/>
      <c r="D24" s="970"/>
      <c r="E24" s="966"/>
      <c r="F24" s="981"/>
      <c r="G24" s="966"/>
      <c r="H24" s="970"/>
      <c r="I24" s="981"/>
      <c r="J24" s="970"/>
      <c r="K24" s="983"/>
      <c r="L24" s="970"/>
      <c r="M24" s="1082"/>
    </row>
    <row r="25" spans="1:13" s="955" customFormat="1" ht="22.5" customHeight="1" thickTop="1" thickBot="1">
      <c r="A25" s="1089"/>
      <c r="B25" s="989" t="s">
        <v>364</v>
      </c>
      <c r="C25" s="984"/>
      <c r="D25" s="990" t="s">
        <v>524</v>
      </c>
      <c r="E25" s="984"/>
      <c r="F25" s="989" t="s">
        <v>281</v>
      </c>
      <c r="G25" s="984"/>
      <c r="H25" s="991" t="s">
        <v>387</v>
      </c>
      <c r="I25" s="981"/>
      <c r="J25" s="990" t="s">
        <v>322</v>
      </c>
      <c r="K25" s="981"/>
      <c r="L25" s="989" t="s">
        <v>412</v>
      </c>
      <c r="M25" s="1082"/>
    </row>
    <row r="26" spans="1:13" s="955" customFormat="1" ht="8.25" customHeight="1" thickTop="1" thickBot="1">
      <c r="A26" s="1089"/>
      <c r="B26" s="984"/>
      <c r="C26" s="984"/>
      <c r="D26" s="970"/>
      <c r="E26" s="984"/>
      <c r="F26" s="981"/>
      <c r="G26" s="984"/>
      <c r="H26" s="982"/>
      <c r="I26" s="981"/>
      <c r="J26" s="981"/>
      <c r="K26" s="966"/>
      <c r="L26" s="982"/>
      <c r="M26" s="1082"/>
    </row>
    <row r="27" spans="1:13" s="955" customFormat="1" ht="22.5" customHeight="1" thickTop="1" thickBot="1">
      <c r="A27" s="1089"/>
      <c r="B27" s="989" t="s">
        <v>590</v>
      </c>
      <c r="C27" s="984"/>
      <c r="D27" s="990" t="s">
        <v>45</v>
      </c>
      <c r="E27" s="984"/>
      <c r="F27" s="984"/>
      <c r="G27" s="984"/>
      <c r="H27" s="991" t="s">
        <v>307</v>
      </c>
      <c r="I27" s="981"/>
      <c r="J27" s="990" t="s">
        <v>323</v>
      </c>
      <c r="K27" s="966"/>
      <c r="L27" s="989" t="s">
        <v>164</v>
      </c>
      <c r="M27" s="1082"/>
    </row>
    <row r="28" spans="1:13" s="955" customFormat="1" ht="8.25" customHeight="1" thickTop="1" thickBot="1">
      <c r="A28" s="1089"/>
      <c r="B28" s="981"/>
      <c r="C28" s="971"/>
      <c r="D28" s="982"/>
      <c r="E28" s="971"/>
      <c r="F28" s="971"/>
      <c r="G28" s="971"/>
      <c r="H28" s="982"/>
      <c r="I28" s="971"/>
      <c r="J28" s="981"/>
      <c r="K28" s="971"/>
      <c r="L28" s="982"/>
      <c r="M28" s="1083"/>
    </row>
    <row r="29" spans="1:13" s="955" customFormat="1" ht="23.25" customHeight="1" thickTop="1" thickBot="1">
      <c r="A29" s="1089"/>
      <c r="B29" s="989" t="s">
        <v>548</v>
      </c>
      <c r="C29" s="965"/>
      <c r="D29" s="990" t="s">
        <v>232</v>
      </c>
      <c r="E29" s="965"/>
      <c r="F29" s="965"/>
      <c r="G29" s="965"/>
      <c r="H29" s="965"/>
      <c r="I29" s="965"/>
      <c r="J29" s="965"/>
      <c r="K29" s="970"/>
      <c r="L29" s="989" t="s">
        <v>366</v>
      </c>
      <c r="M29" s="1083"/>
    </row>
    <row r="30" spans="1:13" s="955" customFormat="1" ht="7.5" customHeight="1" thickTop="1" thickBot="1">
      <c r="A30" s="1089"/>
      <c r="B30" s="966"/>
      <c r="C30" s="971"/>
      <c r="D30" s="981"/>
      <c r="E30" s="971"/>
      <c r="F30" s="971"/>
      <c r="G30" s="971"/>
      <c r="H30" s="971"/>
      <c r="I30" s="971"/>
      <c r="J30" s="971"/>
      <c r="K30" s="971"/>
      <c r="L30" s="971"/>
      <c r="M30" s="1083"/>
    </row>
    <row r="31" spans="1:13" s="955" customFormat="1" ht="24.75" customHeight="1" thickTop="1" thickBot="1">
      <c r="A31" s="1089"/>
      <c r="B31" s="989" t="s">
        <v>591</v>
      </c>
      <c r="C31" s="970"/>
      <c r="D31" s="990" t="s">
        <v>592</v>
      </c>
      <c r="E31" s="970"/>
      <c r="F31" s="970"/>
      <c r="G31" s="970"/>
      <c r="H31" s="970"/>
      <c r="I31" s="970"/>
      <c r="J31" s="970"/>
      <c r="K31" s="970"/>
      <c r="L31" s="970"/>
      <c r="M31" s="1082"/>
    </row>
    <row r="32" spans="1:13" s="955" customFormat="1" ht="12" hidden="1" customHeight="1" thickTop="1">
      <c r="A32" s="1089"/>
      <c r="B32" s="962" t="str">
        <f>'DATA ISIAN'!B3</f>
        <v>VII 1</v>
      </c>
      <c r="H32" s="960" t="str">
        <f>'DATA ISIAN'!K3</f>
        <v>ACHMAD MUFTI, S.Kom.</v>
      </c>
      <c r="J32" s="955" t="str">
        <f>'DATA ISIAN'!M3</f>
        <v>-</v>
      </c>
      <c r="M32" s="1090"/>
    </row>
    <row r="33" spans="1:13" s="955" customFormat="1" ht="12" hidden="1" customHeight="1">
      <c r="A33" s="1089"/>
      <c r="B33" s="962" t="str">
        <f>'DATA ISIAN'!B4</f>
        <v>VII 2</v>
      </c>
      <c r="D33" s="955">
        <v>1</v>
      </c>
      <c r="H33" s="960">
        <f>'DATA ISIAN'!K4</f>
        <v>0</v>
      </c>
      <c r="J33" s="955">
        <f>'DATA ISIAN'!M4</f>
        <v>0</v>
      </c>
      <c r="M33" s="1090"/>
    </row>
    <row r="34" spans="1:13" s="955" customFormat="1" ht="12" hidden="1" customHeight="1">
      <c r="A34" s="1089"/>
      <c r="B34" s="962" t="str">
        <f>'DATA ISIAN'!B5</f>
        <v>VII 3</v>
      </c>
      <c r="D34" s="955">
        <v>2</v>
      </c>
      <c r="H34" s="960">
        <f>'DATA ISIAN'!K5</f>
        <v>0</v>
      </c>
      <c r="J34" s="955">
        <f>'DATA ISIAN'!M5</f>
        <v>0</v>
      </c>
      <c r="M34" s="1090"/>
    </row>
    <row r="35" spans="1:13" s="955" customFormat="1" ht="12" hidden="1" customHeight="1">
      <c r="A35" s="1089"/>
      <c r="B35" s="962" t="str">
        <f>'DATA ISIAN'!B6</f>
        <v>VII 4</v>
      </c>
      <c r="D35" s="955">
        <v>3</v>
      </c>
      <c r="H35" s="960">
        <f>'DATA ISIAN'!K6</f>
        <v>0</v>
      </c>
      <c r="J35" s="955">
        <f>'DATA ISIAN'!M6</f>
        <v>0</v>
      </c>
      <c r="M35" s="1090"/>
    </row>
    <row r="36" spans="1:13" s="955" customFormat="1" ht="12" hidden="1" customHeight="1">
      <c r="A36" s="1089"/>
      <c r="B36" s="962" t="str">
        <f>'DATA ISIAN'!B7</f>
        <v>VII 5</v>
      </c>
      <c r="D36" s="955">
        <v>4</v>
      </c>
      <c r="H36" s="960">
        <f>'DATA ISIAN'!K7</f>
        <v>0</v>
      </c>
      <c r="J36" s="955">
        <f>'DATA ISIAN'!M7</f>
        <v>0</v>
      </c>
      <c r="M36" s="1090"/>
    </row>
    <row r="37" spans="1:13" s="955" customFormat="1" ht="12" hidden="1" customHeight="1">
      <c r="A37" s="1089"/>
      <c r="B37" s="962" t="str">
        <f>'DATA ISIAN'!B8</f>
        <v>VII 6</v>
      </c>
      <c r="D37" s="955">
        <v>5</v>
      </c>
      <c r="H37" s="960">
        <f>'DATA ISIAN'!K8</f>
        <v>0</v>
      </c>
      <c r="J37" s="955">
        <f>'DATA ISIAN'!M8</f>
        <v>0</v>
      </c>
      <c r="M37" s="1090"/>
    </row>
    <row r="38" spans="1:13" s="955" customFormat="1" ht="12" hidden="1" customHeight="1">
      <c r="A38" s="1089"/>
      <c r="B38" s="962" t="str">
        <f>'DATA ISIAN'!B9</f>
        <v>VII 7</v>
      </c>
      <c r="D38" s="955">
        <v>6</v>
      </c>
      <c r="H38" s="960">
        <f>'DATA ISIAN'!K9</f>
        <v>0</v>
      </c>
      <c r="J38" s="955">
        <f>'DATA ISIAN'!M9</f>
        <v>0</v>
      </c>
      <c r="M38" s="1090"/>
    </row>
    <row r="39" spans="1:13" s="955" customFormat="1" ht="12" hidden="1" customHeight="1">
      <c r="A39" s="1089"/>
      <c r="B39" s="962" t="str">
        <f>'DATA ISIAN'!B10</f>
        <v>VII 8</v>
      </c>
      <c r="H39" s="960">
        <f>'DATA ISIAN'!K10</f>
        <v>0</v>
      </c>
      <c r="J39" s="955">
        <f>'DATA ISIAN'!M10</f>
        <v>0</v>
      </c>
      <c r="M39" s="1090"/>
    </row>
    <row r="40" spans="1:13" s="955" customFormat="1" ht="12" hidden="1" customHeight="1">
      <c r="A40" s="1089"/>
      <c r="B40" s="962" t="str">
        <f>'DATA ISIAN'!B11</f>
        <v>VII I</v>
      </c>
      <c r="H40" s="960">
        <f>'DATA ISIAN'!K11</f>
        <v>0</v>
      </c>
      <c r="J40" s="955">
        <f>'DATA ISIAN'!M11</f>
        <v>0</v>
      </c>
      <c r="M40" s="1090"/>
    </row>
    <row r="41" spans="1:13" s="955" customFormat="1" ht="12" hidden="1" customHeight="1">
      <c r="A41" s="1089"/>
      <c r="B41" s="962" t="e">
        <f>'DATA ISIAN'!#REF!</f>
        <v>#REF!</v>
      </c>
      <c r="H41" s="960" t="e">
        <f>'DATA ISIAN'!#REF!</f>
        <v>#REF!</v>
      </c>
      <c r="J41" s="955" t="e">
        <f>'DATA ISIAN'!#REF!</f>
        <v>#REF!</v>
      </c>
      <c r="M41" s="1090"/>
    </row>
    <row r="42" spans="1:13" s="955" customFormat="1" ht="12" hidden="1" customHeight="1">
      <c r="A42" s="1089"/>
      <c r="B42" s="962" t="e">
        <f>'DATA ISIAN'!#REF!</f>
        <v>#REF!</v>
      </c>
      <c r="H42" s="960" t="e">
        <f>'DATA ISIAN'!#REF!</f>
        <v>#REF!</v>
      </c>
      <c r="J42" s="955" t="e">
        <f>'DATA ISIAN'!#REF!</f>
        <v>#REF!</v>
      </c>
      <c r="M42" s="1090"/>
    </row>
    <row r="43" spans="1:13" s="955" customFormat="1" ht="12" hidden="1" customHeight="1">
      <c r="A43" s="1089"/>
      <c r="B43" s="962" t="e">
        <f>'DATA ISIAN'!#REF!</f>
        <v>#REF!</v>
      </c>
      <c r="H43" s="960" t="e">
        <f>'DATA ISIAN'!#REF!</f>
        <v>#REF!</v>
      </c>
      <c r="J43" s="955" t="e">
        <f>'DATA ISIAN'!#REF!</f>
        <v>#REF!</v>
      </c>
      <c r="M43" s="1090"/>
    </row>
    <row r="44" spans="1:13" s="955" customFormat="1" ht="12" hidden="1" customHeight="1">
      <c r="A44" s="1089"/>
      <c r="B44" s="962" t="e">
        <f>'DATA ISIAN'!#REF!</f>
        <v>#REF!</v>
      </c>
      <c r="H44" s="960" t="e">
        <f>'DATA ISIAN'!#REF!</f>
        <v>#REF!</v>
      </c>
      <c r="J44" s="955" t="e">
        <f>'DATA ISIAN'!#REF!</f>
        <v>#REF!</v>
      </c>
      <c r="M44" s="1090"/>
    </row>
    <row r="45" spans="1:13" s="955" customFormat="1" ht="12" hidden="1" customHeight="1">
      <c r="A45" s="1089"/>
      <c r="B45" s="962" t="e">
        <f>'DATA ISIAN'!#REF!</f>
        <v>#REF!</v>
      </c>
      <c r="H45" s="960" t="e">
        <f>'DATA ISIAN'!#REF!</f>
        <v>#REF!</v>
      </c>
      <c r="J45" s="955" t="e">
        <f>'DATA ISIAN'!#REF!</f>
        <v>#REF!</v>
      </c>
      <c r="M45" s="1090"/>
    </row>
    <row r="46" spans="1:13" s="955" customFormat="1" ht="12" hidden="1" customHeight="1">
      <c r="A46" s="1089"/>
      <c r="B46" s="962" t="str">
        <f>'DATA ISIAN'!B12</f>
        <v>VIII 1</v>
      </c>
      <c r="H46" s="960">
        <f>'DATA ISIAN'!K12</f>
        <v>0</v>
      </c>
      <c r="J46" s="955">
        <f>'DATA ISIAN'!M12</f>
        <v>0</v>
      </c>
      <c r="M46" s="1090"/>
    </row>
    <row r="47" spans="1:13" s="955" customFormat="1" ht="12" hidden="1" customHeight="1">
      <c r="A47" s="1089"/>
      <c r="B47" s="962" t="str">
        <f>'DATA ISIAN'!B13</f>
        <v>VIII 2</v>
      </c>
      <c r="H47" s="960">
        <f>'DATA ISIAN'!K13</f>
        <v>0</v>
      </c>
      <c r="J47" s="955">
        <f>'DATA ISIAN'!M13</f>
        <v>0</v>
      </c>
      <c r="M47" s="1090"/>
    </row>
    <row r="48" spans="1:13" s="955" customFormat="1" ht="12" hidden="1" customHeight="1">
      <c r="A48" s="1089"/>
      <c r="B48" s="962" t="str">
        <f>'DATA ISIAN'!B14</f>
        <v>VIII 3</v>
      </c>
      <c r="H48" s="960">
        <f>'DATA ISIAN'!K14</f>
        <v>0</v>
      </c>
      <c r="J48" s="955">
        <f>'DATA ISIAN'!M14</f>
        <v>0</v>
      </c>
      <c r="M48" s="1090"/>
    </row>
    <row r="49" spans="1:13" s="955" customFormat="1" ht="12" hidden="1" customHeight="1">
      <c r="A49" s="1089"/>
      <c r="B49" s="962" t="str">
        <f>'DATA ISIAN'!B15</f>
        <v>VIII 4</v>
      </c>
      <c r="H49" s="960">
        <f>'DATA ISIAN'!K15</f>
        <v>0</v>
      </c>
      <c r="J49" s="955">
        <f>'DATA ISIAN'!M15</f>
        <v>0</v>
      </c>
      <c r="M49" s="1090"/>
    </row>
    <row r="50" spans="1:13" s="955" customFormat="1" ht="12" hidden="1" customHeight="1">
      <c r="A50" s="1089"/>
      <c r="B50" s="962" t="str">
        <f>'DATA ISIAN'!B16</f>
        <v>VIII 5</v>
      </c>
      <c r="H50" s="960">
        <f>'DATA ISIAN'!K16</f>
        <v>0</v>
      </c>
      <c r="J50" s="955">
        <f>'DATA ISIAN'!M16</f>
        <v>0</v>
      </c>
      <c r="M50" s="1090"/>
    </row>
    <row r="51" spans="1:13" s="955" customFormat="1" ht="12" hidden="1" customHeight="1">
      <c r="A51" s="1089"/>
      <c r="B51" s="962" t="str">
        <f>'DATA ISIAN'!B17</f>
        <v>VIII 6</v>
      </c>
      <c r="H51" s="960">
        <f>'DATA ISIAN'!K17</f>
        <v>0</v>
      </c>
      <c r="J51" s="955">
        <f>'DATA ISIAN'!M17</f>
        <v>0</v>
      </c>
      <c r="M51" s="1090"/>
    </row>
    <row r="52" spans="1:13" s="955" customFormat="1" ht="12" hidden="1" customHeight="1">
      <c r="A52" s="1089"/>
      <c r="B52" s="962" t="str">
        <f>'DATA ISIAN'!B18</f>
        <v>VIII 7</v>
      </c>
      <c r="H52" s="960">
        <f>'DATA ISIAN'!K18</f>
        <v>0</v>
      </c>
      <c r="J52" s="955">
        <f>'DATA ISIAN'!M18</f>
        <v>0</v>
      </c>
      <c r="M52" s="1090"/>
    </row>
    <row r="53" spans="1:13" s="955" customFormat="1" ht="12" hidden="1" customHeight="1">
      <c r="A53" s="1089"/>
      <c r="B53" s="962" t="str">
        <f>'DATA ISIAN'!B19</f>
        <v>VIII 8</v>
      </c>
      <c r="H53" s="960">
        <f>'DATA ISIAN'!K19</f>
        <v>0</v>
      </c>
      <c r="J53" s="955">
        <f>'DATA ISIAN'!M19</f>
        <v>0</v>
      </c>
      <c r="M53" s="1090"/>
    </row>
    <row r="54" spans="1:13" s="955" customFormat="1" ht="12" hidden="1" customHeight="1">
      <c r="A54" s="1089"/>
      <c r="B54" s="962" t="str">
        <f>'DATA ISIAN'!B20</f>
        <v>VIII I</v>
      </c>
      <c r="H54" s="960">
        <f>'DATA ISIAN'!K20</f>
        <v>0</v>
      </c>
      <c r="J54" s="955">
        <f>'DATA ISIAN'!M20</f>
        <v>0</v>
      </c>
      <c r="M54" s="1090"/>
    </row>
    <row r="55" spans="1:13" s="955" customFormat="1" ht="12" hidden="1" customHeight="1">
      <c r="A55" s="1089"/>
      <c r="B55" s="962" t="e">
        <f>'DATA ISIAN'!#REF!</f>
        <v>#REF!</v>
      </c>
      <c r="H55" s="960" t="e">
        <f>'DATA ISIAN'!#REF!</f>
        <v>#REF!</v>
      </c>
      <c r="J55" s="955" t="e">
        <f>'DATA ISIAN'!#REF!</f>
        <v>#REF!</v>
      </c>
      <c r="M55" s="1090"/>
    </row>
    <row r="56" spans="1:13" s="955" customFormat="1" ht="12" hidden="1" customHeight="1">
      <c r="A56" s="1089"/>
      <c r="B56" s="962" t="e">
        <f>'DATA ISIAN'!#REF!</f>
        <v>#REF!</v>
      </c>
      <c r="H56" s="960" t="e">
        <f>'DATA ISIAN'!#REF!</f>
        <v>#REF!</v>
      </c>
      <c r="J56" s="955" t="e">
        <f>'DATA ISIAN'!#REF!</f>
        <v>#REF!</v>
      </c>
      <c r="M56" s="1090"/>
    </row>
    <row r="57" spans="1:13" s="955" customFormat="1" ht="12" hidden="1" customHeight="1">
      <c r="A57" s="1089"/>
      <c r="B57" s="962" t="e">
        <f>'DATA ISIAN'!#REF!</f>
        <v>#REF!</v>
      </c>
      <c r="H57" s="960" t="e">
        <f>'DATA ISIAN'!#REF!</f>
        <v>#REF!</v>
      </c>
      <c r="J57" s="955" t="e">
        <f>'DATA ISIAN'!#REF!</f>
        <v>#REF!</v>
      </c>
      <c r="M57" s="1090"/>
    </row>
    <row r="58" spans="1:13" s="955" customFormat="1" ht="12" hidden="1" customHeight="1">
      <c r="A58" s="1089"/>
      <c r="B58" s="962" t="e">
        <f>'DATA ISIAN'!#REF!</f>
        <v>#REF!</v>
      </c>
      <c r="H58" s="960" t="e">
        <f>'DATA ISIAN'!#REF!</f>
        <v>#REF!</v>
      </c>
      <c r="J58" s="955" t="e">
        <f>'DATA ISIAN'!#REF!</f>
        <v>#REF!</v>
      </c>
      <c r="M58" s="1090"/>
    </row>
    <row r="59" spans="1:13" s="955" customFormat="1" ht="12" hidden="1" customHeight="1">
      <c r="A59" s="1089"/>
      <c r="B59" s="962" t="e">
        <f>'DATA ISIAN'!#REF!</f>
        <v>#REF!</v>
      </c>
      <c r="H59" s="960" t="e">
        <f>'DATA ISIAN'!#REF!</f>
        <v>#REF!</v>
      </c>
      <c r="J59" s="955" t="e">
        <f>'DATA ISIAN'!#REF!</f>
        <v>#REF!</v>
      </c>
      <c r="M59" s="1090"/>
    </row>
    <row r="60" spans="1:13" s="955" customFormat="1" ht="12" hidden="1" customHeight="1">
      <c r="A60" s="1089"/>
      <c r="B60" s="962" t="str">
        <f>'DATA ISIAN'!B21</f>
        <v>IX 1</v>
      </c>
      <c r="H60" s="960">
        <f>'DATA ISIAN'!K21</f>
        <v>0</v>
      </c>
      <c r="J60" s="955">
        <f>'DATA ISIAN'!M21</f>
        <v>0</v>
      </c>
      <c r="M60" s="1090"/>
    </row>
    <row r="61" spans="1:13" s="955" customFormat="1" ht="12" hidden="1" customHeight="1">
      <c r="A61" s="1089"/>
      <c r="B61" s="962" t="str">
        <f>'DATA ISIAN'!B22</f>
        <v>IX 2</v>
      </c>
      <c r="H61" s="960">
        <f>'DATA ISIAN'!K22</f>
        <v>0</v>
      </c>
      <c r="J61" s="955">
        <f>'DATA ISIAN'!M22</f>
        <v>0</v>
      </c>
      <c r="M61" s="1090"/>
    </row>
    <row r="62" spans="1:13" s="955" customFormat="1" ht="12" hidden="1" customHeight="1">
      <c r="A62" s="1089"/>
      <c r="B62" s="962" t="str">
        <f>'DATA ISIAN'!B23</f>
        <v>IX 3</v>
      </c>
      <c r="H62" s="960">
        <f>'DATA ISIAN'!K23</f>
        <v>0</v>
      </c>
      <c r="J62" s="955">
        <f>'DATA ISIAN'!M23</f>
        <v>0</v>
      </c>
      <c r="M62" s="1090"/>
    </row>
    <row r="63" spans="1:13" s="955" customFormat="1" ht="12" hidden="1" customHeight="1">
      <c r="A63" s="1089"/>
      <c r="B63" s="962" t="str">
        <f>'DATA ISIAN'!B24</f>
        <v>IX 4</v>
      </c>
      <c r="H63" s="960">
        <f>'DATA ISIAN'!K24</f>
        <v>0</v>
      </c>
      <c r="J63" s="955">
        <f>'DATA ISIAN'!M24</f>
        <v>0</v>
      </c>
      <c r="M63" s="1090"/>
    </row>
    <row r="64" spans="1:13" s="955" customFormat="1" ht="12" hidden="1" customHeight="1">
      <c r="A64" s="1089"/>
      <c r="B64" s="962" t="str">
        <f>'DATA ISIAN'!B25</f>
        <v>IX 5</v>
      </c>
      <c r="H64" s="960">
        <f>'DATA ISIAN'!K25</f>
        <v>0</v>
      </c>
      <c r="J64" s="955">
        <f>'DATA ISIAN'!M25</f>
        <v>0</v>
      </c>
      <c r="M64" s="1090"/>
    </row>
    <row r="65" spans="1:13" s="955" customFormat="1" ht="12" hidden="1" customHeight="1">
      <c r="A65" s="1089"/>
      <c r="B65" s="962" t="str">
        <f>'DATA ISIAN'!B26</f>
        <v>IX 6</v>
      </c>
      <c r="H65" s="960">
        <f>'DATA ISIAN'!K26</f>
        <v>0</v>
      </c>
      <c r="J65" s="955">
        <f>'DATA ISIAN'!M26</f>
        <v>0</v>
      </c>
      <c r="M65" s="1090"/>
    </row>
    <row r="66" spans="1:13" s="955" customFormat="1" ht="12" hidden="1" customHeight="1">
      <c r="A66" s="1089"/>
      <c r="B66" s="962" t="str">
        <f>'DATA ISIAN'!B27</f>
        <v>IX 7</v>
      </c>
      <c r="H66" s="960">
        <f>'DATA ISIAN'!K27</f>
        <v>0</v>
      </c>
      <c r="J66" s="955">
        <f>'DATA ISIAN'!M27</f>
        <v>0</v>
      </c>
      <c r="M66" s="1090"/>
    </row>
    <row r="67" spans="1:13" s="955" customFormat="1" ht="12" hidden="1" customHeight="1">
      <c r="A67" s="1089"/>
      <c r="B67" s="962" t="str">
        <f>'DATA ISIAN'!B28</f>
        <v>IX 8</v>
      </c>
      <c r="H67" s="960">
        <f>'DATA ISIAN'!K28</f>
        <v>0</v>
      </c>
      <c r="J67" s="955">
        <f>'DATA ISIAN'!M28</f>
        <v>0</v>
      </c>
      <c r="M67" s="1090"/>
    </row>
    <row r="68" spans="1:13" s="955" customFormat="1" ht="12" hidden="1" customHeight="1">
      <c r="A68" s="1089"/>
      <c r="B68" s="962" t="str">
        <f>'DATA ISIAN'!B29</f>
        <v>IX I</v>
      </c>
      <c r="H68" s="960">
        <f>'DATA ISIAN'!K29</f>
        <v>0</v>
      </c>
      <c r="J68" s="955">
        <f>'DATA ISIAN'!M29</f>
        <v>0</v>
      </c>
      <c r="M68" s="1090"/>
    </row>
    <row r="69" spans="1:13" s="955" customFormat="1" ht="12" hidden="1" customHeight="1">
      <c r="A69" s="1089"/>
      <c r="B69" s="962" t="e">
        <f>'DATA ISIAN'!#REF!</f>
        <v>#REF!</v>
      </c>
      <c r="H69" s="960" t="e">
        <f>'DATA ISIAN'!#REF!</f>
        <v>#REF!</v>
      </c>
      <c r="J69" s="955" t="e">
        <f>'DATA ISIAN'!#REF!</f>
        <v>#REF!</v>
      </c>
      <c r="M69" s="1090"/>
    </row>
    <row r="70" spans="1:13" s="955" customFormat="1" ht="12" hidden="1" customHeight="1">
      <c r="A70" s="1089"/>
      <c r="B70" s="962" t="e">
        <f>'DATA ISIAN'!#REF!</f>
        <v>#REF!</v>
      </c>
      <c r="H70" s="960" t="e">
        <f>'DATA ISIAN'!#REF!</f>
        <v>#REF!</v>
      </c>
      <c r="J70" s="955" t="e">
        <f>'DATA ISIAN'!#REF!</f>
        <v>#REF!</v>
      </c>
      <c r="M70" s="1090"/>
    </row>
    <row r="71" spans="1:13" s="955" customFormat="1" ht="12" hidden="1" customHeight="1">
      <c r="A71" s="1089"/>
      <c r="B71" s="962" t="e">
        <f>'DATA ISIAN'!#REF!</f>
        <v>#REF!</v>
      </c>
      <c r="H71" s="960" t="e">
        <f>'DATA ISIAN'!#REF!</f>
        <v>#REF!</v>
      </c>
      <c r="J71" s="955" t="e">
        <f>'DATA ISIAN'!#REF!</f>
        <v>#REF!</v>
      </c>
      <c r="M71" s="1090"/>
    </row>
    <row r="72" spans="1:13" s="955" customFormat="1" ht="12" hidden="1" customHeight="1">
      <c r="A72" s="1089"/>
      <c r="B72" s="962"/>
      <c r="H72" s="960">
        <f>'DATA ISIAN'!K30</f>
        <v>0</v>
      </c>
      <c r="J72" s="955">
        <f>'DATA ISIAN'!M30</f>
        <v>0</v>
      </c>
      <c r="M72" s="1090"/>
    </row>
    <row r="73" spans="1:13" s="955" customFormat="1" ht="12" hidden="1" customHeight="1">
      <c r="A73" s="1089"/>
      <c r="B73" s="962"/>
      <c r="F73" s="959"/>
      <c r="G73" s="963"/>
      <c r="H73" s="960">
        <f>'DATA ISIAN'!K31</f>
        <v>0</v>
      </c>
      <c r="J73" s="955">
        <f>'DATA ISIAN'!M31</f>
        <v>0</v>
      </c>
      <c r="K73" s="961"/>
      <c r="L73" s="961"/>
      <c r="M73" s="1090"/>
    </row>
    <row r="74" spans="1:13" s="955" customFormat="1" ht="12" hidden="1" customHeight="1">
      <c r="A74" s="1089"/>
      <c r="B74" s="962"/>
      <c r="F74" s="959"/>
      <c r="G74" s="963"/>
      <c r="H74" s="960">
        <f>'DATA ISIAN'!K32</f>
        <v>0</v>
      </c>
      <c r="J74" s="955">
        <f>'DATA ISIAN'!M32</f>
        <v>0</v>
      </c>
      <c r="K74" s="961"/>
      <c r="L74" s="961"/>
      <c r="M74" s="1090"/>
    </row>
    <row r="75" spans="1:13" s="955" customFormat="1" ht="12" hidden="1" customHeight="1">
      <c r="A75" s="1089"/>
      <c r="B75" s="962"/>
      <c r="F75" s="959"/>
      <c r="G75" s="963"/>
      <c r="H75" s="960">
        <f>'DATA ISIAN'!K33</f>
        <v>0</v>
      </c>
      <c r="J75" s="955">
        <f>'DATA ISIAN'!M33</f>
        <v>0</v>
      </c>
      <c r="K75" s="961"/>
      <c r="L75" s="961"/>
      <c r="M75" s="1090"/>
    </row>
    <row r="76" spans="1:13" s="955" customFormat="1" ht="12" hidden="1" customHeight="1">
      <c r="A76" s="1089"/>
      <c r="B76" s="962"/>
      <c r="F76" s="959"/>
      <c r="G76" s="963"/>
      <c r="H76" s="960">
        <f>'DATA ISIAN'!K34</f>
        <v>0</v>
      </c>
      <c r="J76" s="955">
        <f>'DATA ISIAN'!M34</f>
        <v>0</v>
      </c>
      <c r="K76" s="961"/>
      <c r="L76" s="961"/>
      <c r="M76" s="1090"/>
    </row>
    <row r="77" spans="1:13" s="955" customFormat="1" ht="12" hidden="1" customHeight="1">
      <c r="A77" s="1089"/>
      <c r="B77" s="962"/>
      <c r="F77" s="959"/>
      <c r="G77" s="963"/>
      <c r="H77" s="960">
        <f>'DATA ISIAN'!K35</f>
        <v>0</v>
      </c>
      <c r="J77" s="955">
        <f>'DATA ISIAN'!M35</f>
        <v>0</v>
      </c>
      <c r="K77" s="961"/>
      <c r="L77" s="961"/>
      <c r="M77" s="1090"/>
    </row>
    <row r="78" spans="1:13" s="955" customFormat="1" ht="12" hidden="1" customHeight="1">
      <c r="A78" s="1089"/>
      <c r="B78" s="962"/>
      <c r="F78" s="959"/>
      <c r="G78" s="963"/>
      <c r="H78" s="960">
        <f>'DATA ISIAN'!K36</f>
        <v>0</v>
      </c>
      <c r="J78" s="955">
        <f>'DATA ISIAN'!M36</f>
        <v>0</v>
      </c>
      <c r="K78" s="961"/>
      <c r="L78" s="961"/>
      <c r="M78" s="1090"/>
    </row>
    <row r="79" spans="1:13" s="955" customFormat="1" ht="12" hidden="1" customHeight="1">
      <c r="A79" s="1089"/>
      <c r="B79" s="962"/>
      <c r="F79" s="959"/>
      <c r="G79" s="963"/>
      <c r="H79" s="960">
        <f>'DATA ISIAN'!K37</f>
        <v>0</v>
      </c>
      <c r="J79" s="955">
        <f>'DATA ISIAN'!M37</f>
        <v>0</v>
      </c>
      <c r="K79" s="961"/>
      <c r="L79" s="961"/>
      <c r="M79" s="1090"/>
    </row>
    <row r="80" spans="1:13" s="955" customFormat="1" ht="12" hidden="1" customHeight="1">
      <c r="A80" s="1089"/>
      <c r="B80" s="962"/>
      <c r="F80" s="959"/>
      <c r="G80" s="963"/>
      <c r="H80" s="960">
        <f>'DATA ISIAN'!K38</f>
        <v>0</v>
      </c>
      <c r="J80" s="955">
        <f>'DATA ISIAN'!M38</f>
        <v>0</v>
      </c>
      <c r="K80" s="961"/>
      <c r="L80" s="961"/>
      <c r="M80" s="1090"/>
    </row>
    <row r="81" spans="1:13" s="955" customFormat="1" ht="12" hidden="1" customHeight="1">
      <c r="A81" s="1089"/>
      <c r="B81" s="962"/>
      <c r="F81" s="959"/>
      <c r="G81" s="963"/>
      <c r="H81" s="960">
        <f>'DATA ISIAN'!K39</f>
        <v>0</v>
      </c>
      <c r="J81" s="955">
        <f>'DATA ISIAN'!M39</f>
        <v>0</v>
      </c>
      <c r="K81" s="961"/>
      <c r="L81" s="961"/>
      <c r="M81" s="1090"/>
    </row>
    <row r="82" spans="1:13" s="955" customFormat="1" ht="12" hidden="1" customHeight="1">
      <c r="A82" s="1089"/>
      <c r="B82" s="962"/>
      <c r="F82" s="959"/>
      <c r="G82" s="963"/>
      <c r="H82" s="960">
        <f>'DATA ISIAN'!K40</f>
        <v>0</v>
      </c>
      <c r="J82" s="955">
        <f>'DATA ISIAN'!M40</f>
        <v>0</v>
      </c>
      <c r="K82" s="961"/>
      <c r="L82" s="961"/>
      <c r="M82" s="1090"/>
    </row>
    <row r="83" spans="1:13" s="955" customFormat="1" ht="12" hidden="1" customHeight="1">
      <c r="A83" s="1089"/>
      <c r="B83" s="962"/>
      <c r="F83" s="959"/>
      <c r="G83" s="963"/>
      <c r="H83" s="960">
        <f>'DATA ISIAN'!K41</f>
        <v>0</v>
      </c>
      <c r="J83" s="955">
        <f>'DATA ISIAN'!M41</f>
        <v>0</v>
      </c>
      <c r="K83" s="961"/>
      <c r="L83" s="961"/>
      <c r="M83" s="1090"/>
    </row>
    <row r="84" spans="1:13" s="955" customFormat="1" ht="12" hidden="1" customHeight="1">
      <c r="A84" s="1089"/>
      <c r="B84" s="962"/>
      <c r="F84" s="959"/>
      <c r="G84" s="963"/>
      <c r="H84" s="960">
        <f>'DATA ISIAN'!K42</f>
        <v>0</v>
      </c>
      <c r="J84" s="955">
        <f>'DATA ISIAN'!M42</f>
        <v>0</v>
      </c>
      <c r="K84" s="961"/>
      <c r="L84" s="961"/>
      <c r="M84" s="1090"/>
    </row>
    <row r="85" spans="1:13" s="955" customFormat="1" ht="12" hidden="1" customHeight="1">
      <c r="A85" s="1089"/>
      <c r="B85" s="962"/>
      <c r="F85" s="959"/>
      <c r="G85" s="963"/>
      <c r="H85" s="960">
        <f>'DATA ISIAN'!K43</f>
        <v>0</v>
      </c>
      <c r="J85" s="955">
        <f>'DATA ISIAN'!M43</f>
        <v>0</v>
      </c>
      <c r="K85" s="961"/>
      <c r="L85" s="961"/>
      <c r="M85" s="1090"/>
    </row>
    <row r="86" spans="1:13" s="955" customFormat="1" ht="12" hidden="1" customHeight="1">
      <c r="A86" s="1089"/>
      <c r="B86" s="962"/>
      <c r="F86" s="959"/>
      <c r="G86" s="963"/>
      <c r="H86" s="960">
        <f>'DATA ISIAN'!K44</f>
        <v>0</v>
      </c>
      <c r="J86" s="955">
        <f>'DATA ISIAN'!M44</f>
        <v>0</v>
      </c>
      <c r="K86" s="961"/>
      <c r="L86" s="961"/>
      <c r="M86" s="1090"/>
    </row>
    <row r="87" spans="1:13" s="955" customFormat="1" ht="12" hidden="1" customHeight="1">
      <c r="A87" s="1089"/>
      <c r="B87" s="962"/>
      <c r="F87" s="959"/>
      <c r="G87" s="963"/>
      <c r="H87" s="960">
        <f>'DATA ISIAN'!K45</f>
        <v>0</v>
      </c>
      <c r="J87" s="955">
        <f>'DATA ISIAN'!M45</f>
        <v>0</v>
      </c>
      <c r="K87" s="961"/>
      <c r="L87" s="961"/>
      <c r="M87" s="1090"/>
    </row>
    <row r="88" spans="1:13" s="955" customFormat="1" ht="12" hidden="1" customHeight="1">
      <c r="A88" s="1089"/>
      <c r="B88" s="962"/>
      <c r="F88" s="959"/>
      <c r="G88" s="963"/>
      <c r="H88" s="960">
        <f>'DATA ISIAN'!K46</f>
        <v>0</v>
      </c>
      <c r="J88" s="955">
        <f>'DATA ISIAN'!M46</f>
        <v>0</v>
      </c>
      <c r="K88" s="961"/>
      <c r="L88" s="961"/>
      <c r="M88" s="1090"/>
    </row>
    <row r="89" spans="1:13" s="955" customFormat="1" ht="12" hidden="1" customHeight="1">
      <c r="A89" s="1089"/>
      <c r="B89" s="962"/>
      <c r="F89" s="959"/>
      <c r="G89" s="963"/>
      <c r="H89" s="960">
        <f>'DATA ISIAN'!K47</f>
        <v>0</v>
      </c>
      <c r="J89" s="955">
        <f>'DATA ISIAN'!M47</f>
        <v>0</v>
      </c>
      <c r="K89" s="961"/>
      <c r="L89" s="961"/>
      <c r="M89" s="1090"/>
    </row>
    <row r="90" spans="1:13" s="955" customFormat="1" ht="12" hidden="1" customHeight="1">
      <c r="A90" s="1089"/>
      <c r="B90" s="962"/>
      <c r="F90" s="959"/>
      <c r="G90" s="963"/>
      <c r="H90" s="960">
        <f>'DATA ISIAN'!K48</f>
        <v>0</v>
      </c>
      <c r="J90" s="955">
        <f>'DATA ISIAN'!M48</f>
        <v>0</v>
      </c>
      <c r="K90" s="961"/>
      <c r="L90" s="961"/>
      <c r="M90" s="1090"/>
    </row>
    <row r="91" spans="1:13" s="955" customFormat="1" ht="12" hidden="1" customHeight="1">
      <c r="A91" s="1089"/>
      <c r="B91" s="962"/>
      <c r="F91" s="959"/>
      <c r="G91" s="963"/>
      <c r="H91" s="960">
        <f>'DATA ISIAN'!K49</f>
        <v>0</v>
      </c>
      <c r="J91" s="955">
        <f>'DATA ISIAN'!M49</f>
        <v>0</v>
      </c>
      <c r="K91" s="961"/>
      <c r="L91" s="961"/>
      <c r="M91" s="1090"/>
    </row>
    <row r="92" spans="1:13" s="955" customFormat="1" ht="12" hidden="1" customHeight="1">
      <c r="A92" s="1089"/>
      <c r="B92" s="962"/>
      <c r="F92" s="959"/>
      <c r="G92" s="963"/>
      <c r="H92" s="960">
        <f>'DATA ISIAN'!K50</f>
        <v>0</v>
      </c>
      <c r="J92" s="955">
        <f>'DATA ISIAN'!M50</f>
        <v>0</v>
      </c>
      <c r="K92" s="961"/>
      <c r="L92" s="961"/>
      <c r="M92" s="1090"/>
    </row>
    <row r="93" spans="1:13" s="955" customFormat="1" ht="12" hidden="1" customHeight="1">
      <c r="A93" s="1089"/>
      <c r="B93" s="962"/>
      <c r="F93" s="959"/>
      <c r="G93" s="963"/>
      <c r="H93" s="960">
        <f>'DATA ISIAN'!K51</f>
        <v>0</v>
      </c>
      <c r="J93" s="955">
        <f>'DATA ISIAN'!M51</f>
        <v>0</v>
      </c>
      <c r="K93" s="961"/>
      <c r="L93" s="961"/>
      <c r="M93" s="1090"/>
    </row>
    <row r="94" spans="1:13" s="955" customFormat="1" ht="12" hidden="1" customHeight="1">
      <c r="A94" s="1089"/>
      <c r="B94" s="962"/>
      <c r="F94" s="959"/>
      <c r="G94" s="963"/>
      <c r="H94" s="960">
        <f>'DATA ISIAN'!K52</f>
        <v>0</v>
      </c>
      <c r="J94" s="955">
        <f>'DATA ISIAN'!M52</f>
        <v>0</v>
      </c>
      <c r="K94" s="961"/>
      <c r="L94" s="961"/>
      <c r="M94" s="1090"/>
    </row>
    <row r="95" spans="1:13" s="955" customFormat="1" ht="12" hidden="1" customHeight="1">
      <c r="A95" s="1089"/>
      <c r="B95" s="962"/>
      <c r="F95" s="959"/>
      <c r="G95" s="963"/>
      <c r="H95" s="960">
        <f>'DATA ISIAN'!K53</f>
        <v>0</v>
      </c>
      <c r="J95" s="955">
        <f>'DATA ISIAN'!M53</f>
        <v>0</v>
      </c>
      <c r="K95" s="961"/>
      <c r="L95" s="961"/>
      <c r="M95" s="1090"/>
    </row>
    <row r="96" spans="1:13" s="955" customFormat="1" ht="12" hidden="1" customHeight="1">
      <c r="A96" s="1089"/>
      <c r="B96" s="962"/>
      <c r="F96" s="959"/>
      <c r="G96" s="963"/>
      <c r="H96" s="960">
        <f>'DATA ISIAN'!K54</f>
        <v>0</v>
      </c>
      <c r="J96" s="955">
        <f>'DATA ISIAN'!M54</f>
        <v>0</v>
      </c>
      <c r="M96" s="1090"/>
    </row>
    <row r="97" spans="1:13" s="955" customFormat="1" ht="12" hidden="1" customHeight="1">
      <c r="A97" s="1089"/>
      <c r="B97" s="962"/>
      <c r="F97" s="959"/>
      <c r="G97" s="963"/>
      <c r="H97" s="960">
        <f>'DATA ISIAN'!K55</f>
        <v>0</v>
      </c>
      <c r="J97" s="955">
        <f>'DATA ISIAN'!M55</f>
        <v>0</v>
      </c>
      <c r="M97" s="1090"/>
    </row>
    <row r="98" spans="1:13" s="955" customFormat="1" ht="12" hidden="1" customHeight="1">
      <c r="A98" s="1089"/>
      <c r="B98" s="962"/>
      <c r="F98" s="959"/>
      <c r="G98" s="963"/>
      <c r="H98" s="960">
        <f>'DATA ISIAN'!K56</f>
        <v>0</v>
      </c>
      <c r="J98" s="955">
        <f>'DATA ISIAN'!M56</f>
        <v>0</v>
      </c>
      <c r="M98" s="1090"/>
    </row>
    <row r="99" spans="1:13" s="955" customFormat="1" ht="12" hidden="1" customHeight="1">
      <c r="A99" s="1089"/>
      <c r="B99" s="962"/>
      <c r="F99" s="959"/>
      <c r="G99" s="963"/>
      <c r="H99" s="960">
        <f>'DATA ISIAN'!K57</f>
        <v>0</v>
      </c>
      <c r="J99" s="955">
        <f>'DATA ISIAN'!M57</f>
        <v>0</v>
      </c>
      <c r="M99" s="1090"/>
    </row>
    <row r="100" spans="1:13" s="955" customFormat="1" ht="12" hidden="1" customHeight="1">
      <c r="A100" s="1089"/>
      <c r="B100" s="962"/>
      <c r="F100" s="959"/>
      <c r="G100" s="963"/>
      <c r="H100" s="960">
        <f>'DATA ISIAN'!K58</f>
        <v>0</v>
      </c>
      <c r="J100" s="955">
        <f>'DATA ISIAN'!M58</f>
        <v>0</v>
      </c>
      <c r="M100" s="1090"/>
    </row>
    <row r="101" spans="1:13" s="955" customFormat="1" ht="12" hidden="1" customHeight="1">
      <c r="A101" s="1089"/>
      <c r="B101" s="962"/>
      <c r="F101" s="959"/>
      <c r="G101" s="963"/>
      <c r="H101" s="960">
        <f>'DATA ISIAN'!K59</f>
        <v>0</v>
      </c>
      <c r="J101" s="955">
        <f>'DATA ISIAN'!M59</f>
        <v>0</v>
      </c>
      <c r="M101" s="1090"/>
    </row>
    <row r="102" spans="1:13" s="955" customFormat="1" ht="12" hidden="1" customHeight="1">
      <c r="A102" s="1089"/>
      <c r="B102" s="962"/>
      <c r="F102" s="959"/>
      <c r="G102" s="963"/>
      <c r="H102" s="960">
        <f>'DATA ISIAN'!K60</f>
        <v>0</v>
      </c>
      <c r="J102" s="955">
        <f>'DATA ISIAN'!M60</f>
        <v>0</v>
      </c>
      <c r="M102" s="1090"/>
    </row>
    <row r="103" spans="1:13" s="955" customFormat="1" ht="12" hidden="1" customHeight="1">
      <c r="A103" s="1089"/>
      <c r="B103" s="962"/>
      <c r="F103" s="959"/>
      <c r="G103" s="963"/>
      <c r="H103" s="960">
        <f>'DATA ISIAN'!K61</f>
        <v>0</v>
      </c>
      <c r="J103" s="955">
        <f>'DATA ISIAN'!M61</f>
        <v>0</v>
      </c>
      <c r="M103" s="1090"/>
    </row>
    <row r="104" spans="1:13" s="955" customFormat="1" ht="12" hidden="1" customHeight="1">
      <c r="A104" s="1089"/>
      <c r="B104" s="962"/>
      <c r="F104" s="959"/>
      <c r="G104" s="963"/>
      <c r="H104" s="960">
        <f>'DATA ISIAN'!K62</f>
        <v>0</v>
      </c>
      <c r="J104" s="955">
        <f>'DATA ISIAN'!M62</f>
        <v>0</v>
      </c>
      <c r="M104" s="1090"/>
    </row>
    <row r="105" spans="1:13" s="955" customFormat="1" ht="12" hidden="1" customHeight="1">
      <c r="A105" s="1089"/>
      <c r="B105" s="962"/>
      <c r="F105" s="959"/>
      <c r="G105" s="963"/>
      <c r="H105" s="960">
        <f>'DATA ISIAN'!K63</f>
        <v>0</v>
      </c>
      <c r="J105" s="955">
        <f>'DATA ISIAN'!M63</f>
        <v>0</v>
      </c>
      <c r="M105" s="1090"/>
    </row>
    <row r="106" spans="1:13" s="955" customFormat="1" ht="12" hidden="1" customHeight="1">
      <c r="A106" s="1089"/>
      <c r="B106" s="962"/>
      <c r="F106" s="959"/>
      <c r="G106" s="963"/>
      <c r="H106" s="960">
        <f>'DATA ISIAN'!K64</f>
        <v>0</v>
      </c>
      <c r="J106" s="955">
        <f>'DATA ISIAN'!M64</f>
        <v>0</v>
      </c>
      <c r="M106" s="1090"/>
    </row>
    <row r="107" spans="1:13" s="955" customFormat="1" ht="12" hidden="1" customHeight="1">
      <c r="A107" s="1089"/>
      <c r="B107" s="962"/>
      <c r="F107" s="959"/>
      <c r="G107" s="963"/>
      <c r="H107" s="960">
        <f>'DATA ISIAN'!K65</f>
        <v>0</v>
      </c>
      <c r="J107" s="955">
        <f>'DATA ISIAN'!M65</f>
        <v>0</v>
      </c>
      <c r="M107" s="1090"/>
    </row>
    <row r="108" spans="1:13" s="955" customFormat="1" ht="12" hidden="1" customHeight="1">
      <c r="A108" s="1089"/>
      <c r="B108" s="962"/>
      <c r="F108" s="959"/>
      <c r="G108" s="963"/>
      <c r="H108" s="960">
        <f>'DATA ISIAN'!K66</f>
        <v>0</v>
      </c>
      <c r="J108" s="955">
        <f>'DATA ISIAN'!M66</f>
        <v>0</v>
      </c>
      <c r="M108" s="1090"/>
    </row>
    <row r="109" spans="1:13" s="955" customFormat="1" ht="12" hidden="1" customHeight="1">
      <c r="A109" s="1089"/>
      <c r="B109" s="962"/>
      <c r="F109" s="959"/>
      <c r="G109" s="963"/>
      <c r="H109" s="960">
        <f>'DATA ISIAN'!K67</f>
        <v>0</v>
      </c>
      <c r="J109" s="955">
        <f>'DATA ISIAN'!M67</f>
        <v>0</v>
      </c>
      <c r="M109" s="1090"/>
    </row>
    <row r="110" spans="1:13" s="955" customFormat="1" ht="12" hidden="1" customHeight="1">
      <c r="A110" s="1089"/>
      <c r="B110" s="962"/>
      <c r="F110" s="959"/>
      <c r="G110" s="963"/>
      <c r="H110" s="960">
        <f>'DATA ISIAN'!K68</f>
        <v>0</v>
      </c>
      <c r="J110" s="955">
        <f>'DATA ISIAN'!M68</f>
        <v>0</v>
      </c>
      <c r="M110" s="1090"/>
    </row>
    <row r="111" spans="1:13" s="955" customFormat="1" ht="12" hidden="1" customHeight="1">
      <c r="A111" s="1089"/>
      <c r="B111" s="962"/>
      <c r="F111" s="959"/>
      <c r="G111" s="963"/>
      <c r="H111" s="960">
        <f>'DATA ISIAN'!K69</f>
        <v>0</v>
      </c>
      <c r="J111" s="955">
        <f>'DATA ISIAN'!M69</f>
        <v>0</v>
      </c>
      <c r="M111" s="1090"/>
    </row>
    <row r="112" spans="1:13" s="955" customFormat="1" ht="12" hidden="1" customHeight="1">
      <c r="A112" s="1089"/>
      <c r="B112" s="962"/>
      <c r="F112" s="959"/>
      <c r="G112" s="963"/>
      <c r="H112" s="960">
        <f>'DATA ISIAN'!K70</f>
        <v>0</v>
      </c>
      <c r="J112" s="955">
        <f>'DATA ISIAN'!M70</f>
        <v>0</v>
      </c>
      <c r="M112" s="1090"/>
    </row>
    <row r="113" spans="1:13" s="955" customFormat="1" ht="12" hidden="1" customHeight="1">
      <c r="A113" s="1089"/>
      <c r="B113" s="962"/>
      <c r="F113" s="959"/>
      <c r="G113" s="963"/>
      <c r="H113" s="960">
        <f>'DATA ISIAN'!K71</f>
        <v>0</v>
      </c>
      <c r="J113" s="955">
        <f>'DATA ISIAN'!M71</f>
        <v>0</v>
      </c>
      <c r="M113" s="1090"/>
    </row>
    <row r="114" spans="1:13" s="955" customFormat="1" ht="12" hidden="1" customHeight="1">
      <c r="A114" s="1089"/>
      <c r="B114" s="962"/>
      <c r="F114" s="959"/>
      <c r="G114" s="963"/>
      <c r="H114" s="960">
        <f>'DATA ISIAN'!K72</f>
        <v>0</v>
      </c>
      <c r="J114" s="955">
        <f>'DATA ISIAN'!M72</f>
        <v>0</v>
      </c>
      <c r="M114" s="1090"/>
    </row>
    <row r="115" spans="1:13" s="955" customFormat="1" ht="12" hidden="1" customHeight="1">
      <c r="A115" s="1089"/>
      <c r="B115" s="962"/>
      <c r="F115" s="959"/>
      <c r="G115" s="963"/>
      <c r="H115" s="960">
        <f>'DATA ISIAN'!K73</f>
        <v>0</v>
      </c>
      <c r="J115" s="955">
        <f>'DATA ISIAN'!M73</f>
        <v>0</v>
      </c>
      <c r="M115" s="1090"/>
    </row>
    <row r="116" spans="1:13" s="955" customFormat="1" ht="12" hidden="1" customHeight="1">
      <c r="A116" s="1089"/>
      <c r="B116" s="962"/>
      <c r="F116" s="959"/>
      <c r="G116" s="963"/>
      <c r="H116" s="960">
        <f>'DATA ISIAN'!K74</f>
        <v>0</v>
      </c>
      <c r="J116" s="955">
        <f>'DATA ISIAN'!M74</f>
        <v>0</v>
      </c>
      <c r="M116" s="1090"/>
    </row>
    <row r="117" spans="1:13" s="955" customFormat="1" ht="12" hidden="1" customHeight="1">
      <c r="A117" s="1089"/>
      <c r="B117" s="962"/>
      <c r="F117" s="959"/>
      <c r="G117" s="963"/>
      <c r="H117" s="960">
        <f>'DATA ISIAN'!K75</f>
        <v>0</v>
      </c>
      <c r="J117" s="955">
        <f>'DATA ISIAN'!M75</f>
        <v>0</v>
      </c>
      <c r="M117" s="1090"/>
    </row>
    <row r="118" spans="1:13" s="955" customFormat="1" ht="12" hidden="1" customHeight="1">
      <c r="A118" s="1089"/>
      <c r="B118" s="962"/>
      <c r="F118" s="959"/>
      <c r="G118" s="963"/>
      <c r="H118" s="960">
        <f>'DATA ISIAN'!K76</f>
        <v>0</v>
      </c>
      <c r="J118" s="955">
        <f>'DATA ISIAN'!M76</f>
        <v>0</v>
      </c>
      <c r="M118" s="1090"/>
    </row>
    <row r="119" spans="1:13" s="955" customFormat="1" ht="12" hidden="1" customHeight="1">
      <c r="A119" s="1089"/>
      <c r="B119" s="962"/>
      <c r="F119" s="959"/>
      <c r="G119" s="963"/>
      <c r="H119" s="960">
        <f>'DATA ISIAN'!K77</f>
        <v>0</v>
      </c>
      <c r="J119" s="955">
        <f>'DATA ISIAN'!M77</f>
        <v>0</v>
      </c>
      <c r="M119" s="1090"/>
    </row>
    <row r="120" spans="1:13" s="955" customFormat="1" ht="12" hidden="1" customHeight="1">
      <c r="A120" s="1089"/>
      <c r="B120" s="962"/>
      <c r="F120" s="959"/>
      <c r="G120" s="963"/>
      <c r="H120" s="960">
        <f>'DATA ISIAN'!K78</f>
        <v>0</v>
      </c>
      <c r="J120" s="955">
        <f>'DATA ISIAN'!M78</f>
        <v>0</v>
      </c>
      <c r="M120" s="1090"/>
    </row>
    <row r="121" spans="1:13" s="955" customFormat="1" ht="12" hidden="1" customHeight="1">
      <c r="A121" s="1089"/>
      <c r="B121" s="962"/>
      <c r="F121" s="959"/>
      <c r="G121" s="963"/>
      <c r="H121" s="960">
        <f>'DATA ISIAN'!K79</f>
        <v>0</v>
      </c>
      <c r="J121" s="955">
        <f>'DATA ISIAN'!M79</f>
        <v>0</v>
      </c>
      <c r="M121" s="1090"/>
    </row>
    <row r="122" spans="1:13" s="955" customFormat="1" ht="12" hidden="1" customHeight="1">
      <c r="A122" s="1089"/>
      <c r="B122" s="962"/>
      <c r="F122" s="959"/>
      <c r="G122" s="963"/>
      <c r="H122" s="960">
        <f>'DATA ISIAN'!K80</f>
        <v>0</v>
      </c>
      <c r="J122" s="955">
        <f>'DATA ISIAN'!M80</f>
        <v>0</v>
      </c>
      <c r="M122" s="1090"/>
    </row>
    <row r="123" spans="1:13" s="955" customFormat="1" ht="12" hidden="1" customHeight="1">
      <c r="A123" s="1089"/>
      <c r="B123" s="962"/>
      <c r="F123" s="959"/>
      <c r="G123" s="963"/>
      <c r="H123" s="960">
        <f>'DATA ISIAN'!K81</f>
        <v>0</v>
      </c>
      <c r="J123" s="955">
        <f>'DATA ISIAN'!M81</f>
        <v>0</v>
      </c>
      <c r="M123" s="1090"/>
    </row>
    <row r="124" spans="1:13" s="955" customFormat="1" ht="12" hidden="1" customHeight="1">
      <c r="A124" s="1089"/>
      <c r="B124" s="962"/>
      <c r="F124" s="959"/>
      <c r="G124" s="963"/>
      <c r="H124" s="960">
        <f>'DATA ISIAN'!K82</f>
        <v>0</v>
      </c>
      <c r="J124" s="955">
        <f>'DATA ISIAN'!M82</f>
        <v>0</v>
      </c>
      <c r="M124" s="1090"/>
    </row>
    <row r="125" spans="1:13" s="955" customFormat="1" ht="12" hidden="1" customHeight="1">
      <c r="A125" s="1089"/>
      <c r="B125" s="962"/>
      <c r="F125" s="959"/>
      <c r="G125" s="963"/>
      <c r="H125" s="960">
        <f>'DATA ISIAN'!K83</f>
        <v>0</v>
      </c>
      <c r="J125" s="955">
        <f>'DATA ISIAN'!M83</f>
        <v>0</v>
      </c>
      <c r="M125" s="1090"/>
    </row>
    <row r="126" spans="1:13" s="955" customFormat="1" ht="12" hidden="1" customHeight="1">
      <c r="A126" s="1089"/>
      <c r="B126" s="962"/>
      <c r="F126" s="959"/>
      <c r="G126" s="963"/>
      <c r="H126" s="960">
        <f>'DATA ISIAN'!K84</f>
        <v>0</v>
      </c>
      <c r="J126" s="955">
        <f>'DATA ISIAN'!M84</f>
        <v>0</v>
      </c>
      <c r="M126" s="1090"/>
    </row>
    <row r="127" spans="1:13" s="955" customFormat="1" ht="12" hidden="1" customHeight="1">
      <c r="A127" s="1089"/>
      <c r="B127" s="962"/>
      <c r="F127" s="959"/>
      <c r="G127" s="963"/>
      <c r="H127" s="960">
        <f>'DATA ISIAN'!K85</f>
        <v>0</v>
      </c>
      <c r="J127" s="955">
        <f>'DATA ISIAN'!M85</f>
        <v>0</v>
      </c>
      <c r="M127" s="1090"/>
    </row>
    <row r="128" spans="1:13" s="955" customFormat="1" ht="12" hidden="1" customHeight="1">
      <c r="A128" s="1089"/>
      <c r="B128" s="962"/>
      <c r="F128" s="959"/>
      <c r="G128" s="963"/>
      <c r="H128" s="960">
        <f>'DATA ISIAN'!K86</f>
        <v>0</v>
      </c>
      <c r="J128" s="955">
        <f>'DATA ISIAN'!M86</f>
        <v>0</v>
      </c>
      <c r="M128" s="1090"/>
    </row>
    <row r="129" spans="1:13" s="955" customFormat="1" ht="12" hidden="1" customHeight="1">
      <c r="A129" s="1089"/>
      <c r="B129" s="962"/>
      <c r="F129" s="959"/>
      <c r="G129" s="963"/>
      <c r="H129" s="960">
        <f>'DATA ISIAN'!K87</f>
        <v>0</v>
      </c>
      <c r="J129" s="955">
        <f>'DATA ISIAN'!M87</f>
        <v>0</v>
      </c>
      <c r="M129" s="1090"/>
    </row>
    <row r="130" spans="1:13" s="955" customFormat="1" ht="12" hidden="1" customHeight="1">
      <c r="A130" s="1089"/>
      <c r="B130" s="962"/>
      <c r="F130" s="959"/>
      <c r="G130" s="963"/>
      <c r="H130" s="960">
        <f>'DATA ISIAN'!K88</f>
        <v>0</v>
      </c>
      <c r="J130" s="955">
        <f>'DATA ISIAN'!M88</f>
        <v>0</v>
      </c>
      <c r="M130" s="1090"/>
    </row>
    <row r="131" spans="1:13" s="955" customFormat="1" ht="12" hidden="1" customHeight="1">
      <c r="A131" s="1089"/>
      <c r="B131" s="962"/>
      <c r="F131" s="959"/>
      <c r="G131" s="963"/>
      <c r="H131" s="960">
        <f>'DATA ISIAN'!K89</f>
        <v>0</v>
      </c>
      <c r="J131" s="955">
        <f>'DATA ISIAN'!M89</f>
        <v>0</v>
      </c>
      <c r="M131" s="1090"/>
    </row>
    <row r="132" spans="1:13" s="955" customFormat="1" ht="12" hidden="1" customHeight="1">
      <c r="A132" s="1089"/>
      <c r="B132" s="962"/>
      <c r="F132" s="959"/>
      <c r="G132" s="963"/>
      <c r="H132" s="960">
        <f>'DATA ISIAN'!K90</f>
        <v>0</v>
      </c>
      <c r="J132" s="955">
        <f>'DATA ISIAN'!M90</f>
        <v>0</v>
      </c>
      <c r="M132" s="1090"/>
    </row>
    <row r="133" spans="1:13" s="955" customFormat="1" ht="12" hidden="1" customHeight="1">
      <c r="A133" s="1089"/>
      <c r="B133" s="962"/>
      <c r="F133" s="959"/>
      <c r="G133" s="963"/>
      <c r="H133" s="960">
        <f>'DATA ISIAN'!K91</f>
        <v>0</v>
      </c>
      <c r="J133" s="955">
        <f>'DATA ISIAN'!M91</f>
        <v>0</v>
      </c>
      <c r="M133" s="1090"/>
    </row>
    <row r="134" spans="1:13" s="955" customFormat="1" ht="12" hidden="1" customHeight="1">
      <c r="A134" s="1089"/>
      <c r="B134" s="962"/>
      <c r="F134" s="959"/>
      <c r="G134" s="963"/>
      <c r="H134" s="960">
        <f>'DATA ISIAN'!K92</f>
        <v>0</v>
      </c>
      <c r="J134" s="955">
        <f>'DATA ISIAN'!M92</f>
        <v>0</v>
      </c>
      <c r="M134" s="1090"/>
    </row>
    <row r="135" spans="1:13" s="955" customFormat="1" ht="12" hidden="1" customHeight="1">
      <c r="A135" s="1089"/>
      <c r="B135" s="962"/>
      <c r="F135" s="959"/>
      <c r="G135" s="963"/>
      <c r="H135" s="960">
        <f>'DATA ISIAN'!K93</f>
        <v>0</v>
      </c>
      <c r="J135" s="955">
        <f>'DATA ISIAN'!M93</f>
        <v>0</v>
      </c>
      <c r="M135" s="1090"/>
    </row>
    <row r="136" spans="1:13" s="955" customFormat="1" ht="12" hidden="1" customHeight="1">
      <c r="A136" s="1089"/>
      <c r="B136" s="962"/>
      <c r="F136" s="959"/>
      <c r="G136" s="963"/>
      <c r="H136" s="960">
        <f>'DATA ISIAN'!K94</f>
        <v>0</v>
      </c>
      <c r="J136" s="955">
        <f>'DATA ISIAN'!M94</f>
        <v>0</v>
      </c>
      <c r="M136" s="1090"/>
    </row>
    <row r="137" spans="1:13" s="955" customFormat="1" ht="12" hidden="1" customHeight="1">
      <c r="A137" s="1089"/>
      <c r="B137" s="962"/>
      <c r="F137" s="959"/>
      <c r="G137" s="963"/>
      <c r="H137" s="960">
        <f>'DATA ISIAN'!K95</f>
        <v>0</v>
      </c>
      <c r="J137" s="955">
        <f>'DATA ISIAN'!M95</f>
        <v>0</v>
      </c>
      <c r="M137" s="1090"/>
    </row>
    <row r="138" spans="1:13" s="955" customFormat="1" ht="12" hidden="1" customHeight="1">
      <c r="A138" s="1089"/>
      <c r="B138" s="962"/>
      <c r="F138" s="959"/>
      <c r="G138" s="963"/>
      <c r="H138" s="960">
        <f>'DATA ISIAN'!K96</f>
        <v>0</v>
      </c>
      <c r="J138" s="955">
        <f>'DATA ISIAN'!M96</f>
        <v>0</v>
      </c>
      <c r="M138" s="1090"/>
    </row>
    <row r="139" spans="1:13" s="955" customFormat="1" ht="12" hidden="1" customHeight="1">
      <c r="A139" s="1089"/>
      <c r="B139" s="962"/>
      <c r="F139" s="959"/>
      <c r="G139" s="963"/>
      <c r="H139" s="960">
        <f>'DATA ISIAN'!K97</f>
        <v>0</v>
      </c>
      <c r="J139" s="955">
        <f>'DATA ISIAN'!M97</f>
        <v>0</v>
      </c>
      <c r="M139" s="1090"/>
    </row>
    <row r="140" spans="1:13" s="955" customFormat="1" ht="12" hidden="1" customHeight="1">
      <c r="A140" s="1089"/>
      <c r="B140" s="962"/>
      <c r="F140" s="959"/>
      <c r="G140" s="963"/>
      <c r="H140" s="960"/>
      <c r="M140" s="1090"/>
    </row>
    <row r="141" spans="1:13" s="955" customFormat="1" ht="12" hidden="1" customHeight="1">
      <c r="A141" s="1089"/>
      <c r="B141" s="962"/>
      <c r="F141" s="959"/>
      <c r="G141" s="963"/>
      <c r="H141" s="960"/>
      <c r="M141" s="1090"/>
    </row>
    <row r="142" spans="1:13" s="955" customFormat="1" ht="12" hidden="1" customHeight="1">
      <c r="A142" s="1089"/>
      <c r="B142" s="962"/>
      <c r="F142" s="959"/>
      <c r="G142" s="963"/>
      <c r="H142" s="960"/>
      <c r="M142" s="1090"/>
    </row>
    <row r="143" spans="1:13" s="955" customFormat="1" ht="12" hidden="1" customHeight="1">
      <c r="A143" s="1089"/>
      <c r="B143" s="962"/>
      <c r="F143" s="959"/>
      <c r="G143" s="963"/>
      <c r="H143" s="960"/>
      <c r="M143" s="1090"/>
    </row>
    <row r="144" spans="1:13" s="955" customFormat="1" ht="12" hidden="1" customHeight="1">
      <c r="A144" s="1089"/>
      <c r="B144" s="962"/>
      <c r="F144" s="959"/>
      <c r="G144" s="963"/>
      <c r="H144" s="960"/>
      <c r="M144" s="1090"/>
    </row>
    <row r="145" spans="1:13" s="955" customFormat="1" ht="10.5" customHeight="1" thickTop="1" thickBot="1">
      <c r="A145" s="1091"/>
      <c r="B145" s="1092"/>
      <c r="C145" s="1093"/>
      <c r="D145" s="1093"/>
      <c r="E145" s="1093"/>
      <c r="F145" s="1094"/>
      <c r="G145" s="1095"/>
      <c r="H145" s="1096"/>
      <c r="I145" s="1093"/>
      <c r="J145" s="1093"/>
      <c r="K145" s="1093"/>
      <c r="L145" s="1093"/>
      <c r="M145" s="1097"/>
    </row>
    <row r="146" spans="1:13" s="955" customFormat="1" ht="12" customHeight="1">
      <c r="B146" s="962"/>
      <c r="F146" s="959"/>
      <c r="G146" s="963"/>
      <c r="H146" s="960"/>
    </row>
    <row r="147" spans="1:13" s="955" customFormat="1" ht="12" customHeight="1">
      <c r="B147" s="962"/>
      <c r="F147" s="959"/>
      <c r="G147" s="963"/>
      <c r="H147" s="960"/>
    </row>
    <row r="148" spans="1:13" s="955" customFormat="1" ht="12" customHeight="1">
      <c r="B148" s="962"/>
      <c r="F148" s="959"/>
      <c r="G148" s="963"/>
      <c r="H148" s="960"/>
    </row>
    <row r="149" spans="1:13" s="955" customFormat="1" ht="12" customHeight="1">
      <c r="B149" s="962"/>
      <c r="F149" s="959"/>
      <c r="G149" s="963"/>
      <c r="H149" s="960"/>
    </row>
    <row r="150" spans="1:13" s="955" customFormat="1" ht="12" customHeight="1">
      <c r="B150" s="962"/>
      <c r="F150" s="959"/>
      <c r="G150" s="963"/>
      <c r="H150" s="960"/>
    </row>
    <row r="151" spans="1:13" s="955" customFormat="1" ht="12" customHeight="1">
      <c r="B151" s="962"/>
      <c r="F151" s="959"/>
      <c r="G151" s="963"/>
      <c r="H151" s="960"/>
    </row>
    <row r="152" spans="1:13" s="955" customFormat="1" ht="12" customHeight="1">
      <c r="B152" s="962"/>
      <c r="F152" s="959"/>
      <c r="G152" s="963"/>
      <c r="H152" s="960"/>
    </row>
    <row r="153" spans="1:13" s="955" customFormat="1" ht="12" customHeight="1">
      <c r="B153" s="962"/>
      <c r="F153" s="959"/>
      <c r="G153" s="963"/>
      <c r="H153" s="960"/>
    </row>
    <row r="154" spans="1:13" s="955" customFormat="1" ht="12" customHeight="1">
      <c r="B154" s="962"/>
      <c r="F154" s="959"/>
      <c r="G154" s="963"/>
      <c r="H154" s="960"/>
    </row>
    <row r="155" spans="1:13" s="955" customFormat="1" ht="12" customHeight="1">
      <c r="B155" s="962"/>
      <c r="F155" s="959"/>
      <c r="G155" s="963"/>
      <c r="H155" s="960"/>
    </row>
    <row r="156" spans="1:13" s="955" customFormat="1" ht="12" customHeight="1">
      <c r="B156" s="962"/>
      <c r="F156" s="959"/>
      <c r="G156" s="963"/>
      <c r="H156" s="960"/>
    </row>
    <row r="157" spans="1:13" s="955" customFormat="1" ht="12" customHeight="1">
      <c r="B157" s="962"/>
      <c r="F157" s="959"/>
      <c r="G157" s="963"/>
      <c r="H157" s="960"/>
    </row>
    <row r="158" spans="1:13" s="955" customFormat="1" ht="12" customHeight="1">
      <c r="B158" s="962"/>
      <c r="F158" s="959"/>
      <c r="G158" s="963"/>
      <c r="H158" s="960"/>
    </row>
    <row r="159" spans="1:13" s="955" customFormat="1" ht="12" customHeight="1">
      <c r="B159" s="962"/>
      <c r="F159" s="959"/>
      <c r="G159" s="963"/>
      <c r="H159" s="960"/>
    </row>
    <row r="160" spans="1:13" s="955" customFormat="1" ht="12" customHeight="1">
      <c r="B160" s="962"/>
      <c r="F160" s="959"/>
      <c r="G160" s="963"/>
      <c r="H160" s="960"/>
    </row>
    <row r="161" spans="2:8" s="955" customFormat="1" ht="12" customHeight="1">
      <c r="B161" s="962"/>
      <c r="F161" s="959"/>
      <c r="G161" s="963"/>
      <c r="H161" s="960"/>
    </row>
    <row r="162" spans="2:8" s="955" customFormat="1" ht="12" customHeight="1">
      <c r="B162" s="962"/>
      <c r="F162" s="959"/>
      <c r="G162" s="963"/>
      <c r="H162" s="960"/>
    </row>
    <row r="163" spans="2:8" s="955" customFormat="1" ht="12" customHeight="1">
      <c r="B163" s="962"/>
      <c r="F163" s="959"/>
      <c r="G163" s="963"/>
      <c r="H163" s="960"/>
    </row>
    <row r="164" spans="2:8" s="955" customFormat="1" ht="12" customHeight="1">
      <c r="B164" s="962"/>
      <c r="F164" s="959"/>
      <c r="G164" s="963"/>
      <c r="H164" s="960"/>
    </row>
    <row r="165" spans="2:8" s="955" customFormat="1" ht="12" customHeight="1">
      <c r="B165" s="962"/>
      <c r="F165" s="959"/>
      <c r="G165" s="963"/>
      <c r="H165" s="960"/>
    </row>
    <row r="166" spans="2:8" s="955" customFormat="1" ht="12" customHeight="1">
      <c r="B166" s="962"/>
      <c r="F166" s="959"/>
      <c r="G166" s="963"/>
      <c r="H166" s="960"/>
    </row>
    <row r="167" spans="2:8" s="955" customFormat="1" ht="12" customHeight="1">
      <c r="B167" s="962"/>
      <c r="F167" s="959"/>
      <c r="G167" s="963"/>
      <c r="H167" s="960"/>
    </row>
    <row r="168" spans="2:8" s="955" customFormat="1" ht="12" customHeight="1">
      <c r="B168" s="962"/>
      <c r="F168" s="959"/>
      <c r="H168" s="960"/>
    </row>
    <row r="169" spans="2:8" s="955" customFormat="1" ht="12" customHeight="1">
      <c r="B169" s="962"/>
      <c r="F169" s="959"/>
      <c r="H169" s="960"/>
    </row>
    <row r="170" spans="2:8" s="955" customFormat="1" ht="12" customHeight="1">
      <c r="B170" s="962"/>
      <c r="F170" s="959"/>
      <c r="H170" s="960"/>
    </row>
    <row r="171" spans="2:8" s="955" customFormat="1" ht="12" customHeight="1">
      <c r="B171" s="962"/>
      <c r="F171" s="959"/>
      <c r="H171" s="960"/>
    </row>
    <row r="172" spans="2:8" s="955" customFormat="1" ht="12" customHeight="1">
      <c r="B172" s="962"/>
      <c r="F172" s="959"/>
      <c r="H172" s="960"/>
    </row>
    <row r="173" spans="2:8" s="955" customFormat="1" ht="12" customHeight="1">
      <c r="B173" s="962"/>
      <c r="F173" s="959"/>
      <c r="H173" s="960"/>
    </row>
    <row r="174" spans="2:8" s="955" customFormat="1" ht="12" customHeight="1">
      <c r="B174" s="962"/>
      <c r="F174" s="959"/>
      <c r="H174" s="960"/>
    </row>
    <row r="175" spans="2:8" s="955" customFormat="1" ht="12" customHeight="1">
      <c r="B175" s="962"/>
      <c r="F175" s="959"/>
      <c r="H175" s="960"/>
    </row>
    <row r="176" spans="2:8" s="955" customFormat="1" ht="12" customHeight="1">
      <c r="B176" s="962"/>
      <c r="F176" s="959"/>
      <c r="H176" s="960"/>
    </row>
    <row r="177" spans="2:8" s="955" customFormat="1" ht="12" customHeight="1">
      <c r="B177" s="962"/>
      <c r="F177" s="959"/>
      <c r="H177" s="960"/>
    </row>
    <row r="178" spans="2:8" s="955" customFormat="1" ht="12" customHeight="1">
      <c r="B178" s="962"/>
      <c r="F178" s="959"/>
      <c r="H178" s="960"/>
    </row>
    <row r="179" spans="2:8" s="955" customFormat="1" ht="12" customHeight="1">
      <c r="B179" s="962"/>
      <c r="F179" s="959"/>
      <c r="H179" s="960"/>
    </row>
    <row r="180" spans="2:8" s="955" customFormat="1" ht="12" customHeight="1">
      <c r="B180" s="962"/>
      <c r="F180" s="959"/>
      <c r="H180" s="960"/>
    </row>
    <row r="181" spans="2:8" s="955" customFormat="1" ht="12" customHeight="1">
      <c r="B181" s="962"/>
      <c r="F181" s="959"/>
      <c r="H181" s="960"/>
    </row>
    <row r="182" spans="2:8" s="955" customFormat="1" ht="12" customHeight="1">
      <c r="B182" s="962"/>
      <c r="F182" s="959"/>
      <c r="H182" s="960"/>
    </row>
    <row r="183" spans="2:8" s="955" customFormat="1" ht="12" customHeight="1">
      <c r="B183" s="962"/>
      <c r="F183" s="959"/>
      <c r="H183" s="960"/>
    </row>
    <row r="184" spans="2:8" s="955" customFormat="1" ht="12" customHeight="1">
      <c r="B184" s="962"/>
      <c r="F184" s="959"/>
      <c r="H184" s="960"/>
    </row>
    <row r="185" spans="2:8" s="955" customFormat="1" ht="12" customHeight="1">
      <c r="B185" s="962"/>
      <c r="F185" s="959"/>
      <c r="H185" s="960"/>
    </row>
    <row r="186" spans="2:8" s="955" customFormat="1" ht="12" customHeight="1">
      <c r="B186" s="962"/>
      <c r="F186" s="959"/>
      <c r="H186" s="960"/>
    </row>
    <row r="187" spans="2:8" s="955" customFormat="1" ht="12" customHeight="1">
      <c r="B187" s="962"/>
      <c r="F187" s="959"/>
      <c r="H187" s="960"/>
    </row>
    <row r="188" spans="2:8" s="955" customFormat="1" ht="12" customHeight="1">
      <c r="B188" s="962"/>
      <c r="F188" s="959"/>
      <c r="H188" s="960"/>
    </row>
    <row r="189" spans="2:8" s="955" customFormat="1" ht="12" customHeight="1">
      <c r="B189" s="962"/>
      <c r="F189" s="959"/>
      <c r="H189" s="960"/>
    </row>
    <row r="190" spans="2:8" s="955" customFormat="1" ht="12" customHeight="1">
      <c r="B190" s="962"/>
      <c r="F190" s="959"/>
      <c r="H190" s="960"/>
    </row>
    <row r="191" spans="2:8" s="955" customFormat="1" ht="12" customHeight="1">
      <c r="B191" s="962"/>
      <c r="F191" s="959"/>
      <c r="H191" s="960"/>
    </row>
    <row r="192" spans="2:8" s="955" customFormat="1" ht="12" customHeight="1">
      <c r="B192" s="962"/>
      <c r="F192" s="959"/>
      <c r="H192" s="960"/>
    </row>
    <row r="193" spans="2:8" s="955" customFormat="1" ht="12" customHeight="1">
      <c r="B193" s="962"/>
      <c r="F193" s="959"/>
      <c r="H193" s="960"/>
    </row>
    <row r="194" spans="2:8" s="955" customFormat="1" ht="12" customHeight="1">
      <c r="B194" s="962"/>
      <c r="F194" s="959"/>
      <c r="H194" s="960"/>
    </row>
    <row r="195" spans="2:8" s="955" customFormat="1" ht="12" customHeight="1">
      <c r="B195" s="962"/>
      <c r="F195" s="959"/>
      <c r="H195" s="960"/>
    </row>
    <row r="196" spans="2:8" s="955" customFormat="1" ht="12" customHeight="1">
      <c r="B196" s="962"/>
      <c r="F196" s="959"/>
      <c r="H196" s="960"/>
    </row>
    <row r="197" spans="2:8" s="955" customFormat="1" ht="12" customHeight="1">
      <c r="B197" s="962"/>
      <c r="F197" s="959"/>
      <c r="H197" s="960"/>
    </row>
    <row r="198" spans="2:8" s="955" customFormat="1" ht="12" customHeight="1">
      <c r="B198" s="962"/>
      <c r="F198" s="959"/>
      <c r="H198" s="960"/>
    </row>
    <row r="199" spans="2:8" s="955" customFormat="1" ht="12" customHeight="1">
      <c r="B199" s="962"/>
      <c r="F199" s="959"/>
      <c r="H199" s="960"/>
    </row>
    <row r="200" spans="2:8" s="955" customFormat="1" ht="12" customHeight="1">
      <c r="B200" s="962"/>
      <c r="F200" s="959"/>
      <c r="H200" s="960"/>
    </row>
    <row r="201" spans="2:8" s="955" customFormat="1" ht="12" customHeight="1">
      <c r="B201" s="962"/>
      <c r="F201" s="959"/>
      <c r="H201" s="960"/>
    </row>
    <row r="202" spans="2:8" s="955" customFormat="1" ht="12" customHeight="1">
      <c r="B202" s="962"/>
      <c r="F202" s="959"/>
      <c r="H202" s="960"/>
    </row>
    <row r="203" spans="2:8" s="955" customFormat="1" ht="12" customHeight="1">
      <c r="B203" s="962"/>
      <c r="F203" s="959"/>
      <c r="H203" s="960"/>
    </row>
    <row r="204" spans="2:8" s="955" customFormat="1" ht="12" customHeight="1">
      <c r="B204" s="962"/>
      <c r="F204" s="959"/>
      <c r="H204" s="960"/>
    </row>
    <row r="205" spans="2:8" s="955" customFormat="1" ht="12" customHeight="1">
      <c r="B205" s="962"/>
      <c r="F205" s="959"/>
      <c r="H205" s="960"/>
    </row>
    <row r="206" spans="2:8" s="955" customFormat="1" ht="12" customHeight="1">
      <c r="B206" s="962"/>
      <c r="F206" s="959"/>
      <c r="H206" s="960"/>
    </row>
    <row r="207" spans="2:8" s="955" customFormat="1" ht="12" customHeight="1">
      <c r="B207" s="962"/>
      <c r="F207" s="959"/>
      <c r="H207" s="960"/>
    </row>
    <row r="208" spans="2:8" s="955" customFormat="1" ht="12" customHeight="1">
      <c r="B208" s="962"/>
      <c r="F208" s="959"/>
      <c r="H208" s="960"/>
    </row>
    <row r="209" spans="2:8" s="955" customFormat="1" ht="12" customHeight="1">
      <c r="B209" s="962"/>
      <c r="F209" s="959"/>
      <c r="H209" s="960"/>
    </row>
    <row r="210" spans="2:8" s="955" customFormat="1" ht="12" customHeight="1">
      <c r="B210" s="962"/>
      <c r="F210" s="959"/>
      <c r="H210" s="960"/>
    </row>
    <row r="211" spans="2:8" s="955" customFormat="1" ht="12" customHeight="1">
      <c r="B211" s="962"/>
      <c r="F211" s="959"/>
      <c r="H211" s="960"/>
    </row>
    <row r="212" spans="2:8" s="955" customFormat="1" ht="12" customHeight="1">
      <c r="B212" s="962"/>
      <c r="F212" s="959"/>
      <c r="H212" s="960"/>
    </row>
    <row r="213" spans="2:8" s="955" customFormat="1" ht="12" customHeight="1">
      <c r="B213" s="962"/>
      <c r="F213" s="959"/>
      <c r="H213" s="960"/>
    </row>
    <row r="214" spans="2:8" s="955" customFormat="1" ht="12" customHeight="1">
      <c r="B214" s="962"/>
      <c r="F214" s="959"/>
      <c r="H214" s="960"/>
    </row>
    <row r="215" spans="2:8" s="955" customFormat="1" ht="12" customHeight="1">
      <c r="B215" s="962"/>
      <c r="F215" s="959"/>
      <c r="H215" s="960"/>
    </row>
    <row r="216" spans="2:8" s="955" customFormat="1" ht="12" customHeight="1">
      <c r="B216" s="962"/>
      <c r="F216" s="959"/>
      <c r="H216" s="960"/>
    </row>
    <row r="217" spans="2:8" s="955" customFormat="1" ht="12" customHeight="1">
      <c r="B217" s="962"/>
      <c r="F217" s="959"/>
      <c r="H217" s="960"/>
    </row>
    <row r="218" spans="2:8" s="955" customFormat="1" ht="12" customHeight="1">
      <c r="B218" s="962"/>
      <c r="F218" s="959"/>
      <c r="H218" s="960"/>
    </row>
    <row r="219" spans="2:8" s="955" customFormat="1" ht="12" customHeight="1">
      <c r="B219" s="962"/>
      <c r="F219" s="959"/>
      <c r="H219" s="960"/>
    </row>
    <row r="220" spans="2:8" s="955" customFormat="1" ht="12" customHeight="1">
      <c r="B220" s="962"/>
      <c r="F220" s="959"/>
      <c r="H220" s="960"/>
    </row>
    <row r="221" spans="2:8" s="955" customFormat="1" ht="12" customHeight="1">
      <c r="B221" s="962"/>
      <c r="F221" s="959"/>
      <c r="H221" s="960"/>
    </row>
    <row r="222" spans="2:8" s="955" customFormat="1" ht="12" customHeight="1">
      <c r="B222" s="962"/>
      <c r="F222" s="959"/>
      <c r="H222" s="960"/>
    </row>
    <row r="223" spans="2:8" s="955" customFormat="1" ht="12" customHeight="1">
      <c r="B223" s="962"/>
      <c r="F223" s="959"/>
      <c r="H223" s="960"/>
    </row>
    <row r="224" spans="2:8" s="955" customFormat="1" ht="12" customHeight="1">
      <c r="B224" s="962"/>
      <c r="F224" s="959"/>
      <c r="H224" s="960"/>
    </row>
    <row r="225" spans="2:8" s="955" customFormat="1" ht="12" customHeight="1">
      <c r="B225" s="962"/>
      <c r="F225" s="959"/>
      <c r="H225" s="960"/>
    </row>
    <row r="226" spans="2:8" s="955" customFormat="1" ht="12" customHeight="1">
      <c r="B226" s="962"/>
      <c r="F226" s="959"/>
      <c r="H226" s="960"/>
    </row>
    <row r="227" spans="2:8" s="955" customFormat="1" ht="12" customHeight="1">
      <c r="B227" s="962"/>
      <c r="F227" s="959"/>
      <c r="H227" s="960"/>
    </row>
    <row r="228" spans="2:8" s="955" customFormat="1" ht="12" customHeight="1">
      <c r="B228" s="962"/>
      <c r="F228" s="959"/>
      <c r="H228" s="960"/>
    </row>
    <row r="229" spans="2:8" s="955" customFormat="1" ht="12" customHeight="1">
      <c r="B229" s="962"/>
      <c r="F229" s="959"/>
      <c r="H229" s="960"/>
    </row>
    <row r="230" spans="2:8" s="955" customFormat="1" ht="12" customHeight="1">
      <c r="B230" s="962"/>
      <c r="F230" s="959"/>
      <c r="H230" s="960"/>
    </row>
    <row r="231" spans="2:8" s="955" customFormat="1" ht="12" customHeight="1">
      <c r="B231" s="962"/>
      <c r="F231" s="959"/>
      <c r="H231" s="960"/>
    </row>
    <row r="232" spans="2:8" s="955" customFormat="1" ht="12" customHeight="1">
      <c r="B232" s="962"/>
      <c r="F232" s="959"/>
      <c r="H232" s="960"/>
    </row>
    <row r="233" spans="2:8" s="955" customFormat="1" ht="12" customHeight="1">
      <c r="B233" s="962"/>
      <c r="F233" s="959"/>
      <c r="H233" s="960"/>
    </row>
    <row r="234" spans="2:8" s="955" customFormat="1" ht="12" customHeight="1">
      <c r="B234" s="962"/>
      <c r="F234" s="959"/>
      <c r="H234" s="960"/>
    </row>
    <row r="235" spans="2:8" s="955" customFormat="1" ht="12" customHeight="1">
      <c r="B235" s="962"/>
      <c r="F235" s="959"/>
      <c r="H235" s="960"/>
    </row>
    <row r="236" spans="2:8" s="955" customFormat="1" ht="12" customHeight="1">
      <c r="B236" s="962"/>
      <c r="F236" s="959"/>
      <c r="H236" s="960"/>
    </row>
    <row r="237" spans="2:8" s="955" customFormat="1" ht="12" customHeight="1">
      <c r="B237" s="962"/>
      <c r="F237" s="959"/>
      <c r="H237" s="960"/>
    </row>
    <row r="238" spans="2:8" s="955" customFormat="1" ht="12" customHeight="1">
      <c r="B238" s="962"/>
      <c r="F238" s="959"/>
      <c r="H238" s="960"/>
    </row>
    <row r="239" spans="2:8" s="955" customFormat="1" ht="12" customHeight="1">
      <c r="B239" s="962"/>
      <c r="F239" s="959"/>
      <c r="H239" s="960"/>
    </row>
    <row r="240" spans="2:8" s="955" customFormat="1" ht="12" customHeight="1">
      <c r="B240" s="962"/>
      <c r="F240" s="959"/>
      <c r="H240" s="960"/>
    </row>
    <row r="241" spans="2:8" s="955" customFormat="1" ht="12" customHeight="1">
      <c r="B241" s="962"/>
      <c r="F241" s="959"/>
      <c r="H241" s="960"/>
    </row>
    <row r="242" spans="2:8" s="955" customFormat="1" ht="12" customHeight="1">
      <c r="B242" s="962"/>
      <c r="F242" s="959"/>
      <c r="H242" s="960"/>
    </row>
    <row r="243" spans="2:8" s="955" customFormat="1" ht="12" customHeight="1">
      <c r="B243" s="962"/>
      <c r="F243" s="959"/>
      <c r="H243" s="960"/>
    </row>
    <row r="244" spans="2:8" s="955" customFormat="1" ht="12" customHeight="1">
      <c r="B244" s="962"/>
      <c r="F244" s="959"/>
      <c r="H244" s="960"/>
    </row>
    <row r="245" spans="2:8" s="955" customFormat="1" ht="12" customHeight="1">
      <c r="B245" s="962"/>
      <c r="F245" s="959"/>
      <c r="H245" s="960"/>
    </row>
    <row r="246" spans="2:8" s="955" customFormat="1" ht="12" customHeight="1">
      <c r="B246" s="962"/>
      <c r="F246" s="959"/>
      <c r="H246" s="960"/>
    </row>
    <row r="247" spans="2:8" s="955" customFormat="1" ht="12" customHeight="1">
      <c r="B247" s="962"/>
      <c r="F247" s="959"/>
      <c r="H247" s="960"/>
    </row>
    <row r="248" spans="2:8" s="955" customFormat="1" ht="12" customHeight="1">
      <c r="B248" s="962"/>
      <c r="F248" s="959"/>
      <c r="H248" s="960"/>
    </row>
    <row r="249" spans="2:8" s="955" customFormat="1" ht="12" customHeight="1">
      <c r="B249" s="962"/>
      <c r="F249" s="959"/>
      <c r="H249" s="960"/>
    </row>
    <row r="250" spans="2:8" s="955" customFormat="1" ht="12" customHeight="1">
      <c r="B250" s="962"/>
      <c r="F250" s="959"/>
      <c r="H250" s="960"/>
    </row>
    <row r="251" spans="2:8" s="955" customFormat="1" ht="12" customHeight="1">
      <c r="B251" s="962"/>
      <c r="F251" s="959"/>
      <c r="H251" s="960"/>
    </row>
    <row r="252" spans="2:8" s="955" customFormat="1" ht="12" customHeight="1">
      <c r="B252" s="962"/>
      <c r="F252" s="959"/>
      <c r="H252" s="960"/>
    </row>
    <row r="253" spans="2:8" s="955" customFormat="1" ht="12" customHeight="1">
      <c r="B253" s="962"/>
      <c r="F253" s="959"/>
      <c r="H253" s="960"/>
    </row>
    <row r="254" spans="2:8" s="955" customFormat="1" ht="12" customHeight="1">
      <c r="B254" s="962"/>
      <c r="F254" s="959"/>
      <c r="H254" s="960"/>
    </row>
    <row r="255" spans="2:8" s="955" customFormat="1" ht="12" customHeight="1">
      <c r="B255" s="962"/>
      <c r="F255" s="959"/>
      <c r="H255" s="960"/>
    </row>
    <row r="256" spans="2:8" s="955" customFormat="1" ht="12" customHeight="1">
      <c r="B256" s="962"/>
      <c r="F256" s="959"/>
      <c r="H256" s="960"/>
    </row>
    <row r="257" spans="2:8" s="955" customFormat="1" ht="12" customHeight="1">
      <c r="B257" s="962"/>
      <c r="F257" s="959"/>
      <c r="H257" s="960"/>
    </row>
    <row r="258" spans="2:8" s="955" customFormat="1" ht="12" customHeight="1">
      <c r="B258" s="962"/>
      <c r="F258" s="959"/>
      <c r="H258" s="960"/>
    </row>
    <row r="259" spans="2:8" s="955" customFormat="1" ht="12" customHeight="1">
      <c r="B259" s="962"/>
      <c r="F259" s="959"/>
      <c r="H259" s="960"/>
    </row>
    <row r="260" spans="2:8" s="955" customFormat="1" ht="12" customHeight="1">
      <c r="B260" s="962"/>
      <c r="F260" s="959"/>
      <c r="H260" s="960"/>
    </row>
    <row r="261" spans="2:8" s="955" customFormat="1" ht="12" customHeight="1">
      <c r="B261" s="962"/>
      <c r="F261" s="959"/>
      <c r="H261" s="960"/>
    </row>
    <row r="262" spans="2:8" s="955" customFormat="1" ht="12" customHeight="1">
      <c r="B262" s="962"/>
      <c r="F262" s="959"/>
      <c r="H262" s="960"/>
    </row>
    <row r="263" spans="2:8" s="955" customFormat="1" ht="12" customHeight="1">
      <c r="B263" s="962"/>
      <c r="F263" s="959"/>
      <c r="H263" s="960"/>
    </row>
    <row r="264" spans="2:8" s="955" customFormat="1" ht="12" customHeight="1">
      <c r="B264" s="962"/>
      <c r="F264" s="959"/>
      <c r="H264" s="960"/>
    </row>
    <row r="265" spans="2:8" s="955" customFormat="1" ht="12" customHeight="1">
      <c r="B265" s="962"/>
      <c r="F265" s="959"/>
      <c r="H265" s="960"/>
    </row>
    <row r="266" spans="2:8" s="955" customFormat="1" ht="12" customHeight="1">
      <c r="B266" s="962"/>
      <c r="F266" s="959"/>
      <c r="H266" s="960"/>
    </row>
    <row r="267" spans="2:8" s="955" customFormat="1" ht="12" customHeight="1">
      <c r="B267" s="962"/>
      <c r="F267" s="959"/>
      <c r="H267" s="960"/>
    </row>
    <row r="268" spans="2:8" s="955" customFormat="1" ht="12" customHeight="1">
      <c r="B268" s="962"/>
      <c r="F268" s="959"/>
      <c r="H268" s="960"/>
    </row>
    <row r="269" spans="2:8" s="955" customFormat="1" ht="12" customHeight="1">
      <c r="B269" s="962"/>
      <c r="F269" s="959"/>
      <c r="H269" s="960"/>
    </row>
    <row r="270" spans="2:8" s="955" customFormat="1" ht="12" customHeight="1">
      <c r="B270" s="962"/>
      <c r="F270" s="959"/>
      <c r="H270" s="960"/>
    </row>
    <row r="271" spans="2:8" s="955" customFormat="1" ht="12" customHeight="1">
      <c r="B271" s="962"/>
      <c r="F271" s="959"/>
      <c r="H271" s="960"/>
    </row>
    <row r="272" spans="2:8" s="955" customFormat="1" ht="12" customHeight="1">
      <c r="B272" s="962"/>
      <c r="F272" s="959"/>
      <c r="H272" s="960"/>
    </row>
    <row r="273" spans="2:8" s="955" customFormat="1" ht="12" customHeight="1">
      <c r="B273" s="962"/>
      <c r="F273" s="959"/>
      <c r="H273" s="960"/>
    </row>
    <row r="274" spans="2:8" s="955" customFormat="1" ht="12" customHeight="1">
      <c r="B274" s="962"/>
      <c r="F274" s="959"/>
      <c r="H274" s="960"/>
    </row>
    <row r="275" spans="2:8" s="955" customFormat="1" ht="12" customHeight="1">
      <c r="B275" s="962"/>
      <c r="F275" s="959"/>
      <c r="H275" s="960"/>
    </row>
    <row r="276" spans="2:8" s="955" customFormat="1" ht="12" customHeight="1">
      <c r="B276" s="962"/>
      <c r="F276" s="959"/>
      <c r="H276" s="960"/>
    </row>
    <row r="277" spans="2:8" s="955" customFormat="1" ht="12" customHeight="1">
      <c r="B277" s="962"/>
      <c r="F277" s="959"/>
      <c r="H277" s="960"/>
    </row>
    <row r="278" spans="2:8" s="955" customFormat="1" ht="12" customHeight="1">
      <c r="B278" s="962"/>
      <c r="F278" s="959"/>
      <c r="H278" s="960"/>
    </row>
    <row r="279" spans="2:8" s="955" customFormat="1" ht="12" customHeight="1">
      <c r="B279" s="962"/>
      <c r="F279" s="959"/>
      <c r="H279" s="960"/>
    </row>
    <row r="280" spans="2:8" s="955" customFormat="1" ht="12" customHeight="1">
      <c r="B280" s="962"/>
      <c r="F280" s="959"/>
      <c r="H280" s="960"/>
    </row>
    <row r="281" spans="2:8" s="955" customFormat="1" ht="12" customHeight="1">
      <c r="B281" s="962"/>
      <c r="F281" s="959"/>
      <c r="H281" s="960"/>
    </row>
    <row r="282" spans="2:8" s="955" customFormat="1" ht="12" customHeight="1">
      <c r="B282" s="962"/>
      <c r="F282" s="959"/>
      <c r="H282" s="960"/>
    </row>
    <row r="283" spans="2:8" s="955" customFormat="1" ht="12" customHeight="1">
      <c r="B283" s="962"/>
      <c r="F283" s="959"/>
      <c r="H283" s="960"/>
    </row>
    <row r="284" spans="2:8" s="955" customFormat="1" ht="12" customHeight="1">
      <c r="B284" s="962"/>
      <c r="F284" s="959"/>
      <c r="H284" s="960"/>
    </row>
    <row r="285" spans="2:8" s="955" customFormat="1" ht="12" customHeight="1">
      <c r="B285" s="962"/>
      <c r="F285" s="959"/>
      <c r="H285" s="960"/>
    </row>
    <row r="286" spans="2:8" s="955" customFormat="1" ht="12" customHeight="1">
      <c r="B286" s="962"/>
      <c r="F286" s="959"/>
      <c r="H286" s="960"/>
    </row>
    <row r="287" spans="2:8" s="955" customFormat="1" ht="12" customHeight="1">
      <c r="B287" s="962"/>
      <c r="F287" s="959"/>
      <c r="H287" s="960"/>
    </row>
    <row r="288" spans="2:8" s="955" customFormat="1" ht="12" customHeight="1">
      <c r="B288" s="962"/>
      <c r="F288" s="959"/>
      <c r="H288" s="960"/>
    </row>
    <row r="289" spans="2:8" s="955" customFormat="1" ht="12" customHeight="1">
      <c r="B289" s="962"/>
      <c r="F289" s="959"/>
      <c r="H289" s="960"/>
    </row>
    <row r="290" spans="2:8" s="955" customFormat="1" ht="12" customHeight="1">
      <c r="B290" s="962"/>
      <c r="D290" s="959"/>
      <c r="E290" s="959"/>
      <c r="F290" s="959"/>
      <c r="H290" s="960"/>
    </row>
    <row r="291" spans="2:8" s="955" customFormat="1" ht="12" customHeight="1">
      <c r="B291" s="962"/>
      <c r="D291" s="959"/>
      <c r="E291" s="959"/>
      <c r="F291" s="959"/>
      <c r="H291" s="960"/>
    </row>
    <row r="292" spans="2:8" s="955" customFormat="1" ht="12" customHeight="1">
      <c r="B292" s="962"/>
      <c r="D292" s="959"/>
      <c r="E292" s="959"/>
      <c r="F292" s="959"/>
      <c r="H292" s="960"/>
    </row>
    <row r="293" spans="2:8" s="955" customFormat="1" ht="12" customHeight="1">
      <c r="B293" s="962"/>
      <c r="D293" s="959"/>
      <c r="E293" s="959"/>
      <c r="F293" s="959"/>
      <c r="H293" s="960"/>
    </row>
    <row r="294" spans="2:8" s="955" customFormat="1" ht="12" customHeight="1">
      <c r="B294" s="962"/>
      <c r="D294" s="959"/>
      <c r="E294" s="959"/>
      <c r="F294" s="959"/>
      <c r="H294" s="960"/>
    </row>
    <row r="295" spans="2:8" s="955" customFormat="1" ht="12" customHeight="1">
      <c r="B295" s="962"/>
      <c r="D295" s="959"/>
      <c r="E295" s="959"/>
      <c r="F295" s="959"/>
      <c r="H295" s="960"/>
    </row>
    <row r="296" spans="2:8" s="955" customFormat="1" ht="12" customHeight="1">
      <c r="B296" s="962"/>
      <c r="D296" s="959"/>
      <c r="E296" s="959"/>
      <c r="F296" s="959"/>
      <c r="H296" s="960"/>
    </row>
    <row r="297" spans="2:8" s="955" customFormat="1" ht="12" customHeight="1">
      <c r="B297" s="962"/>
      <c r="D297" s="959"/>
      <c r="E297" s="959"/>
      <c r="F297" s="959"/>
      <c r="H297" s="960"/>
    </row>
    <row r="298" spans="2:8" s="955" customFormat="1" ht="12" customHeight="1">
      <c r="B298" s="962"/>
      <c r="D298" s="959"/>
      <c r="E298" s="959"/>
      <c r="F298" s="959"/>
      <c r="H298" s="960"/>
    </row>
    <row r="299" spans="2:8" s="955" customFormat="1" ht="12" customHeight="1">
      <c r="B299" s="962"/>
      <c r="D299" s="964"/>
      <c r="E299" s="964"/>
      <c r="F299" s="959"/>
      <c r="H299" s="960"/>
    </row>
    <row r="300" spans="2:8" s="955" customFormat="1" ht="12" customHeight="1">
      <c r="B300" s="962"/>
      <c r="D300" s="959"/>
      <c r="E300" s="959"/>
      <c r="F300" s="959"/>
      <c r="H300" s="960"/>
    </row>
    <row r="301" spans="2:8" s="955" customFormat="1" ht="12" customHeight="1">
      <c r="B301" s="962"/>
      <c r="D301" s="959"/>
      <c r="E301" s="959"/>
      <c r="F301" s="959"/>
      <c r="H301" s="960"/>
    </row>
    <row r="302" spans="2:8" s="955" customFormat="1" ht="12" customHeight="1">
      <c r="B302" s="962"/>
      <c r="D302" s="959"/>
      <c r="E302" s="959"/>
      <c r="F302" s="959"/>
      <c r="H302" s="960"/>
    </row>
    <row r="303" spans="2:8" s="955" customFormat="1" ht="12" customHeight="1">
      <c r="B303" s="962"/>
      <c r="D303" s="959"/>
      <c r="E303" s="959"/>
      <c r="F303" s="959"/>
      <c r="H303" s="960"/>
    </row>
    <row r="304" spans="2:8" s="955" customFormat="1" ht="12" customHeight="1">
      <c r="B304" s="962"/>
      <c r="D304" s="959"/>
      <c r="E304" s="959"/>
      <c r="F304" s="959"/>
      <c r="H304" s="960"/>
    </row>
    <row r="305" spans="2:8" s="955" customFormat="1" ht="12" customHeight="1">
      <c r="B305" s="962"/>
      <c r="D305" s="959"/>
      <c r="E305" s="959"/>
      <c r="F305" s="959"/>
      <c r="H305" s="960"/>
    </row>
    <row r="306" spans="2:8" s="955" customFormat="1" ht="12" customHeight="1">
      <c r="B306" s="962"/>
      <c r="D306" s="959"/>
      <c r="E306" s="959"/>
      <c r="F306" s="959"/>
      <c r="H306" s="960"/>
    </row>
    <row r="307" spans="2:8" s="955" customFormat="1" ht="12" customHeight="1">
      <c r="B307" s="962"/>
      <c r="D307" s="959"/>
      <c r="E307" s="959"/>
      <c r="F307" s="959"/>
      <c r="H307" s="960"/>
    </row>
    <row r="308" spans="2:8" s="955" customFormat="1" ht="12" customHeight="1">
      <c r="B308" s="962"/>
      <c r="D308" s="959"/>
      <c r="E308" s="959"/>
      <c r="F308" s="959"/>
      <c r="H308" s="960"/>
    </row>
    <row r="309" spans="2:8" s="955" customFormat="1" ht="12" customHeight="1">
      <c r="B309" s="962"/>
      <c r="D309" s="959"/>
      <c r="E309" s="959"/>
      <c r="F309" s="959"/>
      <c r="H309" s="960"/>
    </row>
    <row r="310" spans="2:8" s="955" customFormat="1" ht="12" customHeight="1">
      <c r="B310" s="962"/>
      <c r="D310" s="959"/>
      <c r="E310" s="959"/>
      <c r="F310" s="959"/>
      <c r="H310" s="960"/>
    </row>
    <row r="311" spans="2:8" s="955" customFormat="1" ht="12" customHeight="1">
      <c r="B311" s="962"/>
      <c r="D311" s="959"/>
      <c r="E311" s="959"/>
      <c r="F311" s="959"/>
      <c r="H311" s="960"/>
    </row>
    <row r="312" spans="2:8" s="955" customFormat="1" ht="12" customHeight="1">
      <c r="B312" s="962"/>
      <c r="D312" s="959"/>
      <c r="E312" s="959"/>
      <c r="F312" s="959"/>
      <c r="H312" s="960"/>
    </row>
    <row r="313" spans="2:8" s="955" customFormat="1" ht="12" customHeight="1">
      <c r="B313" s="962"/>
      <c r="D313" s="959"/>
      <c r="E313" s="959"/>
      <c r="F313" s="959"/>
      <c r="H313" s="960"/>
    </row>
    <row r="314" spans="2:8" s="955" customFormat="1" ht="12" customHeight="1">
      <c r="B314" s="962"/>
      <c r="D314" s="959"/>
      <c r="E314" s="959"/>
      <c r="F314" s="959"/>
      <c r="H314" s="960"/>
    </row>
    <row r="315" spans="2:8" s="955" customFormat="1" ht="12" customHeight="1">
      <c r="B315" s="962"/>
      <c r="D315" s="959"/>
      <c r="E315" s="959"/>
      <c r="F315" s="959"/>
      <c r="H315" s="960"/>
    </row>
    <row r="316" spans="2:8" s="955" customFormat="1" ht="12" customHeight="1">
      <c r="B316" s="962"/>
      <c r="D316" s="959"/>
      <c r="E316" s="959"/>
      <c r="F316" s="959"/>
      <c r="H316" s="960"/>
    </row>
    <row r="317" spans="2:8" s="955" customFormat="1" ht="12" customHeight="1">
      <c r="B317" s="962"/>
      <c r="D317" s="959"/>
      <c r="E317" s="959"/>
      <c r="F317" s="959"/>
      <c r="H317" s="960"/>
    </row>
    <row r="318" spans="2:8" s="955" customFormat="1" ht="12" customHeight="1">
      <c r="B318" s="962"/>
      <c r="D318" s="959"/>
      <c r="E318" s="959"/>
      <c r="F318" s="959"/>
      <c r="H318" s="960"/>
    </row>
    <row r="319" spans="2:8" s="955" customFormat="1" ht="12" customHeight="1">
      <c r="B319" s="962"/>
      <c r="D319" s="959"/>
      <c r="E319" s="959"/>
      <c r="F319" s="959"/>
      <c r="H319" s="960"/>
    </row>
    <row r="320" spans="2:8" s="955" customFormat="1" ht="12" customHeight="1">
      <c r="B320" s="962"/>
      <c r="D320" s="959"/>
      <c r="E320" s="959"/>
      <c r="F320" s="959"/>
      <c r="H320" s="960"/>
    </row>
    <row r="321" spans="2:8" s="955" customFormat="1" ht="12" customHeight="1">
      <c r="B321" s="962"/>
      <c r="D321" s="959"/>
      <c r="E321" s="959"/>
      <c r="F321" s="959"/>
      <c r="H321" s="960"/>
    </row>
    <row r="322" spans="2:8" s="955" customFormat="1" ht="12" customHeight="1">
      <c r="B322" s="962"/>
      <c r="D322" s="959"/>
      <c r="E322" s="959"/>
      <c r="F322" s="959"/>
      <c r="H322" s="960"/>
    </row>
    <row r="323" spans="2:8" s="955" customFormat="1" ht="12" customHeight="1">
      <c r="B323" s="962"/>
      <c r="D323" s="959"/>
      <c r="E323" s="959"/>
      <c r="F323" s="959"/>
      <c r="H323" s="960"/>
    </row>
    <row r="324" spans="2:8" s="955" customFormat="1" ht="12" customHeight="1">
      <c r="B324" s="962"/>
      <c r="D324" s="959"/>
      <c r="E324" s="959"/>
      <c r="F324" s="959"/>
      <c r="H324" s="960"/>
    </row>
    <row r="325" spans="2:8" s="955" customFormat="1" ht="12" customHeight="1">
      <c r="B325" s="962"/>
      <c r="D325" s="959"/>
      <c r="E325" s="959"/>
      <c r="F325" s="959"/>
      <c r="H325" s="960"/>
    </row>
    <row r="326" spans="2:8" s="955" customFormat="1" ht="12" customHeight="1">
      <c r="B326" s="962"/>
      <c r="D326" s="959"/>
      <c r="E326" s="959"/>
      <c r="F326" s="959"/>
      <c r="H326" s="960"/>
    </row>
    <row r="327" spans="2:8" s="955" customFormat="1" ht="12" customHeight="1">
      <c r="B327" s="962"/>
      <c r="D327" s="959"/>
      <c r="E327" s="959"/>
      <c r="F327" s="959"/>
      <c r="H327" s="960"/>
    </row>
    <row r="328" spans="2:8" s="955" customFormat="1" ht="12" customHeight="1">
      <c r="B328" s="962"/>
      <c r="D328" s="959"/>
      <c r="E328" s="959"/>
      <c r="F328" s="959"/>
      <c r="H328" s="960"/>
    </row>
    <row r="329" spans="2:8" s="955" customFormat="1" ht="12" customHeight="1">
      <c r="B329" s="962"/>
      <c r="D329" s="959"/>
      <c r="E329" s="959"/>
      <c r="F329" s="959"/>
      <c r="H329" s="960"/>
    </row>
    <row r="330" spans="2:8" s="955" customFormat="1" ht="12" customHeight="1">
      <c r="B330" s="962"/>
      <c r="D330" s="959"/>
      <c r="E330" s="959"/>
      <c r="F330" s="959"/>
      <c r="H330" s="960"/>
    </row>
    <row r="331" spans="2:8" s="955" customFormat="1" ht="12" customHeight="1">
      <c r="B331" s="962"/>
      <c r="D331" s="959"/>
      <c r="E331" s="959"/>
      <c r="F331" s="959"/>
      <c r="H331" s="960"/>
    </row>
    <row r="332" spans="2:8" s="955" customFormat="1" ht="12" customHeight="1">
      <c r="B332" s="962"/>
      <c r="D332" s="959"/>
      <c r="E332" s="959"/>
      <c r="F332" s="959"/>
      <c r="H332" s="960"/>
    </row>
    <row r="333" spans="2:8" s="955" customFormat="1" ht="12" customHeight="1">
      <c r="B333" s="962"/>
      <c r="D333" s="959"/>
      <c r="E333" s="959"/>
      <c r="F333" s="959"/>
      <c r="H333" s="960"/>
    </row>
    <row r="334" spans="2:8" s="955" customFormat="1" ht="12" customHeight="1">
      <c r="B334" s="962"/>
      <c r="D334" s="959"/>
      <c r="E334" s="959"/>
      <c r="F334" s="959"/>
      <c r="H334" s="960"/>
    </row>
    <row r="335" spans="2:8" s="955" customFormat="1" ht="12" customHeight="1">
      <c r="B335" s="962"/>
      <c r="D335" s="959"/>
      <c r="E335" s="959"/>
      <c r="F335" s="959"/>
      <c r="H335" s="960"/>
    </row>
    <row r="336" spans="2:8" s="955" customFormat="1" ht="12" customHeight="1">
      <c r="B336" s="962"/>
      <c r="D336" s="959"/>
      <c r="E336" s="959"/>
      <c r="F336" s="959"/>
      <c r="H336" s="960"/>
    </row>
    <row r="337" spans="2:8" s="955" customFormat="1" ht="12" customHeight="1">
      <c r="B337" s="962"/>
      <c r="D337" s="959"/>
      <c r="E337" s="959"/>
      <c r="F337" s="959"/>
      <c r="H337" s="960"/>
    </row>
    <row r="338" spans="2:8" s="955" customFormat="1" ht="12" customHeight="1">
      <c r="B338" s="962"/>
      <c r="D338" s="959"/>
      <c r="E338" s="959"/>
      <c r="F338" s="959"/>
      <c r="H338" s="960"/>
    </row>
    <row r="339" spans="2:8" s="955" customFormat="1" ht="12" customHeight="1">
      <c r="B339" s="962"/>
      <c r="D339" s="959"/>
      <c r="E339" s="959"/>
      <c r="F339" s="959"/>
      <c r="H339" s="960"/>
    </row>
    <row r="340" spans="2:8" s="955" customFormat="1" ht="12" customHeight="1">
      <c r="B340" s="962"/>
      <c r="D340" s="959"/>
      <c r="E340" s="959"/>
      <c r="F340" s="959"/>
      <c r="H340" s="960"/>
    </row>
    <row r="341" spans="2:8" s="955" customFormat="1" ht="12" customHeight="1">
      <c r="B341" s="962"/>
      <c r="D341" s="959"/>
      <c r="E341" s="959"/>
      <c r="F341" s="959"/>
      <c r="H341" s="960"/>
    </row>
    <row r="342" spans="2:8" s="955" customFormat="1" ht="12" customHeight="1">
      <c r="B342" s="962"/>
      <c r="D342" s="959"/>
      <c r="E342" s="959"/>
      <c r="F342" s="959"/>
      <c r="H342" s="960"/>
    </row>
    <row r="343" spans="2:8" s="955" customFormat="1" ht="12" customHeight="1">
      <c r="B343" s="962"/>
      <c r="D343" s="964"/>
      <c r="E343" s="964"/>
      <c r="F343" s="959"/>
      <c r="H343" s="960"/>
    </row>
    <row r="344" spans="2:8" s="955" customFormat="1" ht="12" customHeight="1">
      <c r="B344" s="962"/>
      <c r="D344" s="959"/>
      <c r="E344" s="959"/>
      <c r="F344" s="959"/>
      <c r="H344" s="960"/>
    </row>
    <row r="345" spans="2:8" s="955" customFormat="1" ht="12" customHeight="1">
      <c r="B345" s="962"/>
      <c r="D345" s="959"/>
      <c r="E345" s="959"/>
      <c r="F345" s="959"/>
      <c r="H345" s="960"/>
    </row>
    <row r="346" spans="2:8" s="955" customFormat="1" ht="12" customHeight="1">
      <c r="B346" s="962"/>
      <c r="D346" s="959"/>
      <c r="E346" s="959"/>
      <c r="F346" s="959"/>
      <c r="H346" s="960"/>
    </row>
    <row r="347" spans="2:8" s="955" customFormat="1" ht="12" customHeight="1">
      <c r="B347" s="962"/>
      <c r="D347" s="959"/>
      <c r="E347" s="959"/>
      <c r="F347" s="959"/>
      <c r="H347" s="960"/>
    </row>
    <row r="348" spans="2:8" s="955" customFormat="1" ht="12" customHeight="1">
      <c r="B348" s="962"/>
      <c r="D348" s="959"/>
      <c r="E348" s="959"/>
      <c r="F348" s="959"/>
      <c r="H348" s="960"/>
    </row>
    <row r="349" spans="2:8" s="955" customFormat="1" ht="12" customHeight="1">
      <c r="B349" s="962"/>
      <c r="D349" s="959"/>
      <c r="E349" s="959"/>
      <c r="F349" s="959"/>
      <c r="H349" s="960"/>
    </row>
    <row r="350" spans="2:8" s="955" customFormat="1" ht="12" customHeight="1">
      <c r="B350" s="962"/>
      <c r="D350" s="959"/>
      <c r="E350" s="959"/>
      <c r="F350" s="959"/>
      <c r="H350" s="960"/>
    </row>
    <row r="351" spans="2:8" s="955" customFormat="1" ht="12" customHeight="1">
      <c r="B351" s="962"/>
      <c r="D351" s="959"/>
      <c r="E351" s="959"/>
      <c r="F351" s="959"/>
      <c r="H351" s="960"/>
    </row>
    <row r="352" spans="2:8" s="955" customFormat="1" ht="12" customHeight="1">
      <c r="B352" s="962"/>
      <c r="D352" s="959"/>
      <c r="E352" s="959"/>
      <c r="F352" s="959"/>
      <c r="H352" s="960"/>
    </row>
    <row r="353" spans="2:8" s="955" customFormat="1" ht="12" customHeight="1">
      <c r="B353" s="962"/>
      <c r="D353" s="959"/>
      <c r="E353" s="959"/>
      <c r="F353" s="959"/>
      <c r="H353" s="960"/>
    </row>
    <row r="354" spans="2:8" s="955" customFormat="1" ht="12" customHeight="1">
      <c r="B354" s="962"/>
      <c r="D354" s="959"/>
      <c r="E354" s="959"/>
      <c r="F354" s="959"/>
      <c r="H354" s="960"/>
    </row>
    <row r="355" spans="2:8" s="955" customFormat="1" ht="12" customHeight="1">
      <c r="B355" s="962"/>
      <c r="D355" s="959"/>
      <c r="E355" s="959"/>
      <c r="F355" s="959"/>
      <c r="H355" s="960"/>
    </row>
    <row r="356" spans="2:8" s="955" customFormat="1" ht="12" customHeight="1">
      <c r="B356" s="962"/>
      <c r="D356" s="959"/>
      <c r="E356" s="959"/>
      <c r="F356" s="959"/>
      <c r="H356" s="960"/>
    </row>
    <row r="357" spans="2:8" s="955" customFormat="1" ht="12" customHeight="1">
      <c r="B357" s="962"/>
      <c r="D357" s="959"/>
      <c r="E357" s="959"/>
      <c r="F357" s="959"/>
      <c r="H357" s="960"/>
    </row>
    <row r="358" spans="2:8" s="955" customFormat="1" ht="12" customHeight="1">
      <c r="B358" s="962"/>
      <c r="D358" s="959"/>
      <c r="E358" s="959"/>
      <c r="F358" s="959"/>
      <c r="H358" s="960"/>
    </row>
    <row r="359" spans="2:8" s="955" customFormat="1" ht="12" customHeight="1">
      <c r="B359" s="962"/>
      <c r="D359" s="959"/>
      <c r="E359" s="959"/>
      <c r="F359" s="959"/>
      <c r="H359" s="960"/>
    </row>
    <row r="360" spans="2:8" s="955" customFormat="1" ht="12" customHeight="1">
      <c r="B360" s="962"/>
      <c r="D360" s="959"/>
      <c r="E360" s="959"/>
      <c r="F360" s="959"/>
      <c r="H360" s="960"/>
    </row>
    <row r="361" spans="2:8" s="955" customFormat="1" ht="12" customHeight="1">
      <c r="B361" s="962"/>
      <c r="D361" s="959"/>
      <c r="E361" s="959"/>
      <c r="F361" s="959"/>
      <c r="H361" s="960"/>
    </row>
    <row r="362" spans="2:8" s="955" customFormat="1" ht="12" customHeight="1">
      <c r="B362" s="962"/>
      <c r="D362" s="959"/>
      <c r="E362" s="959"/>
      <c r="F362" s="959"/>
      <c r="H362" s="960"/>
    </row>
    <row r="363" spans="2:8" s="955" customFormat="1" ht="12" customHeight="1">
      <c r="B363" s="962"/>
      <c r="D363" s="959"/>
      <c r="E363" s="959"/>
      <c r="F363" s="959"/>
      <c r="H363" s="960"/>
    </row>
    <row r="364" spans="2:8" s="955" customFormat="1" ht="12" customHeight="1">
      <c r="B364" s="962"/>
      <c r="D364" s="959"/>
      <c r="E364" s="959"/>
      <c r="F364" s="959"/>
      <c r="H364" s="960"/>
    </row>
    <row r="365" spans="2:8" s="955" customFormat="1" ht="12" customHeight="1">
      <c r="B365" s="962"/>
      <c r="D365" s="959"/>
      <c r="E365" s="959"/>
      <c r="F365" s="959"/>
      <c r="H365" s="960"/>
    </row>
    <row r="366" spans="2:8" s="955" customFormat="1" ht="12" customHeight="1">
      <c r="B366" s="962"/>
      <c r="D366" s="959"/>
      <c r="E366" s="959"/>
      <c r="F366" s="959"/>
      <c r="H366" s="960"/>
    </row>
    <row r="367" spans="2:8" s="955" customFormat="1" ht="12" customHeight="1">
      <c r="B367" s="962"/>
      <c r="D367" s="959"/>
      <c r="E367" s="959"/>
      <c r="F367" s="959"/>
      <c r="H367" s="960"/>
    </row>
    <row r="368" spans="2:8" s="955" customFormat="1" ht="12" customHeight="1">
      <c r="B368" s="962"/>
      <c r="D368" s="959"/>
      <c r="E368" s="959"/>
      <c r="F368" s="959"/>
      <c r="H368" s="960"/>
    </row>
    <row r="369" spans="2:8" s="955" customFormat="1" ht="12" customHeight="1">
      <c r="B369" s="962"/>
      <c r="D369" s="959"/>
      <c r="E369" s="959"/>
      <c r="F369" s="959"/>
      <c r="H369" s="960"/>
    </row>
    <row r="370" spans="2:8" s="955" customFormat="1" ht="12" customHeight="1">
      <c r="B370" s="962"/>
      <c r="D370" s="959"/>
      <c r="E370" s="959"/>
      <c r="F370" s="959"/>
      <c r="H370" s="960"/>
    </row>
    <row r="371" spans="2:8" s="955" customFormat="1" ht="12" customHeight="1">
      <c r="B371" s="962"/>
      <c r="D371" s="959"/>
      <c r="E371" s="959"/>
      <c r="F371" s="959"/>
      <c r="H371" s="960"/>
    </row>
    <row r="372" spans="2:8" s="955" customFormat="1" ht="12" customHeight="1">
      <c r="B372" s="962"/>
      <c r="D372" s="959"/>
      <c r="E372" s="959"/>
      <c r="F372" s="959"/>
      <c r="H372" s="960"/>
    </row>
    <row r="373" spans="2:8" s="955" customFormat="1" ht="12" customHeight="1">
      <c r="B373" s="962"/>
      <c r="D373" s="959"/>
      <c r="E373" s="959"/>
      <c r="F373" s="959"/>
      <c r="H373" s="960"/>
    </row>
    <row r="374" spans="2:8" s="955" customFormat="1" ht="12" customHeight="1">
      <c r="B374" s="962"/>
      <c r="D374" s="959"/>
      <c r="E374" s="959"/>
      <c r="F374" s="959"/>
      <c r="H374" s="960"/>
    </row>
    <row r="375" spans="2:8" s="955" customFormat="1" ht="12" customHeight="1">
      <c r="B375" s="962"/>
      <c r="D375" s="959"/>
      <c r="E375" s="959"/>
      <c r="F375" s="959"/>
      <c r="H375" s="960"/>
    </row>
    <row r="376" spans="2:8" s="955" customFormat="1" ht="12" customHeight="1">
      <c r="B376" s="962"/>
      <c r="D376" s="959"/>
      <c r="E376" s="959"/>
      <c r="F376" s="959"/>
      <c r="H376" s="960"/>
    </row>
    <row r="377" spans="2:8" s="955" customFormat="1" ht="12" customHeight="1">
      <c r="B377" s="962"/>
      <c r="D377" s="959"/>
      <c r="E377" s="959"/>
      <c r="F377" s="959"/>
      <c r="H377" s="960"/>
    </row>
    <row r="378" spans="2:8" s="955" customFormat="1" ht="12" customHeight="1">
      <c r="B378" s="962"/>
      <c r="D378" s="959"/>
      <c r="E378" s="959"/>
      <c r="F378" s="959"/>
      <c r="H378" s="960"/>
    </row>
    <row r="379" spans="2:8" s="955" customFormat="1" ht="12" customHeight="1">
      <c r="B379" s="962"/>
      <c r="D379" s="959"/>
      <c r="E379" s="959"/>
      <c r="F379" s="959"/>
      <c r="H379" s="960"/>
    </row>
    <row r="380" spans="2:8" s="955" customFormat="1" ht="12" customHeight="1">
      <c r="B380" s="962"/>
      <c r="D380" s="959"/>
      <c r="E380" s="959"/>
      <c r="F380" s="959"/>
      <c r="H380" s="960"/>
    </row>
    <row r="381" spans="2:8" s="955" customFormat="1" ht="12" customHeight="1">
      <c r="B381" s="962"/>
      <c r="D381" s="959"/>
      <c r="E381" s="959"/>
      <c r="F381" s="959"/>
      <c r="H381" s="960"/>
    </row>
    <row r="382" spans="2:8" s="955" customFormat="1" ht="12" customHeight="1">
      <c r="B382" s="962"/>
      <c r="D382" s="959"/>
      <c r="E382" s="959"/>
      <c r="F382" s="959"/>
      <c r="H382" s="960"/>
    </row>
    <row r="383" spans="2:8" s="955" customFormat="1" ht="12" customHeight="1">
      <c r="B383" s="962"/>
      <c r="D383" s="959"/>
      <c r="E383" s="959"/>
      <c r="F383" s="959"/>
      <c r="H383" s="960"/>
    </row>
    <row r="384" spans="2:8" s="955" customFormat="1" ht="12" customHeight="1">
      <c r="B384" s="962"/>
      <c r="D384" s="964"/>
      <c r="E384" s="964"/>
      <c r="F384" s="959"/>
      <c r="H384" s="960"/>
    </row>
    <row r="385" spans="2:8" s="955" customFormat="1" ht="12" customHeight="1">
      <c r="B385" s="962"/>
      <c r="D385" s="959"/>
      <c r="E385" s="959"/>
      <c r="F385" s="959"/>
      <c r="H385" s="960"/>
    </row>
    <row r="386" spans="2:8" s="955" customFormat="1" ht="12" customHeight="1">
      <c r="B386" s="962"/>
      <c r="D386" s="964"/>
      <c r="E386" s="964"/>
      <c r="F386" s="959"/>
      <c r="H386" s="960"/>
    </row>
    <row r="387" spans="2:8" s="955" customFormat="1" ht="12" customHeight="1">
      <c r="B387" s="962"/>
      <c r="D387" s="959"/>
      <c r="E387" s="959"/>
      <c r="F387" s="959"/>
      <c r="H387" s="960"/>
    </row>
    <row r="388" spans="2:8" s="955" customFormat="1" ht="12" customHeight="1">
      <c r="B388" s="962"/>
      <c r="D388" s="964"/>
      <c r="E388" s="964"/>
      <c r="F388" s="959"/>
      <c r="H388" s="960"/>
    </row>
    <row r="389" spans="2:8" s="955" customFormat="1" ht="12" customHeight="1">
      <c r="B389" s="962"/>
      <c r="D389" s="959"/>
      <c r="E389" s="959"/>
      <c r="F389" s="959"/>
      <c r="H389" s="960"/>
    </row>
    <row r="390" spans="2:8" s="955" customFormat="1" ht="12" customHeight="1">
      <c r="B390" s="962"/>
      <c r="D390" s="964"/>
      <c r="E390" s="964"/>
      <c r="F390" s="959"/>
      <c r="H390" s="960"/>
    </row>
    <row r="391" spans="2:8" s="955" customFormat="1" ht="12" customHeight="1">
      <c r="B391" s="962"/>
      <c r="D391" s="959"/>
      <c r="E391" s="959"/>
      <c r="F391" s="959"/>
      <c r="H391" s="960"/>
    </row>
    <row r="392" spans="2:8" s="955" customFormat="1" ht="12" customHeight="1">
      <c r="B392" s="962"/>
      <c r="D392" s="964"/>
      <c r="E392" s="964"/>
      <c r="F392" s="959"/>
      <c r="H392" s="960"/>
    </row>
    <row r="393" spans="2:8" s="955" customFormat="1" ht="12" customHeight="1">
      <c r="B393" s="962"/>
      <c r="D393" s="959"/>
      <c r="E393" s="959"/>
      <c r="F393" s="959"/>
      <c r="H393" s="960"/>
    </row>
    <row r="394" spans="2:8" s="955" customFormat="1" ht="12" customHeight="1">
      <c r="B394" s="962"/>
      <c r="D394" s="964"/>
      <c r="E394" s="964"/>
      <c r="F394" s="959"/>
      <c r="H394" s="960"/>
    </row>
    <row r="395" spans="2:8" s="955" customFormat="1" ht="12" customHeight="1">
      <c r="B395" s="962"/>
      <c r="D395" s="959"/>
      <c r="E395" s="959"/>
      <c r="F395" s="959"/>
      <c r="H395" s="960"/>
    </row>
    <row r="396" spans="2:8" s="955" customFormat="1" ht="12" customHeight="1">
      <c r="B396" s="962"/>
      <c r="D396" s="964"/>
      <c r="E396" s="964"/>
      <c r="F396" s="959"/>
      <c r="H396" s="960"/>
    </row>
    <row r="397" spans="2:8" s="955" customFormat="1" ht="12" customHeight="1">
      <c r="B397" s="962"/>
      <c r="D397" s="959"/>
      <c r="E397" s="959"/>
      <c r="F397" s="959"/>
      <c r="H397" s="960"/>
    </row>
    <row r="398" spans="2:8" s="955" customFormat="1" ht="12" customHeight="1">
      <c r="B398" s="962"/>
      <c r="D398" s="964"/>
      <c r="E398" s="964"/>
      <c r="F398" s="959"/>
      <c r="H398" s="960"/>
    </row>
    <row r="399" spans="2:8" s="955" customFormat="1" ht="12" customHeight="1">
      <c r="B399" s="962"/>
      <c r="D399" s="959"/>
      <c r="E399" s="959"/>
      <c r="F399" s="959"/>
      <c r="H399" s="960"/>
    </row>
    <row r="400" spans="2:8" s="955" customFormat="1" ht="12" customHeight="1">
      <c r="B400" s="962"/>
      <c r="D400" s="964"/>
      <c r="E400" s="964"/>
      <c r="F400" s="959"/>
      <c r="H400" s="960"/>
    </row>
    <row r="401" spans="2:11598" s="955" customFormat="1" ht="12" customHeight="1">
      <c r="B401" s="962"/>
      <c r="D401" s="959"/>
      <c r="E401" s="959"/>
      <c r="F401" s="959"/>
      <c r="H401" s="960"/>
    </row>
    <row r="402" spans="2:11598" s="955" customFormat="1" ht="12" customHeight="1">
      <c r="B402" s="962"/>
      <c r="D402" s="964"/>
      <c r="E402" s="964"/>
      <c r="F402" s="959"/>
      <c r="H402" s="960"/>
    </row>
    <row r="403" spans="2:11598" s="955" customFormat="1" ht="12" customHeight="1">
      <c r="B403" s="962"/>
      <c r="D403" s="959"/>
      <c r="E403" s="959"/>
      <c r="F403" s="959"/>
      <c r="H403" s="960"/>
    </row>
    <row r="404" spans="2:11598" s="955" customFormat="1" ht="12" customHeight="1">
      <c r="B404" s="962"/>
      <c r="D404" s="964"/>
      <c r="E404" s="964"/>
      <c r="F404" s="959"/>
      <c r="H404" s="960"/>
    </row>
    <row r="405" spans="2:11598" s="955" customFormat="1" ht="12" customHeight="1">
      <c r="B405" s="962"/>
      <c r="D405" s="959"/>
      <c r="E405" s="959"/>
      <c r="F405" s="959"/>
      <c r="H405" s="960"/>
    </row>
    <row r="406" spans="2:11598" s="955" customFormat="1" ht="12" customHeight="1">
      <c r="B406" s="962"/>
      <c r="D406" s="964"/>
      <c r="E406" s="964"/>
      <c r="F406" s="959"/>
      <c r="H406" s="960"/>
    </row>
    <row r="407" spans="2:11598" s="955" customFormat="1" ht="12" customHeight="1">
      <c r="B407" s="962"/>
      <c r="D407" s="959"/>
      <c r="E407" s="959"/>
      <c r="F407" s="959"/>
      <c r="H407" s="960"/>
    </row>
    <row r="408" spans="2:11598" s="955" customFormat="1" ht="12" customHeight="1">
      <c r="B408" s="962"/>
      <c r="D408" s="964"/>
      <c r="E408" s="964"/>
      <c r="F408" s="959"/>
      <c r="H408" s="960"/>
    </row>
    <row r="409" spans="2:11598" s="955" customFormat="1" ht="12" customHeight="1">
      <c r="B409" s="962"/>
      <c r="D409" s="959"/>
      <c r="E409" s="959"/>
      <c r="F409" s="959"/>
      <c r="H409" s="960"/>
    </row>
    <row r="410" spans="2:11598" s="955" customFormat="1" ht="12" customHeight="1">
      <c r="B410" s="962"/>
      <c r="D410" s="964"/>
      <c r="E410" s="964"/>
      <c r="F410" s="959"/>
      <c r="H410" s="960"/>
    </row>
    <row r="411" spans="2:11598" s="955" customFormat="1" ht="12" customHeight="1">
      <c r="B411" s="962"/>
      <c r="D411" s="959"/>
      <c r="E411" s="959"/>
      <c r="F411" s="959"/>
      <c r="H411" s="960"/>
    </row>
    <row r="412" spans="2:11598" s="955" customFormat="1" ht="12" customHeight="1">
      <c r="B412" s="962"/>
      <c r="D412" s="964"/>
      <c r="E412" s="964"/>
      <c r="F412" s="959"/>
      <c r="H412" s="960"/>
    </row>
    <row r="413" spans="2:11598" s="955" customFormat="1" ht="12" customHeight="1">
      <c r="B413" s="962"/>
      <c r="D413" s="959"/>
      <c r="E413" s="959"/>
      <c r="F413" s="959"/>
      <c r="H413" s="960"/>
    </row>
    <row r="414" spans="2:11598" s="955" customFormat="1" ht="12" customHeight="1">
      <c r="B414" s="962"/>
      <c r="D414" s="964"/>
      <c r="E414" s="964"/>
      <c r="F414" s="959"/>
      <c r="H414" s="960"/>
    </row>
    <row r="415" spans="2:11598" ht="12" customHeight="1">
      <c r="B415" s="962"/>
      <c r="C415" s="955"/>
      <c r="D415" s="959"/>
      <c r="E415" s="959"/>
      <c r="F415" s="959"/>
      <c r="G415" s="955"/>
      <c r="H415" s="960"/>
      <c r="I415" s="955"/>
      <c r="J415" s="955"/>
      <c r="K415" s="955"/>
      <c r="L415" s="955"/>
      <c r="M415" s="955"/>
      <c r="N415" s="955"/>
      <c r="O415" s="955"/>
      <c r="P415" s="955"/>
      <c r="Q415" s="955"/>
      <c r="R415" s="955"/>
      <c r="S415" s="955"/>
      <c r="T415" s="955"/>
      <c r="U415" s="955"/>
      <c r="V415" s="955"/>
      <c r="W415" s="955"/>
      <c r="X415" s="955"/>
      <c r="Y415" s="955"/>
      <c r="Z415" s="955"/>
      <c r="AA415" s="955"/>
      <c r="AB415" s="955"/>
      <c r="AC415" s="955"/>
      <c r="AD415" s="955"/>
      <c r="AE415" s="955"/>
      <c r="AF415" s="955"/>
      <c r="AG415" s="955"/>
      <c r="AH415" s="955"/>
      <c r="AI415" s="955"/>
      <c r="AJ415" s="955"/>
      <c r="AK415" s="955"/>
      <c r="AL415" s="955"/>
      <c r="AM415" s="955"/>
      <c r="AN415" s="955"/>
      <c r="AO415" s="955"/>
      <c r="AP415" s="955"/>
      <c r="AQ415" s="955"/>
      <c r="AR415" s="955"/>
      <c r="AS415" s="955"/>
      <c r="AT415" s="955"/>
      <c r="AU415" s="955"/>
      <c r="AV415" s="955"/>
      <c r="AW415" s="955"/>
      <c r="AX415" s="955"/>
      <c r="AY415" s="955"/>
      <c r="AZ415" s="955"/>
      <c r="BA415" s="955"/>
      <c r="BB415" s="955"/>
      <c r="BC415" s="955"/>
      <c r="BD415" s="955"/>
      <c r="BE415" s="955"/>
      <c r="BF415" s="955"/>
      <c r="BG415" s="955"/>
      <c r="BH415" s="955"/>
      <c r="BI415" s="955"/>
      <c r="BJ415" s="955"/>
      <c r="BK415" s="955"/>
      <c r="BL415" s="955"/>
      <c r="BM415" s="955"/>
      <c r="BN415" s="955"/>
      <c r="BO415" s="955"/>
      <c r="BP415" s="955"/>
      <c r="BQ415" s="955"/>
      <c r="BR415" s="955"/>
      <c r="BS415" s="955"/>
      <c r="BT415" s="955"/>
      <c r="BU415" s="955"/>
      <c r="BV415" s="955"/>
      <c r="BW415" s="955"/>
      <c r="BX415" s="955"/>
      <c r="BY415" s="955"/>
      <c r="BZ415" s="955"/>
      <c r="CA415" s="955"/>
      <c r="CB415" s="955"/>
      <c r="CC415" s="955"/>
      <c r="CD415" s="955"/>
      <c r="CE415" s="955"/>
      <c r="CF415" s="955"/>
      <c r="CG415" s="955"/>
      <c r="CH415" s="955"/>
      <c r="CI415" s="955"/>
      <c r="CJ415" s="955"/>
      <c r="CK415" s="955"/>
      <c r="CL415" s="955"/>
      <c r="CM415" s="955"/>
      <c r="CN415" s="955"/>
      <c r="CO415" s="955"/>
      <c r="CP415" s="955"/>
      <c r="CQ415" s="955"/>
      <c r="CR415" s="955"/>
      <c r="CS415" s="955"/>
      <c r="CT415" s="955"/>
      <c r="CU415" s="955"/>
      <c r="CV415" s="955"/>
      <c r="CW415" s="955"/>
      <c r="CX415" s="955"/>
      <c r="CY415" s="955"/>
      <c r="CZ415" s="955"/>
      <c r="DA415" s="955"/>
      <c r="DB415" s="955"/>
      <c r="DC415" s="955"/>
      <c r="DD415" s="955"/>
      <c r="DE415" s="955"/>
      <c r="DF415" s="955"/>
      <c r="DG415" s="955"/>
      <c r="DH415" s="955"/>
      <c r="DI415" s="955"/>
      <c r="DJ415" s="955"/>
      <c r="DK415" s="955"/>
      <c r="DL415" s="955"/>
      <c r="DM415" s="955"/>
      <c r="DN415" s="955"/>
      <c r="DO415" s="955"/>
      <c r="DP415" s="955"/>
      <c r="DQ415" s="955"/>
      <c r="DR415" s="955"/>
      <c r="DS415" s="955"/>
      <c r="DT415" s="955"/>
      <c r="DU415" s="955"/>
      <c r="DV415" s="955"/>
      <c r="DW415" s="955"/>
      <c r="DX415" s="955"/>
      <c r="DY415" s="955"/>
      <c r="DZ415" s="955"/>
      <c r="EA415" s="955"/>
      <c r="EB415" s="955"/>
      <c r="EC415" s="955"/>
      <c r="ED415" s="955"/>
      <c r="EE415" s="955"/>
      <c r="EF415" s="955"/>
      <c r="EG415" s="955"/>
      <c r="EH415" s="955"/>
      <c r="EI415" s="955"/>
      <c r="EJ415" s="955"/>
      <c r="EK415" s="955"/>
      <c r="EL415" s="955"/>
      <c r="EM415" s="955"/>
      <c r="EN415" s="955"/>
      <c r="EO415" s="955"/>
      <c r="EP415" s="955"/>
      <c r="EQ415" s="955"/>
      <c r="ER415" s="955"/>
      <c r="ES415" s="955"/>
      <c r="ET415" s="955"/>
      <c r="EU415" s="955"/>
      <c r="EV415" s="955"/>
      <c r="EW415" s="955"/>
      <c r="EX415" s="955"/>
      <c r="EY415" s="955"/>
      <c r="EZ415" s="955"/>
      <c r="FA415" s="955"/>
      <c r="FB415" s="955"/>
      <c r="FC415" s="955"/>
      <c r="FD415" s="955"/>
      <c r="FE415" s="955"/>
      <c r="FF415" s="955"/>
      <c r="FG415" s="955"/>
      <c r="FH415" s="955"/>
      <c r="FI415" s="955"/>
      <c r="FJ415" s="955"/>
      <c r="FK415" s="955"/>
      <c r="FL415" s="955"/>
      <c r="FM415" s="955"/>
      <c r="FN415" s="955"/>
      <c r="FO415" s="955"/>
      <c r="FP415" s="955"/>
      <c r="FQ415" s="955"/>
      <c r="FR415" s="955"/>
      <c r="FS415" s="955"/>
      <c r="FT415" s="955"/>
      <c r="FU415" s="955"/>
      <c r="FV415" s="955"/>
      <c r="FW415" s="955"/>
      <c r="FX415" s="955"/>
      <c r="FY415" s="955"/>
      <c r="FZ415" s="955"/>
      <c r="GA415" s="955"/>
      <c r="GB415" s="955"/>
      <c r="GC415" s="955"/>
      <c r="GD415" s="955"/>
      <c r="GE415" s="955"/>
      <c r="GF415" s="955"/>
      <c r="GG415" s="955"/>
      <c r="GH415" s="955"/>
      <c r="GI415" s="955"/>
      <c r="GJ415" s="955"/>
      <c r="GK415" s="955"/>
      <c r="GL415" s="955"/>
      <c r="GM415" s="955"/>
      <c r="GN415" s="955"/>
      <c r="GO415" s="955"/>
      <c r="GP415" s="955"/>
      <c r="GQ415" s="955"/>
      <c r="GR415" s="955"/>
      <c r="GS415" s="955"/>
      <c r="GT415" s="955"/>
      <c r="GU415" s="955"/>
      <c r="GV415" s="955"/>
      <c r="GW415" s="955"/>
      <c r="GX415" s="955"/>
      <c r="GY415" s="955"/>
      <c r="GZ415" s="955"/>
      <c r="HA415" s="955"/>
      <c r="HB415" s="955"/>
      <c r="HC415" s="955"/>
      <c r="HD415" s="955"/>
      <c r="HE415" s="955"/>
      <c r="HF415" s="955"/>
      <c r="HG415" s="955"/>
      <c r="HH415" s="955"/>
      <c r="HI415" s="955"/>
      <c r="HJ415" s="955"/>
      <c r="HK415" s="955"/>
      <c r="HL415" s="955"/>
      <c r="HM415" s="955"/>
      <c r="HN415" s="955"/>
      <c r="HO415" s="955"/>
      <c r="HP415" s="955"/>
      <c r="HQ415" s="955"/>
      <c r="HR415" s="955"/>
      <c r="HS415" s="955"/>
      <c r="HT415" s="955"/>
      <c r="HU415" s="955"/>
      <c r="HV415" s="955"/>
      <c r="HW415" s="955"/>
      <c r="HX415" s="955"/>
      <c r="HY415" s="955"/>
      <c r="HZ415" s="955"/>
      <c r="IA415" s="955"/>
      <c r="IB415" s="955"/>
      <c r="IC415" s="955"/>
      <c r="ID415" s="955"/>
      <c r="IE415" s="955"/>
      <c r="IF415" s="955"/>
      <c r="IG415" s="955"/>
      <c r="IH415" s="955"/>
      <c r="II415" s="955"/>
      <c r="IJ415" s="955"/>
      <c r="IK415" s="955"/>
      <c r="IL415" s="955"/>
      <c r="IM415" s="955"/>
      <c r="IN415" s="955"/>
      <c r="IO415" s="955"/>
      <c r="IP415" s="955"/>
      <c r="IQ415" s="955"/>
      <c r="IR415" s="955"/>
      <c r="IS415" s="955"/>
      <c r="IT415" s="955"/>
      <c r="IU415" s="955"/>
      <c r="IV415" s="955"/>
      <c r="IW415" s="955"/>
      <c r="IX415" s="955"/>
      <c r="IY415" s="955"/>
      <c r="IZ415" s="955"/>
      <c r="JA415" s="955"/>
      <c r="JB415" s="955"/>
      <c r="JC415" s="955"/>
      <c r="JD415" s="955"/>
      <c r="JE415" s="955"/>
      <c r="JF415" s="955"/>
      <c r="JG415" s="955"/>
      <c r="JH415" s="955"/>
      <c r="JI415" s="955"/>
      <c r="JJ415" s="955"/>
      <c r="JK415" s="955"/>
      <c r="JL415" s="955"/>
      <c r="JM415" s="955"/>
      <c r="JN415" s="955"/>
      <c r="JO415" s="955"/>
      <c r="JP415" s="955"/>
      <c r="JQ415" s="955"/>
      <c r="JR415" s="955"/>
      <c r="JS415" s="955"/>
      <c r="JT415" s="955"/>
      <c r="JU415" s="955"/>
      <c r="JV415" s="955"/>
      <c r="JW415" s="955"/>
      <c r="JX415" s="955"/>
      <c r="JY415" s="955"/>
      <c r="JZ415" s="955"/>
      <c r="KA415" s="955"/>
      <c r="KB415" s="955"/>
      <c r="KC415" s="955"/>
      <c r="KD415" s="955"/>
      <c r="KE415" s="955"/>
      <c r="KF415" s="955"/>
      <c r="KG415" s="955"/>
      <c r="KH415" s="955"/>
      <c r="KI415" s="955"/>
      <c r="KJ415" s="955"/>
      <c r="KK415" s="955"/>
      <c r="KL415" s="955"/>
      <c r="KM415" s="955"/>
      <c r="KN415" s="955"/>
      <c r="KO415" s="955"/>
      <c r="KP415" s="955"/>
      <c r="KQ415" s="955"/>
      <c r="KR415" s="955"/>
      <c r="KS415" s="955"/>
      <c r="KT415" s="955"/>
      <c r="KU415" s="955"/>
      <c r="KV415" s="955"/>
      <c r="KW415" s="955"/>
      <c r="KX415" s="955"/>
      <c r="KY415" s="955"/>
      <c r="KZ415" s="955"/>
      <c r="LA415" s="955"/>
      <c r="LB415" s="955"/>
      <c r="LC415" s="955"/>
      <c r="LD415" s="955"/>
      <c r="LE415" s="955"/>
      <c r="LF415" s="955"/>
      <c r="LG415" s="955"/>
      <c r="LH415" s="955"/>
      <c r="LI415" s="955"/>
      <c r="LJ415" s="955"/>
      <c r="LK415" s="955"/>
      <c r="LL415" s="955"/>
      <c r="LM415" s="955"/>
      <c r="LN415" s="955"/>
      <c r="LO415" s="955"/>
      <c r="LP415" s="955"/>
      <c r="LQ415" s="955"/>
      <c r="LR415" s="955"/>
      <c r="LS415" s="955"/>
      <c r="LT415" s="955"/>
      <c r="LU415" s="955"/>
      <c r="LV415" s="955"/>
      <c r="LW415" s="955"/>
      <c r="LX415" s="955"/>
      <c r="LY415" s="955"/>
      <c r="LZ415" s="955"/>
      <c r="MA415" s="955"/>
      <c r="MB415" s="955"/>
      <c r="MC415" s="955"/>
      <c r="MD415" s="955"/>
      <c r="ME415" s="955"/>
      <c r="MF415" s="955"/>
      <c r="MG415" s="955"/>
      <c r="MH415" s="955"/>
      <c r="MI415" s="955"/>
      <c r="MJ415" s="955"/>
      <c r="MK415" s="955"/>
      <c r="ML415" s="955"/>
      <c r="MM415" s="955"/>
      <c r="MN415" s="955"/>
      <c r="MO415" s="955"/>
      <c r="MP415" s="955"/>
      <c r="MQ415" s="955"/>
      <c r="MR415" s="955"/>
      <c r="MS415" s="955"/>
      <c r="MT415" s="955"/>
      <c r="MU415" s="955"/>
      <c r="MV415" s="955"/>
      <c r="MW415" s="955"/>
      <c r="MX415" s="955"/>
      <c r="MY415" s="955"/>
      <c r="MZ415" s="955"/>
      <c r="NA415" s="955"/>
      <c r="NB415" s="955"/>
      <c r="NC415" s="955"/>
      <c r="ND415" s="955"/>
      <c r="NE415" s="955"/>
      <c r="NF415" s="955"/>
      <c r="NG415" s="955"/>
      <c r="NH415" s="955"/>
      <c r="NI415" s="955"/>
      <c r="NJ415" s="955"/>
      <c r="NK415" s="955"/>
      <c r="NL415" s="955"/>
      <c r="NM415" s="955"/>
      <c r="NN415" s="955"/>
      <c r="NO415" s="955"/>
      <c r="NP415" s="955"/>
      <c r="NQ415" s="955"/>
      <c r="NR415" s="955"/>
      <c r="NS415" s="955"/>
      <c r="NT415" s="955"/>
      <c r="NU415" s="955"/>
      <c r="NV415" s="955"/>
      <c r="NW415" s="955"/>
      <c r="NX415" s="955"/>
      <c r="NY415" s="955"/>
      <c r="NZ415" s="955"/>
      <c r="OA415" s="955"/>
      <c r="OB415" s="955"/>
      <c r="OC415" s="955"/>
      <c r="OD415" s="955"/>
      <c r="OE415" s="955"/>
      <c r="OF415" s="955"/>
      <c r="OG415" s="955"/>
      <c r="OH415" s="955"/>
      <c r="OI415" s="955"/>
      <c r="OJ415" s="955"/>
      <c r="OK415" s="955"/>
      <c r="OL415" s="955"/>
      <c r="OM415" s="955"/>
      <c r="ON415" s="955"/>
      <c r="OO415" s="955"/>
      <c r="OP415" s="955"/>
      <c r="OQ415" s="955"/>
      <c r="OR415" s="955"/>
      <c r="OS415" s="955"/>
      <c r="OT415" s="955"/>
      <c r="OU415" s="955"/>
      <c r="OV415" s="955"/>
      <c r="OW415" s="955"/>
      <c r="OX415" s="955"/>
      <c r="OY415" s="955"/>
      <c r="OZ415" s="955"/>
      <c r="PA415" s="955"/>
      <c r="PB415" s="955"/>
      <c r="PC415" s="955"/>
      <c r="PD415" s="955"/>
      <c r="PE415" s="955"/>
      <c r="PF415" s="955"/>
      <c r="PG415" s="955"/>
      <c r="PH415" s="955"/>
      <c r="PI415" s="955"/>
      <c r="PJ415" s="955"/>
      <c r="PK415" s="955"/>
      <c r="PL415" s="955"/>
      <c r="PM415" s="955"/>
      <c r="PN415" s="955"/>
      <c r="PO415" s="955"/>
      <c r="PP415" s="955"/>
      <c r="PQ415" s="955"/>
      <c r="PR415" s="955"/>
      <c r="PS415" s="955"/>
      <c r="PT415" s="955"/>
      <c r="PU415" s="955"/>
      <c r="PV415" s="955"/>
      <c r="PW415" s="955"/>
      <c r="PX415" s="955"/>
      <c r="PY415" s="955"/>
      <c r="PZ415" s="955"/>
      <c r="QA415" s="955"/>
      <c r="QB415" s="955"/>
      <c r="QC415" s="955"/>
      <c r="QD415" s="955"/>
      <c r="QE415" s="955"/>
      <c r="QF415" s="955"/>
      <c r="QG415" s="955"/>
      <c r="QH415" s="955"/>
      <c r="QI415" s="955"/>
      <c r="QJ415" s="955"/>
      <c r="QK415" s="955"/>
      <c r="QL415" s="955"/>
      <c r="QM415" s="955"/>
      <c r="QN415" s="955"/>
      <c r="QO415" s="955"/>
      <c r="QP415" s="955"/>
      <c r="QQ415" s="955"/>
      <c r="QR415" s="955"/>
      <c r="QS415" s="955"/>
      <c r="QT415" s="955"/>
      <c r="QU415" s="955"/>
      <c r="QV415" s="955"/>
      <c r="QW415" s="955"/>
      <c r="QX415" s="955"/>
      <c r="QY415" s="955"/>
      <c r="QZ415" s="955"/>
      <c r="RA415" s="955"/>
      <c r="RB415" s="955"/>
      <c r="RC415" s="955"/>
      <c r="RD415" s="955"/>
      <c r="RE415" s="955"/>
      <c r="RF415" s="955"/>
      <c r="RG415" s="955"/>
      <c r="RH415" s="955"/>
      <c r="RI415" s="955"/>
      <c r="RJ415" s="955"/>
      <c r="RK415" s="955"/>
      <c r="RL415" s="955"/>
      <c r="RM415" s="955"/>
      <c r="RN415" s="955"/>
      <c r="RO415" s="955"/>
      <c r="RP415" s="955"/>
      <c r="RQ415" s="955"/>
      <c r="RR415" s="955"/>
      <c r="RS415" s="955"/>
      <c r="RT415" s="955"/>
      <c r="RU415" s="955"/>
      <c r="RV415" s="955"/>
      <c r="RW415" s="955"/>
      <c r="RX415" s="955"/>
      <c r="RY415" s="955"/>
      <c r="RZ415" s="955"/>
      <c r="SA415" s="955"/>
      <c r="SB415" s="955"/>
      <c r="SC415" s="955"/>
      <c r="SD415" s="955"/>
      <c r="SE415" s="955"/>
      <c r="SF415" s="955"/>
      <c r="SG415" s="955"/>
      <c r="SH415" s="955"/>
      <c r="SI415" s="955"/>
      <c r="SJ415" s="955"/>
      <c r="SK415" s="955"/>
      <c r="SL415" s="955"/>
      <c r="SM415" s="955"/>
      <c r="SN415" s="955"/>
      <c r="SO415" s="955"/>
      <c r="SP415" s="955"/>
      <c r="SQ415" s="955"/>
      <c r="SR415" s="955"/>
      <c r="SS415" s="955"/>
      <c r="ST415" s="955"/>
      <c r="SU415" s="955"/>
      <c r="SV415" s="955"/>
      <c r="SW415" s="955"/>
      <c r="SX415" s="955"/>
      <c r="SY415" s="955"/>
      <c r="SZ415" s="955"/>
      <c r="TA415" s="955"/>
      <c r="TB415" s="955"/>
      <c r="TC415" s="955"/>
      <c r="TD415" s="955"/>
      <c r="TE415" s="955"/>
      <c r="TF415" s="955"/>
      <c r="TG415" s="955"/>
      <c r="TH415" s="955"/>
      <c r="TI415" s="955"/>
      <c r="TJ415" s="955"/>
      <c r="TK415" s="955"/>
      <c r="TL415" s="955"/>
      <c r="TM415" s="955"/>
      <c r="TN415" s="955"/>
      <c r="TO415" s="955"/>
      <c r="TP415" s="955"/>
      <c r="TQ415" s="955"/>
      <c r="TR415" s="955"/>
      <c r="TS415" s="955"/>
      <c r="TT415" s="955"/>
      <c r="TU415" s="955"/>
      <c r="TV415" s="955"/>
      <c r="TW415" s="955"/>
      <c r="TX415" s="955"/>
      <c r="TY415" s="955"/>
      <c r="TZ415" s="955"/>
      <c r="UA415" s="955"/>
      <c r="UB415" s="955"/>
      <c r="UC415" s="955"/>
      <c r="UD415" s="955"/>
      <c r="UE415" s="955"/>
      <c r="UF415" s="955"/>
      <c r="UG415" s="955"/>
      <c r="UH415" s="955"/>
      <c r="UI415" s="955"/>
      <c r="UJ415" s="955"/>
      <c r="UK415" s="955"/>
      <c r="UL415" s="955"/>
      <c r="UM415" s="955"/>
      <c r="UN415" s="955"/>
      <c r="UO415" s="955"/>
      <c r="UP415" s="955"/>
      <c r="UQ415" s="955"/>
      <c r="UR415" s="955"/>
      <c r="US415" s="955"/>
      <c r="UT415" s="955"/>
      <c r="UU415" s="955"/>
      <c r="UV415" s="955"/>
      <c r="UW415" s="955"/>
      <c r="UX415" s="955"/>
      <c r="UY415" s="955"/>
      <c r="UZ415" s="955"/>
      <c r="VA415" s="955"/>
      <c r="VB415" s="955"/>
      <c r="VC415" s="955"/>
      <c r="VD415" s="955"/>
      <c r="VE415" s="955"/>
      <c r="VF415" s="955"/>
      <c r="VG415" s="955"/>
      <c r="VH415" s="955"/>
      <c r="VI415" s="955"/>
      <c r="VJ415" s="955"/>
      <c r="VK415" s="955"/>
      <c r="VL415" s="955"/>
      <c r="VM415" s="955"/>
      <c r="VN415" s="955"/>
      <c r="VO415" s="955"/>
      <c r="VP415" s="955"/>
      <c r="VQ415" s="955"/>
      <c r="VR415" s="955"/>
      <c r="VS415" s="955"/>
      <c r="VT415" s="955"/>
      <c r="VU415" s="955"/>
      <c r="VV415" s="955"/>
      <c r="VW415" s="955"/>
      <c r="VX415" s="955"/>
      <c r="VY415" s="955"/>
      <c r="VZ415" s="955"/>
      <c r="WA415" s="955"/>
      <c r="WB415" s="955"/>
      <c r="WC415" s="955"/>
      <c r="WD415" s="955"/>
      <c r="WE415" s="955"/>
      <c r="WF415" s="955"/>
      <c r="WG415" s="955"/>
      <c r="WH415" s="955"/>
      <c r="WI415" s="955"/>
      <c r="WJ415" s="955"/>
      <c r="WK415" s="955"/>
      <c r="WL415" s="955"/>
      <c r="WM415" s="955"/>
      <c r="WN415" s="955"/>
      <c r="WO415" s="955"/>
      <c r="WP415" s="955"/>
      <c r="WQ415" s="955"/>
      <c r="WR415" s="955"/>
      <c r="WS415" s="955"/>
      <c r="WT415" s="955"/>
      <c r="WU415" s="955"/>
      <c r="WV415" s="955"/>
      <c r="WW415" s="955"/>
      <c r="WX415" s="955"/>
      <c r="WY415" s="955"/>
      <c r="WZ415" s="955"/>
      <c r="XA415" s="955"/>
      <c r="XB415" s="955"/>
      <c r="XC415" s="955"/>
      <c r="XD415" s="955"/>
      <c r="XE415" s="955"/>
      <c r="XF415" s="955"/>
      <c r="XG415" s="955"/>
      <c r="XH415" s="955"/>
      <c r="XI415" s="955"/>
      <c r="XJ415" s="955"/>
      <c r="XK415" s="955"/>
      <c r="XL415" s="955"/>
      <c r="XM415" s="955"/>
      <c r="XN415" s="955"/>
      <c r="XO415" s="955"/>
      <c r="XP415" s="955"/>
      <c r="XQ415" s="955"/>
      <c r="XR415" s="955"/>
      <c r="XS415" s="955"/>
      <c r="XT415" s="955"/>
      <c r="XU415" s="955"/>
      <c r="XV415" s="955"/>
      <c r="XW415" s="955"/>
      <c r="XX415" s="955"/>
      <c r="XY415" s="955"/>
      <c r="XZ415" s="955"/>
      <c r="YA415" s="955"/>
      <c r="YB415" s="955"/>
      <c r="YC415" s="955"/>
      <c r="YD415" s="955"/>
      <c r="YE415" s="955"/>
      <c r="YF415" s="955"/>
      <c r="YG415" s="955"/>
      <c r="YH415" s="955"/>
      <c r="YI415" s="955"/>
      <c r="YJ415" s="955"/>
      <c r="YK415" s="955"/>
      <c r="YL415" s="955"/>
      <c r="YM415" s="955"/>
      <c r="YN415" s="955"/>
      <c r="YO415" s="955"/>
      <c r="YP415" s="955"/>
      <c r="YQ415" s="955"/>
      <c r="YR415" s="955"/>
      <c r="YS415" s="955"/>
      <c r="YT415" s="955"/>
      <c r="YU415" s="955"/>
      <c r="YV415" s="955"/>
      <c r="YW415" s="955"/>
      <c r="YX415" s="955"/>
      <c r="YY415" s="955"/>
      <c r="YZ415" s="955"/>
      <c r="ZA415" s="955"/>
      <c r="ZB415" s="955"/>
      <c r="ZC415" s="955"/>
      <c r="ZD415" s="955"/>
      <c r="ZE415" s="955"/>
      <c r="ZF415" s="955"/>
      <c r="ZG415" s="955"/>
      <c r="ZH415" s="955"/>
      <c r="ZI415" s="955"/>
      <c r="ZJ415" s="955"/>
      <c r="ZK415" s="955"/>
      <c r="ZL415" s="955"/>
      <c r="ZM415" s="955"/>
      <c r="ZN415" s="955"/>
      <c r="ZO415" s="955"/>
      <c r="ZP415" s="955"/>
      <c r="ZQ415" s="955"/>
      <c r="ZR415" s="955"/>
      <c r="ZS415" s="955"/>
      <c r="ZT415" s="955"/>
      <c r="ZU415" s="955"/>
      <c r="ZV415" s="955"/>
      <c r="ZW415" s="955"/>
      <c r="ZX415" s="955"/>
      <c r="ZY415" s="955"/>
      <c r="ZZ415" s="955"/>
      <c r="AAA415" s="955"/>
      <c r="AAB415" s="955"/>
      <c r="AAC415" s="955"/>
      <c r="AAD415" s="955"/>
      <c r="AAE415" s="955"/>
      <c r="AAF415" s="955"/>
      <c r="AAG415" s="955"/>
      <c r="AAH415" s="955"/>
      <c r="AAI415" s="955"/>
      <c r="AAJ415" s="955"/>
      <c r="AAK415" s="955"/>
      <c r="AAL415" s="955"/>
      <c r="AAM415" s="955"/>
      <c r="AAN415" s="955"/>
      <c r="AAO415" s="955"/>
      <c r="AAP415" s="955"/>
      <c r="AAQ415" s="955"/>
      <c r="AAR415" s="955"/>
      <c r="AAS415" s="955"/>
      <c r="AAT415" s="955"/>
      <c r="AAU415" s="955"/>
      <c r="AAV415" s="955"/>
      <c r="AAW415" s="955"/>
      <c r="AAX415" s="955"/>
      <c r="AAY415" s="955"/>
      <c r="AAZ415" s="955"/>
      <c r="ABA415" s="955"/>
      <c r="ABB415" s="955"/>
      <c r="ABC415" s="955"/>
      <c r="ABD415" s="955"/>
      <c r="ABE415" s="955"/>
      <c r="ABF415" s="955"/>
      <c r="ABG415" s="955"/>
      <c r="ABH415" s="955"/>
      <c r="ABI415" s="955"/>
      <c r="ABJ415" s="955"/>
      <c r="ABK415" s="955"/>
      <c r="ABL415" s="955"/>
      <c r="ABM415" s="955"/>
      <c r="ABN415" s="955"/>
      <c r="ABO415" s="955"/>
      <c r="ABP415" s="955"/>
      <c r="ABQ415" s="955"/>
      <c r="ABR415" s="955"/>
      <c r="ABS415" s="955"/>
      <c r="ABT415" s="955"/>
      <c r="ABU415" s="955"/>
      <c r="ABV415" s="955"/>
      <c r="ABW415" s="955"/>
      <c r="ABX415" s="955"/>
      <c r="ABY415" s="955"/>
      <c r="ABZ415" s="955"/>
      <c r="ACA415" s="955"/>
      <c r="ACB415" s="955"/>
      <c r="ACC415" s="955"/>
      <c r="ACD415" s="955"/>
      <c r="ACE415" s="955"/>
      <c r="ACF415" s="955"/>
      <c r="ACG415" s="955"/>
      <c r="ACH415" s="955"/>
      <c r="ACI415" s="955"/>
      <c r="ACJ415" s="955"/>
      <c r="ACK415" s="955"/>
      <c r="ACL415" s="955"/>
      <c r="ACM415" s="955"/>
      <c r="ACN415" s="955"/>
      <c r="ACO415" s="955"/>
      <c r="ACP415" s="955"/>
      <c r="ACQ415" s="955"/>
      <c r="ACR415" s="955"/>
      <c r="ACS415" s="955"/>
      <c r="ACT415" s="955"/>
      <c r="ACU415" s="955"/>
      <c r="ACV415" s="955"/>
      <c r="ACW415" s="955"/>
      <c r="ACX415" s="955"/>
      <c r="ACY415" s="955"/>
      <c r="ACZ415" s="955"/>
      <c r="ADA415" s="955"/>
      <c r="ADB415" s="955"/>
      <c r="ADC415" s="955"/>
      <c r="ADD415" s="955"/>
      <c r="ADE415" s="955"/>
      <c r="ADF415" s="955"/>
      <c r="ADG415" s="955"/>
      <c r="ADH415" s="955"/>
      <c r="ADI415" s="955"/>
      <c r="ADJ415" s="955"/>
      <c r="ADK415" s="955"/>
      <c r="ADL415" s="955"/>
      <c r="ADM415" s="955"/>
      <c r="ADN415" s="955"/>
      <c r="ADO415" s="955"/>
      <c r="ADP415" s="955"/>
      <c r="ADQ415" s="955"/>
      <c r="ADR415" s="955"/>
      <c r="ADS415" s="955"/>
      <c r="ADT415" s="955"/>
      <c r="ADU415" s="955"/>
      <c r="ADV415" s="955"/>
      <c r="ADW415" s="955"/>
      <c r="ADX415" s="955"/>
      <c r="ADY415" s="955"/>
      <c r="ADZ415" s="955"/>
      <c r="AEA415" s="955"/>
      <c r="AEB415" s="955"/>
      <c r="AEC415" s="955"/>
      <c r="AED415" s="955"/>
      <c r="AEE415" s="955"/>
      <c r="AEF415" s="955"/>
      <c r="AEG415" s="955"/>
      <c r="AEH415" s="955"/>
      <c r="AEI415" s="955"/>
      <c r="AEJ415" s="955"/>
      <c r="AEK415" s="955"/>
      <c r="AEL415" s="955"/>
      <c r="AEM415" s="955"/>
      <c r="AEN415" s="955"/>
      <c r="AEO415" s="955"/>
      <c r="AEP415" s="955"/>
      <c r="AEQ415" s="955"/>
      <c r="AER415" s="955"/>
      <c r="AES415" s="955"/>
      <c r="AET415" s="955"/>
      <c r="AEU415" s="955"/>
      <c r="AEV415" s="955"/>
      <c r="AEW415" s="955"/>
      <c r="AEX415" s="955"/>
      <c r="AEY415" s="955"/>
      <c r="AEZ415" s="955"/>
      <c r="AFA415" s="955"/>
      <c r="AFB415" s="955"/>
      <c r="AFC415" s="955"/>
      <c r="AFD415" s="955"/>
      <c r="AFE415" s="955"/>
      <c r="AFF415" s="955"/>
      <c r="AFG415" s="955"/>
      <c r="AFH415" s="955"/>
      <c r="AFI415" s="955"/>
      <c r="AFJ415" s="955"/>
      <c r="AFK415" s="955"/>
      <c r="AFL415" s="955"/>
      <c r="AFM415" s="955"/>
      <c r="AFN415" s="955"/>
      <c r="AFO415" s="955"/>
      <c r="AFP415" s="955"/>
      <c r="AFQ415" s="955"/>
      <c r="AFR415" s="955"/>
      <c r="AFS415" s="955"/>
      <c r="AFT415" s="955"/>
      <c r="AFU415" s="955"/>
      <c r="AFV415" s="955"/>
      <c r="AFW415" s="955"/>
      <c r="AFX415" s="955"/>
      <c r="AFY415" s="955"/>
      <c r="AFZ415" s="955"/>
      <c r="AGA415" s="955"/>
      <c r="AGB415" s="955"/>
      <c r="AGC415" s="955"/>
      <c r="AGD415" s="955"/>
      <c r="AGE415" s="955"/>
      <c r="AGF415" s="955"/>
      <c r="AGG415" s="955"/>
      <c r="AGH415" s="955"/>
      <c r="AGI415" s="955"/>
      <c r="AGJ415" s="955"/>
      <c r="AGK415" s="955"/>
      <c r="AGL415" s="955"/>
      <c r="AGM415" s="955"/>
      <c r="AGN415" s="955"/>
      <c r="AGO415" s="955"/>
      <c r="AGP415" s="955"/>
      <c r="AGQ415" s="955"/>
      <c r="AGR415" s="955"/>
      <c r="AGS415" s="955"/>
      <c r="AGT415" s="955"/>
      <c r="AGU415" s="955"/>
      <c r="AGV415" s="955"/>
      <c r="AGW415" s="955"/>
      <c r="AGX415" s="955"/>
      <c r="AGY415" s="955"/>
      <c r="AGZ415" s="955"/>
      <c r="AHA415" s="955"/>
      <c r="AHB415" s="955"/>
      <c r="AHC415" s="955"/>
      <c r="AHD415" s="955"/>
      <c r="AHE415" s="955"/>
      <c r="AHF415" s="955"/>
      <c r="AHG415" s="955"/>
      <c r="AHH415" s="955"/>
      <c r="AHI415" s="955"/>
      <c r="AHJ415" s="955"/>
      <c r="AHK415" s="955"/>
      <c r="AHL415" s="955"/>
      <c r="AHM415" s="955"/>
      <c r="AHN415" s="955"/>
      <c r="AHO415" s="955"/>
      <c r="AHP415" s="955"/>
      <c r="AHQ415" s="955"/>
      <c r="AHR415" s="955"/>
      <c r="AHS415" s="955"/>
      <c r="AHT415" s="955"/>
      <c r="AHU415" s="955"/>
      <c r="AHV415" s="955"/>
      <c r="AHW415" s="955"/>
      <c r="AHX415" s="955"/>
      <c r="AHY415" s="955"/>
      <c r="AHZ415" s="955"/>
      <c r="AIA415" s="955"/>
      <c r="AIB415" s="955"/>
      <c r="AIC415" s="955"/>
      <c r="AID415" s="955"/>
      <c r="AIE415" s="955"/>
      <c r="AIF415" s="955"/>
      <c r="AIG415" s="955"/>
      <c r="AIH415" s="955"/>
      <c r="AII415" s="955"/>
      <c r="AIJ415" s="955"/>
      <c r="AIK415" s="955"/>
      <c r="AIL415" s="955"/>
      <c r="AIM415" s="955"/>
      <c r="AIN415" s="955"/>
      <c r="AIO415" s="955"/>
      <c r="AIP415" s="955"/>
      <c r="AIQ415" s="955"/>
      <c r="AIR415" s="955"/>
      <c r="AIS415" s="955"/>
      <c r="AIT415" s="955"/>
      <c r="AIU415" s="955"/>
      <c r="AIV415" s="955"/>
      <c r="AIW415" s="955"/>
      <c r="AIX415" s="955"/>
      <c r="AIY415" s="955"/>
      <c r="AIZ415" s="955"/>
      <c r="AJA415" s="955"/>
      <c r="AJB415" s="955"/>
      <c r="AJC415" s="955"/>
      <c r="AJD415" s="955"/>
      <c r="AJE415" s="955"/>
      <c r="AJF415" s="955"/>
      <c r="AJG415" s="955"/>
      <c r="AJH415" s="955"/>
      <c r="AJI415" s="955"/>
      <c r="AJJ415" s="955"/>
      <c r="AJK415" s="955"/>
      <c r="AJL415" s="955"/>
      <c r="AJM415" s="955"/>
      <c r="AJN415" s="955"/>
      <c r="AJO415" s="955"/>
      <c r="AJP415" s="955"/>
      <c r="AJQ415" s="955"/>
      <c r="AJR415" s="955"/>
      <c r="AJS415" s="955"/>
      <c r="AJT415" s="955"/>
      <c r="AJU415" s="955"/>
      <c r="AJV415" s="955"/>
      <c r="AJW415" s="955"/>
      <c r="AJX415" s="955"/>
      <c r="AJY415" s="955"/>
      <c r="AJZ415" s="955"/>
      <c r="AKA415" s="955"/>
      <c r="AKB415" s="955"/>
      <c r="AKC415" s="955"/>
      <c r="AKD415" s="955"/>
      <c r="AKE415" s="955"/>
      <c r="AKF415" s="955"/>
      <c r="AKG415" s="955"/>
      <c r="AKH415" s="955"/>
      <c r="AKI415" s="955"/>
      <c r="AKJ415" s="955"/>
      <c r="AKK415" s="955"/>
      <c r="AKL415" s="955"/>
      <c r="AKM415" s="955"/>
      <c r="AKN415" s="955"/>
      <c r="AKO415" s="955"/>
      <c r="AKP415" s="955"/>
      <c r="AKQ415" s="955"/>
      <c r="AKR415" s="955"/>
      <c r="AKS415" s="955"/>
      <c r="AKT415" s="955"/>
      <c r="AKU415" s="955"/>
      <c r="AKV415" s="955"/>
      <c r="AKW415" s="955"/>
      <c r="AKX415" s="955"/>
      <c r="AKY415" s="955"/>
      <c r="AKZ415" s="955"/>
      <c r="ALA415" s="955"/>
      <c r="ALB415" s="955"/>
      <c r="ALC415" s="955"/>
      <c r="ALD415" s="955"/>
      <c r="ALE415" s="955"/>
      <c r="ALF415" s="955"/>
      <c r="ALG415" s="955"/>
      <c r="ALH415" s="955"/>
      <c r="ALI415" s="955"/>
      <c r="ALJ415" s="955"/>
      <c r="ALK415" s="955"/>
      <c r="ALL415" s="955"/>
      <c r="ALM415" s="955"/>
      <c r="ALN415" s="955"/>
      <c r="ALO415" s="955"/>
      <c r="ALP415" s="955"/>
      <c r="ALQ415" s="955"/>
      <c r="ALR415" s="955"/>
      <c r="ALS415" s="955"/>
      <c r="ALT415" s="955"/>
      <c r="ALU415" s="955"/>
      <c r="ALV415" s="955"/>
      <c r="ALW415" s="955"/>
      <c r="ALX415" s="955"/>
      <c r="ALY415" s="955"/>
      <c r="ALZ415" s="955"/>
      <c r="AMA415" s="955"/>
      <c r="AMB415" s="955"/>
      <c r="AMC415" s="955"/>
      <c r="AMD415" s="955"/>
      <c r="AME415" s="955"/>
      <c r="AMF415" s="955"/>
      <c r="AMG415" s="955"/>
      <c r="AMH415" s="955"/>
      <c r="AMI415" s="955"/>
      <c r="AMJ415" s="955"/>
      <c r="AMK415" s="955"/>
      <c r="AML415" s="955"/>
      <c r="AMM415" s="955"/>
      <c r="AMN415" s="955"/>
      <c r="AMO415" s="955"/>
      <c r="AMP415" s="955"/>
      <c r="AMQ415" s="955"/>
      <c r="AMR415" s="955"/>
      <c r="AMS415" s="955"/>
      <c r="AMT415" s="955"/>
      <c r="AMU415" s="955"/>
      <c r="AMV415" s="955"/>
      <c r="AMW415" s="955"/>
      <c r="AMX415" s="955"/>
      <c r="AMY415" s="955"/>
      <c r="AMZ415" s="955"/>
      <c r="ANA415" s="955"/>
      <c r="ANB415" s="955"/>
      <c r="ANC415" s="955"/>
      <c r="AND415" s="955"/>
      <c r="ANE415" s="955"/>
      <c r="ANF415" s="955"/>
      <c r="ANG415" s="955"/>
      <c r="ANH415" s="955"/>
      <c r="ANI415" s="955"/>
      <c r="ANJ415" s="955"/>
      <c r="ANK415" s="955"/>
      <c r="ANL415" s="955"/>
      <c r="ANM415" s="955"/>
      <c r="ANN415" s="955"/>
      <c r="ANO415" s="955"/>
      <c r="ANP415" s="955"/>
      <c r="ANQ415" s="955"/>
      <c r="ANR415" s="955"/>
      <c r="ANS415" s="955"/>
      <c r="ANT415" s="955"/>
      <c r="ANU415" s="955"/>
      <c r="ANV415" s="955"/>
      <c r="ANW415" s="955"/>
      <c r="ANX415" s="955"/>
      <c r="ANY415" s="955"/>
      <c r="ANZ415" s="955"/>
      <c r="AOA415" s="955"/>
      <c r="AOB415" s="955"/>
      <c r="AOC415" s="955"/>
      <c r="AOD415" s="955"/>
      <c r="AOE415" s="955"/>
      <c r="AOF415" s="955"/>
      <c r="AOG415" s="955"/>
      <c r="AOH415" s="955"/>
      <c r="AOI415" s="955"/>
      <c r="AOJ415" s="955"/>
      <c r="AOK415" s="955"/>
      <c r="AOL415" s="955"/>
      <c r="AOM415" s="955"/>
      <c r="AON415" s="955"/>
      <c r="AOO415" s="955"/>
      <c r="AOP415" s="955"/>
      <c r="AOQ415" s="955"/>
      <c r="AOR415" s="955"/>
      <c r="AOS415" s="955"/>
      <c r="AOT415" s="955"/>
      <c r="AOU415" s="955"/>
      <c r="AOV415" s="955"/>
      <c r="AOW415" s="955"/>
      <c r="AOX415" s="955"/>
      <c r="AOY415" s="955"/>
      <c r="AOZ415" s="955"/>
      <c r="APA415" s="955"/>
      <c r="APB415" s="955"/>
      <c r="APC415" s="955"/>
      <c r="APD415" s="955"/>
      <c r="APE415" s="955"/>
      <c r="APF415" s="955"/>
      <c r="APG415" s="955"/>
      <c r="APH415" s="955"/>
      <c r="API415" s="955"/>
      <c r="APJ415" s="955"/>
      <c r="APK415" s="955"/>
      <c r="APL415" s="955"/>
      <c r="APM415" s="955"/>
      <c r="APN415" s="955"/>
      <c r="APO415" s="955"/>
      <c r="APP415" s="955"/>
      <c r="APQ415" s="955"/>
      <c r="APR415" s="955"/>
      <c r="APS415" s="955"/>
      <c r="APT415" s="955"/>
      <c r="APU415" s="955"/>
      <c r="APV415" s="955"/>
      <c r="APW415" s="955"/>
      <c r="APX415" s="955"/>
      <c r="APY415" s="955"/>
      <c r="APZ415" s="955"/>
      <c r="AQA415" s="955"/>
      <c r="AQB415" s="955"/>
      <c r="AQC415" s="955"/>
      <c r="AQD415" s="955"/>
      <c r="AQE415" s="955"/>
      <c r="AQF415" s="955"/>
      <c r="AQG415" s="955"/>
      <c r="AQH415" s="955"/>
      <c r="AQI415" s="955"/>
      <c r="AQJ415" s="955"/>
      <c r="AQK415" s="955"/>
      <c r="AQL415" s="955"/>
      <c r="AQM415" s="955"/>
      <c r="AQN415" s="955"/>
      <c r="AQO415" s="955"/>
      <c r="AQP415" s="955"/>
      <c r="AQQ415" s="955"/>
      <c r="AQR415" s="955"/>
      <c r="AQS415" s="955"/>
      <c r="AQT415" s="955"/>
      <c r="AQU415" s="955"/>
      <c r="AQV415" s="955"/>
      <c r="AQW415" s="955"/>
      <c r="AQX415" s="955"/>
      <c r="AQY415" s="955"/>
      <c r="AQZ415" s="955"/>
      <c r="ARA415" s="955"/>
      <c r="ARB415" s="955"/>
      <c r="ARC415" s="955"/>
      <c r="ARD415" s="955"/>
      <c r="ARE415" s="955"/>
      <c r="ARF415" s="955"/>
      <c r="ARG415" s="955"/>
      <c r="ARH415" s="955"/>
      <c r="ARI415" s="955"/>
      <c r="ARJ415" s="955"/>
      <c r="ARK415" s="955"/>
      <c r="ARL415" s="955"/>
      <c r="ARM415" s="955"/>
      <c r="ARN415" s="955"/>
      <c r="ARO415" s="955"/>
      <c r="ARP415" s="955"/>
      <c r="ARQ415" s="955"/>
      <c r="ARR415" s="955"/>
      <c r="ARS415" s="955"/>
      <c r="ART415" s="955"/>
      <c r="ARU415" s="955"/>
      <c r="ARV415" s="955"/>
      <c r="ARW415" s="955"/>
      <c r="ARX415" s="955"/>
      <c r="ARY415" s="955"/>
      <c r="ARZ415" s="955"/>
      <c r="ASA415" s="955"/>
      <c r="ASB415" s="955"/>
      <c r="ASC415" s="955"/>
      <c r="ASD415" s="955"/>
      <c r="ASE415" s="955"/>
      <c r="ASF415" s="955"/>
      <c r="ASG415" s="955"/>
      <c r="ASH415" s="955"/>
      <c r="ASI415" s="955"/>
      <c r="ASJ415" s="955"/>
      <c r="ASK415" s="955"/>
      <c r="ASL415" s="955"/>
      <c r="ASM415" s="955"/>
      <c r="ASN415" s="955"/>
      <c r="ASO415" s="955"/>
      <c r="ASP415" s="955"/>
      <c r="ASQ415" s="955"/>
      <c r="ASR415" s="955"/>
      <c r="ASS415" s="955"/>
      <c r="AST415" s="955"/>
      <c r="ASU415" s="955"/>
      <c r="ASV415" s="955"/>
      <c r="ASW415" s="955"/>
      <c r="ASX415" s="955"/>
      <c r="ASY415" s="955"/>
      <c r="ASZ415" s="955"/>
      <c r="ATA415" s="955"/>
      <c r="ATB415" s="955"/>
      <c r="ATC415" s="955"/>
      <c r="ATD415" s="955"/>
      <c r="ATE415" s="955"/>
      <c r="ATF415" s="955"/>
      <c r="ATG415" s="955"/>
      <c r="ATH415" s="955"/>
      <c r="ATI415" s="955"/>
      <c r="ATJ415" s="955"/>
      <c r="ATK415" s="955"/>
      <c r="ATL415" s="955"/>
      <c r="ATM415" s="955"/>
      <c r="ATN415" s="955"/>
      <c r="ATO415" s="955"/>
      <c r="ATP415" s="955"/>
      <c r="ATQ415" s="955"/>
      <c r="ATR415" s="955"/>
      <c r="ATS415" s="955"/>
      <c r="ATT415" s="955"/>
      <c r="ATU415" s="955"/>
      <c r="ATV415" s="955"/>
      <c r="ATW415" s="955"/>
      <c r="ATX415" s="955"/>
      <c r="ATY415" s="955"/>
      <c r="ATZ415" s="955"/>
      <c r="AUA415" s="955"/>
      <c r="AUB415" s="955"/>
      <c r="AUC415" s="955"/>
      <c r="AUD415" s="955"/>
      <c r="AUE415" s="955"/>
      <c r="AUF415" s="955"/>
      <c r="AUG415" s="955"/>
      <c r="AUH415" s="955"/>
      <c r="AUI415" s="955"/>
      <c r="AUJ415" s="955"/>
      <c r="AUK415" s="955"/>
      <c r="AUL415" s="955"/>
      <c r="AUM415" s="955"/>
      <c r="AUN415" s="955"/>
      <c r="AUO415" s="955"/>
      <c r="AUP415" s="955"/>
      <c r="AUQ415" s="955"/>
      <c r="AUR415" s="955"/>
      <c r="AUS415" s="955"/>
      <c r="AUT415" s="955"/>
      <c r="AUU415" s="955"/>
      <c r="AUV415" s="955"/>
      <c r="AUW415" s="955"/>
      <c r="AUX415" s="955"/>
      <c r="AUY415" s="955"/>
      <c r="AUZ415" s="955"/>
      <c r="AVA415" s="955"/>
      <c r="AVB415" s="955"/>
      <c r="AVC415" s="955"/>
      <c r="AVD415" s="955"/>
      <c r="AVE415" s="955"/>
      <c r="AVF415" s="955"/>
      <c r="AVG415" s="955"/>
      <c r="AVH415" s="955"/>
      <c r="AVI415" s="955"/>
      <c r="AVJ415" s="955"/>
      <c r="AVK415" s="955"/>
      <c r="AVL415" s="955"/>
      <c r="AVM415" s="955"/>
      <c r="AVN415" s="955"/>
      <c r="AVO415" s="955"/>
      <c r="AVP415" s="955"/>
      <c r="AVQ415" s="955"/>
      <c r="AVR415" s="955"/>
      <c r="AVS415" s="955"/>
      <c r="AVT415" s="955"/>
      <c r="AVU415" s="955"/>
      <c r="AVV415" s="955"/>
      <c r="AVW415" s="955"/>
      <c r="AVX415" s="955"/>
      <c r="AVY415" s="955"/>
      <c r="AVZ415" s="955"/>
      <c r="AWA415" s="955"/>
      <c r="AWB415" s="955"/>
      <c r="AWC415" s="955"/>
      <c r="AWD415" s="955"/>
      <c r="AWE415" s="955"/>
      <c r="AWF415" s="955"/>
      <c r="AWG415" s="955"/>
      <c r="AWH415" s="955"/>
      <c r="AWI415" s="955"/>
      <c r="AWJ415" s="955"/>
      <c r="AWK415" s="955"/>
      <c r="AWL415" s="955"/>
      <c r="AWM415" s="955"/>
      <c r="AWN415" s="955"/>
      <c r="AWO415" s="955"/>
      <c r="AWP415" s="955"/>
      <c r="AWQ415" s="955"/>
      <c r="AWR415" s="955"/>
      <c r="AWS415" s="955"/>
      <c r="AWT415" s="955"/>
      <c r="AWU415" s="955"/>
      <c r="AWV415" s="955"/>
      <c r="AWW415" s="955"/>
      <c r="AWX415" s="955"/>
      <c r="AWY415" s="955"/>
      <c r="AWZ415" s="955"/>
      <c r="AXA415" s="955"/>
      <c r="AXB415" s="955"/>
      <c r="AXC415" s="955"/>
      <c r="AXD415" s="955"/>
      <c r="AXE415" s="955"/>
      <c r="AXF415" s="955"/>
      <c r="AXG415" s="955"/>
      <c r="AXH415" s="955"/>
      <c r="AXI415" s="955"/>
      <c r="AXJ415" s="955"/>
      <c r="AXK415" s="955"/>
      <c r="AXL415" s="955"/>
      <c r="AXM415" s="955"/>
      <c r="AXN415" s="955"/>
      <c r="AXO415" s="955"/>
      <c r="AXP415" s="955"/>
      <c r="AXQ415" s="955"/>
      <c r="AXR415" s="955"/>
      <c r="AXS415" s="955"/>
      <c r="AXT415" s="955"/>
      <c r="AXU415" s="955"/>
      <c r="AXV415" s="955"/>
      <c r="AXW415" s="955"/>
      <c r="AXX415" s="955"/>
      <c r="AXY415" s="955"/>
      <c r="AXZ415" s="955"/>
      <c r="AYA415" s="955"/>
      <c r="AYB415" s="955"/>
      <c r="AYC415" s="955"/>
      <c r="AYD415" s="955"/>
      <c r="AYE415" s="955"/>
      <c r="AYF415" s="955"/>
      <c r="AYG415" s="955"/>
      <c r="AYH415" s="955"/>
      <c r="AYI415" s="955"/>
      <c r="AYJ415" s="955"/>
      <c r="AYK415" s="955"/>
      <c r="AYL415" s="955"/>
      <c r="AYM415" s="955"/>
      <c r="AYN415" s="955"/>
      <c r="AYO415" s="955"/>
      <c r="AYP415" s="955"/>
      <c r="AYQ415" s="955"/>
      <c r="AYR415" s="955"/>
      <c r="AYS415" s="955"/>
      <c r="AYT415" s="955"/>
      <c r="AYU415" s="955"/>
      <c r="AYV415" s="955"/>
      <c r="AYW415" s="955"/>
      <c r="AYX415" s="955"/>
      <c r="AYY415" s="955"/>
      <c r="AYZ415" s="955"/>
      <c r="AZA415" s="955"/>
      <c r="AZB415" s="955"/>
      <c r="AZC415" s="955"/>
      <c r="AZD415" s="955"/>
      <c r="AZE415" s="955"/>
      <c r="AZF415" s="955"/>
      <c r="AZG415" s="955"/>
      <c r="AZH415" s="955"/>
      <c r="AZI415" s="955"/>
      <c r="AZJ415" s="955"/>
      <c r="AZK415" s="955"/>
      <c r="AZL415" s="955"/>
      <c r="AZM415" s="955"/>
      <c r="AZN415" s="955"/>
      <c r="AZO415" s="955"/>
      <c r="AZP415" s="955"/>
      <c r="AZQ415" s="955"/>
      <c r="AZR415" s="955"/>
      <c r="AZS415" s="955"/>
      <c r="AZT415" s="955"/>
      <c r="AZU415" s="955"/>
      <c r="AZV415" s="955"/>
      <c r="AZW415" s="955"/>
      <c r="AZX415" s="955"/>
      <c r="AZY415" s="955"/>
      <c r="AZZ415" s="955"/>
      <c r="BAA415" s="955"/>
      <c r="BAB415" s="955"/>
      <c r="BAC415" s="955"/>
      <c r="BAD415" s="955"/>
      <c r="BAE415" s="955"/>
      <c r="BAF415" s="955"/>
      <c r="BAG415" s="955"/>
      <c r="BAH415" s="955"/>
      <c r="BAI415" s="955"/>
      <c r="BAJ415" s="955"/>
      <c r="BAK415" s="955"/>
      <c r="BAL415" s="955"/>
      <c r="BAM415" s="955"/>
      <c r="BAN415" s="955"/>
      <c r="BAO415" s="955"/>
      <c r="BAP415" s="955"/>
      <c r="BAQ415" s="955"/>
      <c r="BAR415" s="955"/>
      <c r="BAS415" s="955"/>
      <c r="BAT415" s="955"/>
      <c r="BAU415" s="955"/>
      <c r="BAV415" s="955"/>
      <c r="BAW415" s="955"/>
      <c r="BAX415" s="955"/>
      <c r="BAY415" s="955"/>
      <c r="BAZ415" s="955"/>
      <c r="BBA415" s="955"/>
      <c r="BBB415" s="955"/>
      <c r="BBC415" s="955"/>
      <c r="BBD415" s="955"/>
      <c r="BBE415" s="955"/>
      <c r="BBF415" s="955"/>
      <c r="BBG415" s="955"/>
      <c r="BBH415" s="955"/>
      <c r="BBI415" s="955"/>
      <c r="BBJ415" s="955"/>
      <c r="BBK415" s="955"/>
      <c r="BBL415" s="955"/>
      <c r="BBM415" s="955"/>
      <c r="BBN415" s="955"/>
      <c r="BBO415" s="955"/>
      <c r="BBP415" s="955"/>
      <c r="BBQ415" s="955"/>
      <c r="BBR415" s="955"/>
      <c r="BBS415" s="955"/>
      <c r="BBT415" s="955"/>
      <c r="BBU415" s="955"/>
      <c r="BBV415" s="955"/>
      <c r="BBW415" s="955"/>
      <c r="BBX415" s="955"/>
      <c r="BBY415" s="955"/>
      <c r="BBZ415" s="955"/>
      <c r="BCA415" s="955"/>
      <c r="BCB415" s="955"/>
      <c r="BCC415" s="955"/>
      <c r="BCD415" s="955"/>
      <c r="BCE415" s="955"/>
      <c r="BCF415" s="955"/>
      <c r="BCG415" s="955"/>
      <c r="BCH415" s="955"/>
      <c r="BCI415" s="955"/>
      <c r="BCJ415" s="955"/>
      <c r="BCK415" s="955"/>
      <c r="BCL415" s="955"/>
      <c r="BCM415" s="955"/>
      <c r="BCN415" s="955"/>
      <c r="BCO415" s="955"/>
      <c r="BCP415" s="955"/>
      <c r="BCQ415" s="955"/>
      <c r="BCR415" s="955"/>
      <c r="BCS415" s="955"/>
      <c r="BCT415" s="955"/>
      <c r="BCU415" s="955"/>
      <c r="BCV415" s="955"/>
      <c r="BCW415" s="955"/>
      <c r="BCX415" s="955"/>
      <c r="BCY415" s="955"/>
      <c r="BCZ415" s="955"/>
      <c r="BDA415" s="955"/>
      <c r="BDB415" s="955"/>
      <c r="BDC415" s="955"/>
      <c r="BDD415" s="955"/>
      <c r="BDE415" s="955"/>
      <c r="BDF415" s="955"/>
      <c r="BDG415" s="955"/>
      <c r="BDH415" s="955"/>
      <c r="BDI415" s="955"/>
      <c r="BDJ415" s="955"/>
      <c r="BDK415" s="955"/>
      <c r="BDL415" s="955"/>
      <c r="BDM415" s="955"/>
      <c r="BDN415" s="955"/>
      <c r="BDO415" s="955"/>
      <c r="BDP415" s="955"/>
      <c r="BDQ415" s="955"/>
      <c r="BDR415" s="955"/>
      <c r="BDS415" s="955"/>
      <c r="BDT415" s="955"/>
      <c r="BDU415" s="955"/>
      <c r="BDV415" s="955"/>
      <c r="BDW415" s="955"/>
      <c r="BDX415" s="955"/>
      <c r="BDY415" s="955"/>
      <c r="BDZ415" s="955"/>
      <c r="BEA415" s="955"/>
      <c r="BEB415" s="955"/>
      <c r="BEC415" s="955"/>
      <c r="BED415" s="955"/>
      <c r="BEE415" s="955"/>
      <c r="BEF415" s="955"/>
      <c r="BEG415" s="955"/>
      <c r="BEH415" s="955"/>
      <c r="BEI415" s="955"/>
      <c r="BEJ415" s="955"/>
      <c r="BEK415" s="955"/>
      <c r="BEL415" s="955"/>
      <c r="BEM415" s="955"/>
      <c r="BEN415" s="955"/>
      <c r="BEO415" s="955"/>
      <c r="BEP415" s="955"/>
      <c r="BEQ415" s="955"/>
      <c r="BER415" s="955"/>
      <c r="BES415" s="955"/>
      <c r="BET415" s="955"/>
      <c r="BEU415" s="955"/>
      <c r="BEV415" s="955"/>
      <c r="BEW415" s="955"/>
      <c r="BEX415" s="955"/>
      <c r="BEY415" s="955"/>
      <c r="BEZ415" s="955"/>
      <c r="BFA415" s="955"/>
      <c r="BFB415" s="955"/>
      <c r="BFC415" s="955"/>
      <c r="BFD415" s="955"/>
      <c r="BFE415" s="955"/>
      <c r="BFF415" s="955"/>
      <c r="BFG415" s="955"/>
      <c r="BFH415" s="955"/>
      <c r="BFI415" s="955"/>
      <c r="BFJ415" s="955"/>
      <c r="BFK415" s="955"/>
      <c r="BFL415" s="955"/>
      <c r="BFM415" s="955"/>
      <c r="BFN415" s="955"/>
      <c r="BFO415" s="955"/>
      <c r="BFP415" s="955"/>
      <c r="BFQ415" s="955"/>
      <c r="BFR415" s="955"/>
      <c r="BFS415" s="955"/>
      <c r="BFT415" s="955"/>
      <c r="BFU415" s="955"/>
      <c r="BFV415" s="955"/>
      <c r="BFW415" s="955"/>
      <c r="BFX415" s="955"/>
      <c r="BFY415" s="955"/>
      <c r="BFZ415" s="955"/>
      <c r="BGA415" s="955"/>
      <c r="BGB415" s="955"/>
      <c r="BGC415" s="955"/>
      <c r="BGD415" s="955"/>
      <c r="BGE415" s="955"/>
      <c r="BGF415" s="955"/>
      <c r="BGG415" s="955"/>
      <c r="BGH415" s="955"/>
      <c r="BGI415" s="955"/>
      <c r="BGJ415" s="955"/>
      <c r="BGK415" s="955"/>
      <c r="BGL415" s="955"/>
      <c r="BGM415" s="955"/>
      <c r="BGN415" s="955"/>
      <c r="BGO415" s="955"/>
      <c r="BGP415" s="955"/>
      <c r="BGQ415" s="955"/>
      <c r="BGR415" s="955"/>
      <c r="BGS415" s="955"/>
      <c r="BGT415" s="955"/>
      <c r="BGU415" s="955"/>
      <c r="BGV415" s="955"/>
      <c r="BGW415" s="955"/>
      <c r="BGX415" s="955"/>
      <c r="BGY415" s="955"/>
      <c r="BGZ415" s="955"/>
      <c r="BHA415" s="955"/>
      <c r="BHB415" s="955"/>
      <c r="BHC415" s="955"/>
      <c r="BHD415" s="955"/>
      <c r="BHE415" s="955"/>
      <c r="BHF415" s="955"/>
      <c r="BHG415" s="955"/>
      <c r="BHH415" s="955"/>
      <c r="BHI415" s="955"/>
      <c r="BHJ415" s="955"/>
      <c r="BHK415" s="955"/>
      <c r="BHL415" s="955"/>
      <c r="BHM415" s="955"/>
      <c r="BHN415" s="955"/>
      <c r="BHO415" s="955"/>
      <c r="BHP415" s="955"/>
      <c r="BHQ415" s="955"/>
      <c r="BHR415" s="955"/>
      <c r="BHS415" s="955"/>
      <c r="BHT415" s="955"/>
      <c r="BHU415" s="955"/>
      <c r="BHV415" s="955"/>
      <c r="BHW415" s="955"/>
      <c r="BHX415" s="955"/>
      <c r="BHY415" s="955"/>
      <c r="BHZ415" s="955"/>
      <c r="BIA415" s="955"/>
      <c r="BIB415" s="955"/>
      <c r="BIC415" s="955"/>
      <c r="BID415" s="955"/>
      <c r="BIE415" s="955"/>
      <c r="BIF415" s="955"/>
      <c r="BIG415" s="955"/>
      <c r="BIH415" s="955"/>
      <c r="BII415" s="955"/>
      <c r="BIJ415" s="955"/>
      <c r="BIK415" s="955"/>
      <c r="BIL415" s="955"/>
      <c r="BIM415" s="955"/>
      <c r="BIN415" s="955"/>
      <c r="BIO415" s="955"/>
      <c r="BIP415" s="955"/>
      <c r="BIQ415" s="955"/>
      <c r="BIR415" s="955"/>
      <c r="BIS415" s="955"/>
      <c r="BIT415" s="955"/>
      <c r="BIU415" s="955"/>
      <c r="BIV415" s="955"/>
      <c r="BIW415" s="955"/>
      <c r="BIX415" s="955"/>
      <c r="BIY415" s="955"/>
      <c r="BIZ415" s="955"/>
      <c r="BJA415" s="955"/>
      <c r="BJB415" s="955"/>
      <c r="BJC415" s="955"/>
      <c r="BJD415" s="955"/>
      <c r="BJE415" s="955"/>
      <c r="BJF415" s="955"/>
      <c r="BJG415" s="955"/>
      <c r="BJH415" s="955"/>
      <c r="BJI415" s="955"/>
      <c r="BJJ415" s="955"/>
      <c r="BJK415" s="955"/>
      <c r="BJL415" s="955"/>
      <c r="BJM415" s="955"/>
      <c r="BJN415" s="955"/>
      <c r="BJO415" s="955"/>
      <c r="BJP415" s="955"/>
      <c r="BJQ415" s="955"/>
      <c r="BJR415" s="955"/>
      <c r="BJS415" s="955"/>
      <c r="BJT415" s="955"/>
      <c r="BJU415" s="955"/>
      <c r="BJV415" s="955"/>
      <c r="BJW415" s="955"/>
      <c r="BJX415" s="955"/>
      <c r="BJY415" s="955"/>
      <c r="BJZ415" s="955"/>
      <c r="BKA415" s="955"/>
      <c r="BKB415" s="955"/>
      <c r="BKC415" s="955"/>
      <c r="BKD415" s="955"/>
      <c r="BKE415" s="955"/>
      <c r="BKF415" s="955"/>
      <c r="BKG415" s="955"/>
      <c r="BKH415" s="955"/>
      <c r="BKI415" s="955"/>
      <c r="BKJ415" s="955"/>
      <c r="BKK415" s="955"/>
      <c r="BKL415" s="955"/>
      <c r="BKM415" s="955"/>
      <c r="BKN415" s="955"/>
      <c r="BKO415" s="955"/>
      <c r="BKP415" s="955"/>
      <c r="BKQ415" s="955"/>
      <c r="BKR415" s="955"/>
      <c r="BKS415" s="955"/>
      <c r="BKT415" s="955"/>
      <c r="BKU415" s="955"/>
      <c r="BKV415" s="955"/>
      <c r="BKW415" s="955"/>
      <c r="BKX415" s="955"/>
      <c r="BKY415" s="955"/>
      <c r="BKZ415" s="955"/>
      <c r="BLA415" s="955"/>
      <c r="BLB415" s="955"/>
      <c r="BLC415" s="955"/>
      <c r="BLD415" s="955"/>
      <c r="BLE415" s="955"/>
      <c r="BLF415" s="955"/>
      <c r="BLG415" s="955"/>
      <c r="BLH415" s="955"/>
      <c r="BLI415" s="955"/>
      <c r="BLJ415" s="955"/>
      <c r="BLK415" s="955"/>
      <c r="BLL415" s="955"/>
      <c r="BLM415" s="955"/>
      <c r="BLN415" s="955"/>
      <c r="BLO415" s="955"/>
      <c r="BLP415" s="955"/>
      <c r="BLQ415" s="955"/>
      <c r="BLR415" s="955"/>
      <c r="BLS415" s="955"/>
      <c r="BLT415" s="955"/>
      <c r="BLU415" s="955"/>
      <c r="BLV415" s="955"/>
      <c r="BLW415" s="955"/>
      <c r="BLX415" s="955"/>
      <c r="BLY415" s="955"/>
      <c r="BLZ415" s="955"/>
      <c r="BMA415" s="955"/>
      <c r="BMB415" s="955"/>
      <c r="BMC415" s="955"/>
      <c r="BMD415" s="955"/>
      <c r="BME415" s="955"/>
      <c r="BMF415" s="955"/>
      <c r="BMG415" s="955"/>
      <c r="BMH415" s="955"/>
      <c r="BMI415" s="955"/>
      <c r="BMJ415" s="955"/>
      <c r="BMK415" s="955"/>
      <c r="BML415" s="955"/>
      <c r="BMM415" s="955"/>
      <c r="BMN415" s="955"/>
      <c r="BMO415" s="955"/>
      <c r="BMP415" s="955"/>
      <c r="BMQ415" s="955"/>
      <c r="BMR415" s="955"/>
      <c r="BMS415" s="955"/>
      <c r="BMT415" s="955"/>
      <c r="BMU415" s="955"/>
      <c r="BMV415" s="955"/>
      <c r="BMW415" s="955"/>
      <c r="BMX415" s="955"/>
      <c r="BMY415" s="955"/>
      <c r="BMZ415" s="955"/>
      <c r="BNA415" s="955"/>
      <c r="BNB415" s="955"/>
      <c r="BNC415" s="955"/>
      <c r="BND415" s="955"/>
      <c r="BNE415" s="955"/>
      <c r="BNF415" s="955"/>
      <c r="BNG415" s="955"/>
      <c r="BNH415" s="955"/>
      <c r="BNI415" s="955"/>
      <c r="BNJ415" s="955"/>
      <c r="BNK415" s="955"/>
      <c r="BNL415" s="955"/>
      <c r="BNM415" s="955"/>
      <c r="BNN415" s="955"/>
      <c r="BNO415" s="955"/>
      <c r="BNP415" s="955"/>
      <c r="BNQ415" s="955"/>
      <c r="BNR415" s="955"/>
      <c r="BNS415" s="955"/>
      <c r="BNT415" s="955"/>
      <c r="BNU415" s="955"/>
      <c r="BNV415" s="955"/>
      <c r="BNW415" s="955"/>
      <c r="BNX415" s="955"/>
      <c r="BNY415" s="955"/>
      <c r="BNZ415" s="955"/>
      <c r="BOA415" s="955"/>
      <c r="BOB415" s="955"/>
      <c r="BOC415" s="955"/>
      <c r="BOD415" s="955"/>
      <c r="BOE415" s="955"/>
      <c r="BOF415" s="955"/>
      <c r="BOG415" s="955"/>
      <c r="BOH415" s="955"/>
      <c r="BOI415" s="955"/>
      <c r="BOJ415" s="955"/>
      <c r="BOK415" s="955"/>
      <c r="BOL415" s="955"/>
      <c r="BOM415" s="955"/>
      <c r="BON415" s="955"/>
      <c r="BOO415" s="955"/>
      <c r="BOP415" s="955"/>
      <c r="BOQ415" s="955"/>
      <c r="BOR415" s="955"/>
      <c r="BOS415" s="955"/>
      <c r="BOT415" s="955"/>
      <c r="BOU415" s="955"/>
      <c r="BOV415" s="955"/>
      <c r="BOW415" s="955"/>
      <c r="BOX415" s="955"/>
      <c r="BOY415" s="955"/>
      <c r="BOZ415" s="955"/>
      <c r="BPA415" s="955"/>
      <c r="BPB415" s="955"/>
      <c r="BPC415" s="955"/>
      <c r="BPD415" s="955"/>
      <c r="BPE415" s="955"/>
      <c r="BPF415" s="955"/>
      <c r="BPG415" s="955"/>
      <c r="BPH415" s="955"/>
      <c r="BPI415" s="955"/>
      <c r="BPJ415" s="955"/>
      <c r="BPK415" s="955"/>
      <c r="BPL415" s="955"/>
      <c r="BPM415" s="955"/>
      <c r="BPN415" s="955"/>
      <c r="BPO415" s="955"/>
      <c r="BPP415" s="955"/>
      <c r="BPQ415" s="955"/>
      <c r="BPR415" s="955"/>
      <c r="BPS415" s="955"/>
      <c r="BPT415" s="955"/>
      <c r="BPU415" s="955"/>
      <c r="BPV415" s="955"/>
      <c r="BPW415" s="955"/>
      <c r="BPX415" s="955"/>
      <c r="BPY415" s="955"/>
      <c r="BPZ415" s="955"/>
      <c r="BQA415" s="955"/>
      <c r="BQB415" s="955"/>
      <c r="BQC415" s="955"/>
      <c r="BQD415" s="955"/>
      <c r="BQE415" s="955"/>
      <c r="BQF415" s="955"/>
      <c r="BQG415" s="955"/>
      <c r="BQH415" s="955"/>
      <c r="BQI415" s="955"/>
      <c r="BQJ415" s="955"/>
      <c r="BQK415" s="955"/>
      <c r="BQL415" s="955"/>
      <c r="BQM415" s="955"/>
      <c r="BQN415" s="955"/>
      <c r="BQO415" s="955"/>
      <c r="BQP415" s="955"/>
      <c r="BQQ415" s="955"/>
      <c r="BQR415" s="955"/>
      <c r="BQS415" s="955"/>
      <c r="BQT415" s="955"/>
      <c r="BQU415" s="955"/>
      <c r="BQV415" s="955"/>
      <c r="BQW415" s="955"/>
      <c r="BQX415" s="955"/>
      <c r="BQY415" s="955"/>
      <c r="BQZ415" s="955"/>
      <c r="BRA415" s="955"/>
      <c r="BRB415" s="955"/>
      <c r="BRC415" s="955"/>
      <c r="BRD415" s="955"/>
      <c r="BRE415" s="955"/>
      <c r="BRF415" s="955"/>
      <c r="BRG415" s="955"/>
      <c r="BRH415" s="955"/>
      <c r="BRI415" s="955"/>
      <c r="BRJ415" s="955"/>
      <c r="BRK415" s="955"/>
      <c r="BRL415" s="955"/>
      <c r="BRM415" s="955"/>
      <c r="BRN415" s="955"/>
      <c r="BRO415" s="955"/>
      <c r="BRP415" s="955"/>
      <c r="BRQ415" s="955"/>
      <c r="BRR415" s="955"/>
      <c r="BRS415" s="955"/>
      <c r="BRT415" s="955"/>
      <c r="BRU415" s="955"/>
      <c r="BRV415" s="955"/>
      <c r="BRW415" s="955"/>
      <c r="BRX415" s="955"/>
      <c r="BRY415" s="955"/>
      <c r="BRZ415" s="955"/>
      <c r="BSA415" s="955"/>
      <c r="BSB415" s="955"/>
      <c r="BSC415" s="955"/>
      <c r="BSD415" s="955"/>
      <c r="BSE415" s="955"/>
      <c r="BSF415" s="955"/>
      <c r="BSG415" s="955"/>
      <c r="BSH415" s="955"/>
      <c r="BSI415" s="955"/>
      <c r="BSJ415" s="955"/>
      <c r="BSK415" s="955"/>
      <c r="BSL415" s="955"/>
      <c r="BSM415" s="955"/>
      <c r="BSN415" s="955"/>
      <c r="BSO415" s="955"/>
      <c r="BSP415" s="955"/>
      <c r="BSQ415" s="955"/>
      <c r="BSR415" s="955"/>
      <c r="BSS415" s="955"/>
      <c r="BST415" s="955"/>
      <c r="BSU415" s="955"/>
      <c r="BSV415" s="955"/>
      <c r="BSW415" s="955"/>
      <c r="BSX415" s="955"/>
      <c r="BSY415" s="955"/>
      <c r="BSZ415" s="955"/>
      <c r="BTA415" s="955"/>
      <c r="BTB415" s="955"/>
      <c r="BTC415" s="955"/>
      <c r="BTD415" s="955"/>
      <c r="BTE415" s="955"/>
      <c r="BTF415" s="955"/>
      <c r="BTG415" s="955"/>
      <c r="BTH415" s="955"/>
      <c r="BTI415" s="955"/>
      <c r="BTJ415" s="955"/>
      <c r="BTK415" s="955"/>
      <c r="BTL415" s="955"/>
      <c r="BTM415" s="955"/>
      <c r="BTN415" s="955"/>
      <c r="BTO415" s="955"/>
      <c r="BTP415" s="955"/>
      <c r="BTQ415" s="955"/>
      <c r="BTR415" s="955"/>
      <c r="BTS415" s="955"/>
      <c r="BTT415" s="955"/>
      <c r="BTU415" s="955"/>
      <c r="BTV415" s="955"/>
      <c r="BTW415" s="955"/>
      <c r="BTX415" s="955"/>
      <c r="BTY415" s="955"/>
      <c r="BTZ415" s="955"/>
      <c r="BUA415" s="955"/>
      <c r="BUB415" s="955"/>
      <c r="BUC415" s="955"/>
      <c r="BUD415" s="955"/>
      <c r="BUE415" s="955"/>
      <c r="BUF415" s="955"/>
      <c r="BUG415" s="955"/>
      <c r="BUH415" s="955"/>
      <c r="BUI415" s="955"/>
      <c r="BUJ415" s="955"/>
      <c r="BUK415" s="955"/>
      <c r="BUL415" s="955"/>
      <c r="BUM415" s="955"/>
      <c r="BUN415" s="955"/>
      <c r="BUO415" s="955"/>
      <c r="BUP415" s="955"/>
      <c r="BUQ415" s="955"/>
      <c r="BUR415" s="955"/>
      <c r="BUS415" s="955"/>
      <c r="BUT415" s="955"/>
      <c r="BUU415" s="955"/>
      <c r="BUV415" s="955"/>
      <c r="BUW415" s="955"/>
      <c r="BUX415" s="955"/>
      <c r="BUY415" s="955"/>
      <c r="BUZ415" s="955"/>
      <c r="BVA415" s="955"/>
      <c r="BVB415" s="955"/>
      <c r="BVC415" s="955"/>
      <c r="BVD415" s="955"/>
      <c r="BVE415" s="955"/>
      <c r="BVF415" s="955"/>
      <c r="BVG415" s="955"/>
      <c r="BVH415" s="955"/>
      <c r="BVI415" s="955"/>
      <c r="BVJ415" s="955"/>
      <c r="BVK415" s="955"/>
      <c r="BVL415" s="955"/>
      <c r="BVM415" s="955"/>
      <c r="BVN415" s="955"/>
      <c r="BVO415" s="955"/>
      <c r="BVP415" s="955"/>
      <c r="BVQ415" s="955"/>
      <c r="BVR415" s="955"/>
      <c r="BVS415" s="955"/>
      <c r="BVT415" s="955"/>
      <c r="BVU415" s="955"/>
      <c r="BVV415" s="955"/>
      <c r="BVW415" s="955"/>
      <c r="BVX415" s="955"/>
      <c r="BVY415" s="955"/>
      <c r="BVZ415" s="955"/>
      <c r="BWA415" s="955"/>
      <c r="BWB415" s="955"/>
      <c r="BWC415" s="955"/>
      <c r="BWD415" s="955"/>
      <c r="BWE415" s="955"/>
      <c r="BWF415" s="955"/>
      <c r="BWG415" s="955"/>
      <c r="BWH415" s="955"/>
      <c r="BWI415" s="955"/>
      <c r="BWJ415" s="955"/>
      <c r="BWK415" s="955"/>
      <c r="BWL415" s="955"/>
      <c r="BWM415" s="955"/>
      <c r="BWN415" s="955"/>
      <c r="BWO415" s="955"/>
      <c r="BWP415" s="955"/>
      <c r="BWQ415" s="955"/>
      <c r="BWR415" s="955"/>
      <c r="BWS415" s="955"/>
      <c r="BWT415" s="955"/>
      <c r="BWU415" s="955"/>
      <c r="BWV415" s="955"/>
      <c r="BWW415" s="955"/>
      <c r="BWX415" s="955"/>
      <c r="BWY415" s="955"/>
      <c r="BWZ415" s="955"/>
      <c r="BXA415" s="955"/>
      <c r="BXB415" s="955"/>
      <c r="BXC415" s="955"/>
      <c r="BXD415" s="955"/>
      <c r="BXE415" s="955"/>
      <c r="BXF415" s="955"/>
      <c r="BXG415" s="955"/>
      <c r="BXH415" s="955"/>
      <c r="BXI415" s="955"/>
      <c r="BXJ415" s="955"/>
      <c r="BXK415" s="955"/>
      <c r="BXL415" s="955"/>
      <c r="BXM415" s="955"/>
      <c r="BXN415" s="955"/>
      <c r="BXO415" s="955"/>
      <c r="BXP415" s="955"/>
      <c r="BXQ415" s="955"/>
      <c r="BXR415" s="955"/>
      <c r="BXS415" s="955"/>
      <c r="BXT415" s="955"/>
      <c r="BXU415" s="955"/>
      <c r="BXV415" s="955"/>
      <c r="BXW415" s="955"/>
      <c r="BXX415" s="955"/>
      <c r="BXY415" s="955"/>
      <c r="BXZ415" s="955"/>
      <c r="BYA415" s="955"/>
      <c r="BYB415" s="955"/>
      <c r="BYC415" s="955"/>
      <c r="BYD415" s="955"/>
      <c r="BYE415" s="955"/>
      <c r="BYF415" s="955"/>
      <c r="BYG415" s="955"/>
      <c r="BYH415" s="955"/>
      <c r="BYI415" s="955"/>
      <c r="BYJ415" s="955"/>
      <c r="BYK415" s="955"/>
      <c r="BYL415" s="955"/>
      <c r="BYM415" s="955"/>
      <c r="BYN415" s="955"/>
      <c r="BYO415" s="955"/>
      <c r="BYP415" s="955"/>
      <c r="BYQ415" s="955"/>
      <c r="BYR415" s="955"/>
      <c r="BYS415" s="955"/>
      <c r="BYT415" s="955"/>
      <c r="BYU415" s="955"/>
      <c r="BYV415" s="955"/>
      <c r="BYW415" s="955"/>
      <c r="BYX415" s="955"/>
      <c r="BYY415" s="955"/>
      <c r="BYZ415" s="955"/>
      <c r="BZA415" s="955"/>
      <c r="BZB415" s="955"/>
      <c r="BZC415" s="955"/>
      <c r="BZD415" s="955"/>
      <c r="BZE415" s="955"/>
      <c r="BZF415" s="955"/>
      <c r="BZG415" s="955"/>
      <c r="BZH415" s="955"/>
      <c r="BZI415" s="955"/>
      <c r="BZJ415" s="955"/>
      <c r="BZK415" s="955"/>
      <c r="BZL415" s="955"/>
      <c r="BZM415" s="955"/>
      <c r="BZN415" s="955"/>
      <c r="BZO415" s="955"/>
      <c r="BZP415" s="955"/>
      <c r="BZQ415" s="955"/>
      <c r="BZR415" s="955"/>
      <c r="BZS415" s="955"/>
      <c r="BZT415" s="955"/>
      <c r="BZU415" s="955"/>
      <c r="BZV415" s="955"/>
      <c r="BZW415" s="955"/>
      <c r="BZX415" s="955"/>
      <c r="BZY415" s="955"/>
      <c r="BZZ415" s="955"/>
      <c r="CAA415" s="955"/>
      <c r="CAB415" s="955"/>
      <c r="CAC415" s="955"/>
      <c r="CAD415" s="955"/>
      <c r="CAE415" s="955"/>
      <c r="CAF415" s="955"/>
      <c r="CAG415" s="955"/>
      <c r="CAH415" s="955"/>
      <c r="CAI415" s="955"/>
      <c r="CAJ415" s="955"/>
      <c r="CAK415" s="955"/>
      <c r="CAL415" s="955"/>
      <c r="CAM415" s="955"/>
      <c r="CAN415" s="955"/>
      <c r="CAO415" s="955"/>
      <c r="CAP415" s="955"/>
      <c r="CAQ415" s="955"/>
      <c r="CAR415" s="955"/>
      <c r="CAS415" s="955"/>
      <c r="CAT415" s="955"/>
      <c r="CAU415" s="955"/>
      <c r="CAV415" s="955"/>
      <c r="CAW415" s="955"/>
      <c r="CAX415" s="955"/>
      <c r="CAY415" s="955"/>
      <c r="CAZ415" s="955"/>
      <c r="CBA415" s="955"/>
      <c r="CBB415" s="955"/>
      <c r="CBC415" s="955"/>
      <c r="CBD415" s="955"/>
      <c r="CBE415" s="955"/>
      <c r="CBF415" s="955"/>
      <c r="CBG415" s="955"/>
      <c r="CBH415" s="955"/>
      <c r="CBI415" s="955"/>
      <c r="CBJ415" s="955"/>
      <c r="CBK415" s="955"/>
      <c r="CBL415" s="955"/>
      <c r="CBM415" s="955"/>
      <c r="CBN415" s="955"/>
      <c r="CBO415" s="955"/>
      <c r="CBP415" s="955"/>
      <c r="CBQ415" s="955"/>
      <c r="CBR415" s="955"/>
      <c r="CBS415" s="955"/>
      <c r="CBT415" s="955"/>
      <c r="CBU415" s="955"/>
      <c r="CBV415" s="955"/>
      <c r="CBW415" s="955"/>
      <c r="CBX415" s="955"/>
      <c r="CBY415" s="955"/>
      <c r="CBZ415" s="955"/>
      <c r="CCA415" s="955"/>
      <c r="CCB415" s="955"/>
      <c r="CCC415" s="955"/>
      <c r="CCD415" s="955"/>
      <c r="CCE415" s="955"/>
      <c r="CCF415" s="955"/>
      <c r="CCG415" s="955"/>
      <c r="CCH415" s="955"/>
      <c r="CCI415" s="955"/>
      <c r="CCJ415" s="955"/>
      <c r="CCK415" s="955"/>
      <c r="CCL415" s="955"/>
      <c r="CCM415" s="955"/>
      <c r="CCN415" s="955"/>
      <c r="CCO415" s="955"/>
      <c r="CCP415" s="955"/>
      <c r="CCQ415" s="955"/>
      <c r="CCR415" s="955"/>
      <c r="CCS415" s="955"/>
      <c r="CCT415" s="955"/>
      <c r="CCU415" s="955"/>
      <c r="CCV415" s="955"/>
      <c r="CCW415" s="955"/>
      <c r="CCX415" s="955"/>
      <c r="CCY415" s="955"/>
      <c r="CCZ415" s="955"/>
      <c r="CDA415" s="955"/>
      <c r="CDB415" s="955"/>
      <c r="CDC415" s="955"/>
      <c r="CDD415" s="955"/>
      <c r="CDE415" s="955"/>
      <c r="CDF415" s="955"/>
      <c r="CDG415" s="955"/>
      <c r="CDH415" s="955"/>
      <c r="CDI415" s="955"/>
      <c r="CDJ415" s="955"/>
      <c r="CDK415" s="955"/>
      <c r="CDL415" s="955"/>
      <c r="CDM415" s="955"/>
      <c r="CDN415" s="955"/>
      <c r="CDO415" s="955"/>
      <c r="CDP415" s="955"/>
      <c r="CDQ415" s="955"/>
      <c r="CDR415" s="955"/>
      <c r="CDS415" s="955"/>
      <c r="CDT415" s="955"/>
      <c r="CDU415" s="955"/>
      <c r="CDV415" s="955"/>
      <c r="CDW415" s="955"/>
      <c r="CDX415" s="955"/>
      <c r="CDY415" s="955"/>
      <c r="CDZ415" s="955"/>
      <c r="CEA415" s="955"/>
      <c r="CEB415" s="955"/>
      <c r="CEC415" s="955"/>
      <c r="CED415" s="955"/>
      <c r="CEE415" s="955"/>
      <c r="CEF415" s="955"/>
      <c r="CEG415" s="955"/>
      <c r="CEH415" s="955"/>
      <c r="CEI415" s="955"/>
      <c r="CEJ415" s="955"/>
      <c r="CEK415" s="955"/>
      <c r="CEL415" s="955"/>
      <c r="CEM415" s="955"/>
      <c r="CEN415" s="955"/>
      <c r="CEO415" s="955"/>
      <c r="CEP415" s="955"/>
      <c r="CEQ415" s="955"/>
      <c r="CER415" s="955"/>
      <c r="CES415" s="955"/>
      <c r="CET415" s="955"/>
      <c r="CEU415" s="955"/>
      <c r="CEV415" s="955"/>
      <c r="CEW415" s="955"/>
      <c r="CEX415" s="955"/>
      <c r="CEY415" s="955"/>
      <c r="CEZ415" s="955"/>
      <c r="CFA415" s="955"/>
      <c r="CFB415" s="955"/>
      <c r="CFC415" s="955"/>
      <c r="CFD415" s="955"/>
      <c r="CFE415" s="955"/>
      <c r="CFF415" s="955"/>
      <c r="CFG415" s="955"/>
      <c r="CFH415" s="955"/>
      <c r="CFI415" s="955"/>
      <c r="CFJ415" s="955"/>
      <c r="CFK415" s="955"/>
      <c r="CFL415" s="955"/>
      <c r="CFM415" s="955"/>
      <c r="CFN415" s="955"/>
      <c r="CFO415" s="955"/>
      <c r="CFP415" s="955"/>
      <c r="CFQ415" s="955"/>
      <c r="CFR415" s="955"/>
      <c r="CFS415" s="955"/>
      <c r="CFT415" s="955"/>
      <c r="CFU415" s="955"/>
      <c r="CFV415" s="955"/>
      <c r="CFW415" s="955"/>
      <c r="CFX415" s="955"/>
      <c r="CFY415" s="955"/>
      <c r="CFZ415" s="955"/>
      <c r="CGA415" s="955"/>
      <c r="CGB415" s="955"/>
      <c r="CGC415" s="955"/>
      <c r="CGD415" s="955"/>
      <c r="CGE415" s="955"/>
      <c r="CGF415" s="955"/>
      <c r="CGG415" s="955"/>
      <c r="CGH415" s="955"/>
      <c r="CGI415" s="955"/>
      <c r="CGJ415" s="955"/>
      <c r="CGK415" s="955"/>
      <c r="CGL415" s="955"/>
      <c r="CGM415" s="955"/>
      <c r="CGN415" s="955"/>
      <c r="CGO415" s="955"/>
      <c r="CGP415" s="955"/>
      <c r="CGQ415" s="955"/>
      <c r="CGR415" s="955"/>
      <c r="CGS415" s="955"/>
      <c r="CGT415" s="955"/>
      <c r="CGU415" s="955"/>
      <c r="CGV415" s="955"/>
      <c r="CGW415" s="955"/>
      <c r="CGX415" s="955"/>
      <c r="CGY415" s="955"/>
      <c r="CGZ415" s="955"/>
      <c r="CHA415" s="955"/>
      <c r="CHB415" s="955"/>
      <c r="CHC415" s="955"/>
      <c r="CHD415" s="955"/>
      <c r="CHE415" s="955"/>
      <c r="CHF415" s="955"/>
      <c r="CHG415" s="955"/>
      <c r="CHH415" s="955"/>
      <c r="CHI415" s="955"/>
      <c r="CHJ415" s="955"/>
      <c r="CHK415" s="955"/>
      <c r="CHL415" s="955"/>
      <c r="CHM415" s="955"/>
      <c r="CHN415" s="955"/>
      <c r="CHO415" s="955"/>
      <c r="CHP415" s="955"/>
      <c r="CHQ415" s="955"/>
      <c r="CHR415" s="955"/>
      <c r="CHS415" s="955"/>
      <c r="CHT415" s="955"/>
      <c r="CHU415" s="955"/>
      <c r="CHV415" s="955"/>
      <c r="CHW415" s="955"/>
      <c r="CHX415" s="955"/>
      <c r="CHY415" s="955"/>
      <c r="CHZ415" s="955"/>
      <c r="CIA415" s="955"/>
      <c r="CIB415" s="955"/>
      <c r="CIC415" s="955"/>
      <c r="CID415" s="955"/>
      <c r="CIE415" s="955"/>
      <c r="CIF415" s="955"/>
      <c r="CIG415" s="955"/>
      <c r="CIH415" s="955"/>
      <c r="CII415" s="955"/>
      <c r="CIJ415" s="955"/>
      <c r="CIK415" s="955"/>
      <c r="CIL415" s="955"/>
      <c r="CIM415" s="955"/>
      <c r="CIN415" s="955"/>
      <c r="CIO415" s="955"/>
      <c r="CIP415" s="955"/>
      <c r="CIQ415" s="955"/>
      <c r="CIR415" s="955"/>
      <c r="CIS415" s="955"/>
      <c r="CIT415" s="955"/>
      <c r="CIU415" s="955"/>
      <c r="CIV415" s="955"/>
      <c r="CIW415" s="955"/>
      <c r="CIX415" s="955"/>
      <c r="CIY415" s="955"/>
      <c r="CIZ415" s="955"/>
      <c r="CJA415" s="955"/>
      <c r="CJB415" s="955"/>
      <c r="CJC415" s="955"/>
      <c r="CJD415" s="955"/>
      <c r="CJE415" s="955"/>
      <c r="CJF415" s="955"/>
      <c r="CJG415" s="955"/>
      <c r="CJH415" s="955"/>
      <c r="CJI415" s="955"/>
      <c r="CJJ415" s="955"/>
      <c r="CJK415" s="955"/>
      <c r="CJL415" s="955"/>
      <c r="CJM415" s="955"/>
      <c r="CJN415" s="955"/>
      <c r="CJO415" s="955"/>
      <c r="CJP415" s="955"/>
      <c r="CJQ415" s="955"/>
      <c r="CJR415" s="955"/>
      <c r="CJS415" s="955"/>
      <c r="CJT415" s="955"/>
      <c r="CJU415" s="955"/>
      <c r="CJV415" s="955"/>
      <c r="CJW415" s="955"/>
      <c r="CJX415" s="955"/>
      <c r="CJY415" s="955"/>
      <c r="CJZ415" s="955"/>
      <c r="CKA415" s="955"/>
      <c r="CKB415" s="955"/>
      <c r="CKC415" s="955"/>
      <c r="CKD415" s="955"/>
      <c r="CKE415" s="955"/>
      <c r="CKF415" s="955"/>
      <c r="CKG415" s="955"/>
      <c r="CKH415" s="955"/>
      <c r="CKI415" s="955"/>
      <c r="CKJ415" s="955"/>
      <c r="CKK415" s="955"/>
      <c r="CKL415" s="955"/>
      <c r="CKM415" s="955"/>
      <c r="CKN415" s="955"/>
      <c r="CKO415" s="955"/>
      <c r="CKP415" s="955"/>
      <c r="CKQ415" s="955"/>
      <c r="CKR415" s="955"/>
      <c r="CKS415" s="955"/>
      <c r="CKT415" s="955"/>
      <c r="CKU415" s="955"/>
      <c r="CKV415" s="955"/>
      <c r="CKW415" s="955"/>
      <c r="CKX415" s="955"/>
      <c r="CKY415" s="955"/>
      <c r="CKZ415" s="955"/>
      <c r="CLA415" s="955"/>
      <c r="CLB415" s="955"/>
      <c r="CLC415" s="955"/>
      <c r="CLD415" s="955"/>
      <c r="CLE415" s="955"/>
      <c r="CLF415" s="955"/>
      <c r="CLG415" s="955"/>
      <c r="CLH415" s="955"/>
      <c r="CLI415" s="955"/>
      <c r="CLJ415" s="955"/>
      <c r="CLK415" s="955"/>
      <c r="CLL415" s="955"/>
      <c r="CLM415" s="955"/>
      <c r="CLN415" s="955"/>
      <c r="CLO415" s="955"/>
      <c r="CLP415" s="955"/>
      <c r="CLQ415" s="955"/>
      <c r="CLR415" s="955"/>
      <c r="CLS415" s="955"/>
      <c r="CLT415" s="955"/>
      <c r="CLU415" s="955"/>
      <c r="CLV415" s="955"/>
      <c r="CLW415" s="955"/>
      <c r="CLX415" s="955"/>
      <c r="CLY415" s="955"/>
      <c r="CLZ415" s="955"/>
      <c r="CMA415" s="955"/>
      <c r="CMB415" s="955"/>
      <c r="CMC415" s="955"/>
      <c r="CMD415" s="955"/>
      <c r="CME415" s="955"/>
      <c r="CMF415" s="955"/>
      <c r="CMG415" s="955"/>
      <c r="CMH415" s="955"/>
      <c r="CMI415" s="955"/>
      <c r="CMJ415" s="955"/>
      <c r="CMK415" s="955"/>
      <c r="CML415" s="955"/>
      <c r="CMM415" s="955"/>
      <c r="CMN415" s="955"/>
      <c r="CMO415" s="955"/>
      <c r="CMP415" s="955"/>
      <c r="CMQ415" s="955"/>
      <c r="CMR415" s="955"/>
      <c r="CMS415" s="955"/>
      <c r="CMT415" s="955"/>
      <c r="CMU415" s="955"/>
      <c r="CMV415" s="955"/>
      <c r="CMW415" s="955"/>
      <c r="CMX415" s="955"/>
      <c r="CMY415" s="955"/>
      <c r="CMZ415" s="955"/>
      <c r="CNA415" s="955"/>
      <c r="CNB415" s="955"/>
      <c r="CNC415" s="955"/>
      <c r="CND415" s="955"/>
      <c r="CNE415" s="955"/>
      <c r="CNF415" s="955"/>
      <c r="CNG415" s="955"/>
      <c r="CNH415" s="955"/>
      <c r="CNI415" s="955"/>
      <c r="CNJ415" s="955"/>
      <c r="CNK415" s="955"/>
      <c r="CNL415" s="955"/>
      <c r="CNM415" s="955"/>
      <c r="CNN415" s="955"/>
      <c r="CNO415" s="955"/>
      <c r="CNP415" s="955"/>
      <c r="CNQ415" s="955"/>
      <c r="CNR415" s="955"/>
      <c r="CNS415" s="955"/>
      <c r="CNT415" s="955"/>
      <c r="CNU415" s="955"/>
      <c r="CNV415" s="955"/>
      <c r="CNW415" s="955"/>
      <c r="CNX415" s="955"/>
      <c r="CNY415" s="955"/>
      <c r="CNZ415" s="955"/>
      <c r="COA415" s="955"/>
      <c r="COB415" s="955"/>
      <c r="COC415" s="955"/>
      <c r="COD415" s="955"/>
      <c r="COE415" s="955"/>
      <c r="COF415" s="955"/>
      <c r="COG415" s="955"/>
      <c r="COH415" s="955"/>
      <c r="COI415" s="955"/>
      <c r="COJ415" s="955"/>
      <c r="COK415" s="955"/>
      <c r="COL415" s="955"/>
      <c r="COM415" s="955"/>
      <c r="CON415" s="955"/>
      <c r="COO415" s="955"/>
      <c r="COP415" s="955"/>
      <c r="COQ415" s="955"/>
      <c r="COR415" s="955"/>
      <c r="COS415" s="955"/>
      <c r="COT415" s="955"/>
      <c r="COU415" s="955"/>
      <c r="COV415" s="955"/>
      <c r="COW415" s="955"/>
      <c r="COX415" s="955"/>
      <c r="COY415" s="955"/>
      <c r="COZ415" s="955"/>
      <c r="CPA415" s="955"/>
      <c r="CPB415" s="955"/>
      <c r="CPC415" s="955"/>
      <c r="CPD415" s="955"/>
      <c r="CPE415" s="955"/>
      <c r="CPF415" s="955"/>
      <c r="CPG415" s="955"/>
      <c r="CPH415" s="955"/>
      <c r="CPI415" s="955"/>
      <c r="CPJ415" s="955"/>
      <c r="CPK415" s="955"/>
      <c r="CPL415" s="955"/>
      <c r="CPM415" s="955"/>
      <c r="CPN415" s="955"/>
      <c r="CPO415" s="955"/>
      <c r="CPP415" s="955"/>
      <c r="CPQ415" s="955"/>
      <c r="CPR415" s="955"/>
      <c r="CPS415" s="955"/>
      <c r="CPT415" s="955"/>
      <c r="CPU415" s="955"/>
      <c r="CPV415" s="955"/>
      <c r="CPW415" s="955"/>
      <c r="CPX415" s="955"/>
      <c r="CPY415" s="955"/>
      <c r="CPZ415" s="955"/>
      <c r="CQA415" s="955"/>
      <c r="CQB415" s="955"/>
      <c r="CQC415" s="955"/>
      <c r="CQD415" s="955"/>
      <c r="CQE415" s="955"/>
      <c r="CQF415" s="955"/>
      <c r="CQG415" s="955"/>
      <c r="CQH415" s="955"/>
      <c r="CQI415" s="955"/>
      <c r="CQJ415" s="955"/>
      <c r="CQK415" s="955"/>
      <c r="CQL415" s="955"/>
      <c r="CQM415" s="955"/>
      <c r="CQN415" s="955"/>
      <c r="CQO415" s="955"/>
      <c r="CQP415" s="955"/>
      <c r="CQQ415" s="955"/>
      <c r="CQR415" s="955"/>
      <c r="CQS415" s="955"/>
      <c r="CQT415" s="955"/>
      <c r="CQU415" s="955"/>
      <c r="CQV415" s="955"/>
      <c r="CQW415" s="955"/>
      <c r="CQX415" s="955"/>
      <c r="CQY415" s="955"/>
      <c r="CQZ415" s="955"/>
      <c r="CRA415" s="955"/>
      <c r="CRB415" s="955"/>
      <c r="CRC415" s="955"/>
      <c r="CRD415" s="955"/>
      <c r="CRE415" s="955"/>
      <c r="CRF415" s="955"/>
      <c r="CRG415" s="955"/>
      <c r="CRH415" s="955"/>
      <c r="CRI415" s="955"/>
      <c r="CRJ415" s="955"/>
      <c r="CRK415" s="955"/>
      <c r="CRL415" s="955"/>
      <c r="CRM415" s="955"/>
      <c r="CRN415" s="955"/>
      <c r="CRO415" s="955"/>
      <c r="CRP415" s="955"/>
      <c r="CRQ415" s="955"/>
      <c r="CRR415" s="955"/>
      <c r="CRS415" s="955"/>
      <c r="CRT415" s="955"/>
      <c r="CRU415" s="955"/>
      <c r="CRV415" s="955"/>
      <c r="CRW415" s="955"/>
      <c r="CRX415" s="955"/>
      <c r="CRY415" s="955"/>
      <c r="CRZ415" s="955"/>
      <c r="CSA415" s="955"/>
      <c r="CSB415" s="955"/>
      <c r="CSC415" s="955"/>
      <c r="CSD415" s="955"/>
      <c r="CSE415" s="955"/>
      <c r="CSF415" s="955"/>
      <c r="CSG415" s="955"/>
      <c r="CSH415" s="955"/>
      <c r="CSI415" s="955"/>
      <c r="CSJ415" s="955"/>
      <c r="CSK415" s="955"/>
      <c r="CSL415" s="955"/>
      <c r="CSM415" s="955"/>
      <c r="CSN415" s="955"/>
      <c r="CSO415" s="955"/>
      <c r="CSP415" s="955"/>
      <c r="CSQ415" s="955"/>
      <c r="CSR415" s="955"/>
      <c r="CSS415" s="955"/>
      <c r="CST415" s="955"/>
      <c r="CSU415" s="955"/>
      <c r="CSV415" s="955"/>
      <c r="CSW415" s="955"/>
      <c r="CSX415" s="955"/>
      <c r="CSY415" s="955"/>
      <c r="CSZ415" s="955"/>
      <c r="CTA415" s="955"/>
      <c r="CTB415" s="955"/>
      <c r="CTC415" s="955"/>
      <c r="CTD415" s="955"/>
      <c r="CTE415" s="955"/>
      <c r="CTF415" s="955"/>
      <c r="CTG415" s="955"/>
      <c r="CTH415" s="955"/>
      <c r="CTI415" s="955"/>
      <c r="CTJ415" s="955"/>
      <c r="CTK415" s="955"/>
      <c r="CTL415" s="955"/>
      <c r="CTM415" s="955"/>
      <c r="CTN415" s="955"/>
      <c r="CTO415" s="955"/>
      <c r="CTP415" s="955"/>
      <c r="CTQ415" s="955"/>
      <c r="CTR415" s="955"/>
      <c r="CTS415" s="955"/>
      <c r="CTT415" s="955"/>
      <c r="CTU415" s="955"/>
      <c r="CTV415" s="955"/>
      <c r="CTW415" s="955"/>
      <c r="CTX415" s="955"/>
      <c r="CTY415" s="955"/>
      <c r="CTZ415" s="955"/>
      <c r="CUA415" s="955"/>
      <c r="CUB415" s="955"/>
      <c r="CUC415" s="955"/>
      <c r="CUD415" s="955"/>
      <c r="CUE415" s="955"/>
      <c r="CUF415" s="955"/>
      <c r="CUG415" s="955"/>
      <c r="CUH415" s="955"/>
      <c r="CUI415" s="955"/>
      <c r="CUJ415" s="955"/>
      <c r="CUK415" s="955"/>
      <c r="CUL415" s="955"/>
      <c r="CUM415" s="955"/>
      <c r="CUN415" s="955"/>
      <c r="CUO415" s="955"/>
      <c r="CUP415" s="955"/>
      <c r="CUQ415" s="955"/>
      <c r="CUR415" s="955"/>
      <c r="CUS415" s="955"/>
      <c r="CUT415" s="955"/>
      <c r="CUU415" s="955"/>
      <c r="CUV415" s="955"/>
      <c r="CUW415" s="955"/>
      <c r="CUX415" s="955"/>
      <c r="CUY415" s="955"/>
      <c r="CUZ415" s="955"/>
      <c r="CVA415" s="955"/>
      <c r="CVB415" s="955"/>
      <c r="CVC415" s="955"/>
      <c r="CVD415" s="955"/>
      <c r="CVE415" s="955"/>
      <c r="CVF415" s="955"/>
      <c r="CVG415" s="955"/>
      <c r="CVH415" s="955"/>
      <c r="CVI415" s="955"/>
      <c r="CVJ415" s="955"/>
      <c r="CVK415" s="955"/>
      <c r="CVL415" s="955"/>
      <c r="CVM415" s="955"/>
      <c r="CVN415" s="955"/>
      <c r="CVO415" s="955"/>
      <c r="CVP415" s="955"/>
      <c r="CVQ415" s="955"/>
      <c r="CVR415" s="955"/>
      <c r="CVS415" s="955"/>
      <c r="CVT415" s="955"/>
      <c r="CVU415" s="955"/>
      <c r="CVV415" s="955"/>
      <c r="CVW415" s="955"/>
      <c r="CVX415" s="955"/>
      <c r="CVY415" s="955"/>
      <c r="CVZ415" s="955"/>
      <c r="CWA415" s="955"/>
      <c r="CWB415" s="955"/>
      <c r="CWC415" s="955"/>
      <c r="CWD415" s="955"/>
      <c r="CWE415" s="955"/>
      <c r="CWF415" s="955"/>
      <c r="CWG415" s="955"/>
      <c r="CWH415" s="955"/>
      <c r="CWI415" s="955"/>
      <c r="CWJ415" s="955"/>
      <c r="CWK415" s="955"/>
      <c r="CWL415" s="955"/>
      <c r="CWM415" s="955"/>
      <c r="CWN415" s="955"/>
      <c r="CWO415" s="955"/>
      <c r="CWP415" s="955"/>
      <c r="CWQ415" s="955"/>
      <c r="CWR415" s="955"/>
      <c r="CWS415" s="955"/>
      <c r="CWT415" s="955"/>
      <c r="CWU415" s="955"/>
      <c r="CWV415" s="955"/>
      <c r="CWW415" s="955"/>
      <c r="CWX415" s="955"/>
      <c r="CWY415" s="955"/>
      <c r="CWZ415" s="955"/>
      <c r="CXA415" s="955"/>
      <c r="CXB415" s="955"/>
      <c r="CXC415" s="955"/>
      <c r="CXD415" s="955"/>
      <c r="CXE415" s="955"/>
      <c r="CXF415" s="955"/>
      <c r="CXG415" s="955"/>
      <c r="CXH415" s="955"/>
      <c r="CXI415" s="955"/>
      <c r="CXJ415" s="955"/>
      <c r="CXK415" s="955"/>
      <c r="CXL415" s="955"/>
      <c r="CXM415" s="955"/>
      <c r="CXN415" s="955"/>
      <c r="CXO415" s="955"/>
      <c r="CXP415" s="955"/>
      <c r="CXQ415" s="955"/>
      <c r="CXR415" s="955"/>
      <c r="CXS415" s="955"/>
      <c r="CXT415" s="955"/>
      <c r="CXU415" s="955"/>
      <c r="CXV415" s="955"/>
      <c r="CXW415" s="955"/>
      <c r="CXX415" s="955"/>
      <c r="CXY415" s="955"/>
      <c r="CXZ415" s="955"/>
      <c r="CYA415" s="955"/>
      <c r="CYB415" s="955"/>
      <c r="CYC415" s="955"/>
      <c r="CYD415" s="955"/>
      <c r="CYE415" s="955"/>
      <c r="CYF415" s="955"/>
      <c r="CYG415" s="955"/>
      <c r="CYH415" s="955"/>
      <c r="CYI415" s="955"/>
      <c r="CYJ415" s="955"/>
      <c r="CYK415" s="955"/>
      <c r="CYL415" s="955"/>
      <c r="CYM415" s="955"/>
      <c r="CYN415" s="955"/>
      <c r="CYO415" s="955"/>
      <c r="CYP415" s="955"/>
      <c r="CYQ415" s="955"/>
      <c r="CYR415" s="955"/>
      <c r="CYS415" s="955"/>
      <c r="CYT415" s="955"/>
      <c r="CYU415" s="955"/>
      <c r="CYV415" s="955"/>
      <c r="CYW415" s="955"/>
      <c r="CYX415" s="955"/>
      <c r="CYY415" s="955"/>
      <c r="CYZ415" s="955"/>
      <c r="CZA415" s="955"/>
      <c r="CZB415" s="955"/>
      <c r="CZC415" s="955"/>
      <c r="CZD415" s="955"/>
      <c r="CZE415" s="955"/>
      <c r="CZF415" s="955"/>
      <c r="CZG415" s="955"/>
      <c r="CZH415" s="955"/>
      <c r="CZI415" s="955"/>
      <c r="CZJ415" s="955"/>
      <c r="CZK415" s="955"/>
      <c r="CZL415" s="955"/>
      <c r="CZM415" s="955"/>
      <c r="CZN415" s="955"/>
      <c r="CZO415" s="955"/>
      <c r="CZP415" s="955"/>
      <c r="CZQ415" s="955"/>
      <c r="CZR415" s="955"/>
      <c r="CZS415" s="955"/>
      <c r="CZT415" s="955"/>
      <c r="CZU415" s="955"/>
      <c r="CZV415" s="955"/>
      <c r="CZW415" s="955"/>
      <c r="CZX415" s="955"/>
      <c r="CZY415" s="955"/>
      <c r="CZZ415" s="955"/>
      <c r="DAA415" s="955"/>
      <c r="DAB415" s="955"/>
      <c r="DAC415" s="955"/>
      <c r="DAD415" s="955"/>
      <c r="DAE415" s="955"/>
      <c r="DAF415" s="955"/>
      <c r="DAG415" s="955"/>
      <c r="DAH415" s="955"/>
      <c r="DAI415" s="955"/>
      <c r="DAJ415" s="955"/>
      <c r="DAK415" s="955"/>
      <c r="DAL415" s="955"/>
      <c r="DAM415" s="955"/>
      <c r="DAN415" s="955"/>
      <c r="DAO415" s="955"/>
      <c r="DAP415" s="955"/>
      <c r="DAQ415" s="955"/>
      <c r="DAR415" s="955"/>
      <c r="DAS415" s="955"/>
      <c r="DAT415" s="955"/>
      <c r="DAU415" s="955"/>
      <c r="DAV415" s="955"/>
      <c r="DAW415" s="955"/>
      <c r="DAX415" s="955"/>
      <c r="DAY415" s="955"/>
      <c r="DAZ415" s="955"/>
      <c r="DBA415" s="955"/>
      <c r="DBB415" s="955"/>
      <c r="DBC415" s="955"/>
      <c r="DBD415" s="955"/>
      <c r="DBE415" s="955"/>
      <c r="DBF415" s="955"/>
      <c r="DBG415" s="955"/>
      <c r="DBH415" s="955"/>
      <c r="DBI415" s="955"/>
      <c r="DBJ415" s="955"/>
      <c r="DBK415" s="955"/>
      <c r="DBL415" s="955"/>
      <c r="DBM415" s="955"/>
      <c r="DBN415" s="955"/>
      <c r="DBO415" s="955"/>
      <c r="DBP415" s="955"/>
      <c r="DBQ415" s="955"/>
      <c r="DBR415" s="955"/>
      <c r="DBS415" s="955"/>
      <c r="DBT415" s="955"/>
      <c r="DBU415" s="955"/>
      <c r="DBV415" s="955"/>
      <c r="DBW415" s="955"/>
      <c r="DBX415" s="955"/>
      <c r="DBY415" s="955"/>
      <c r="DBZ415" s="955"/>
      <c r="DCA415" s="955"/>
      <c r="DCB415" s="955"/>
      <c r="DCC415" s="955"/>
      <c r="DCD415" s="955"/>
      <c r="DCE415" s="955"/>
      <c r="DCF415" s="955"/>
      <c r="DCG415" s="955"/>
      <c r="DCH415" s="955"/>
      <c r="DCI415" s="955"/>
      <c r="DCJ415" s="955"/>
      <c r="DCK415" s="955"/>
      <c r="DCL415" s="955"/>
      <c r="DCM415" s="955"/>
      <c r="DCN415" s="955"/>
      <c r="DCO415" s="955"/>
      <c r="DCP415" s="955"/>
      <c r="DCQ415" s="955"/>
      <c r="DCR415" s="955"/>
      <c r="DCS415" s="955"/>
      <c r="DCT415" s="955"/>
      <c r="DCU415" s="955"/>
      <c r="DCV415" s="955"/>
      <c r="DCW415" s="955"/>
      <c r="DCX415" s="955"/>
      <c r="DCY415" s="955"/>
      <c r="DCZ415" s="955"/>
      <c r="DDA415" s="955"/>
      <c r="DDB415" s="955"/>
      <c r="DDC415" s="955"/>
      <c r="DDD415" s="955"/>
      <c r="DDE415" s="955"/>
      <c r="DDF415" s="955"/>
      <c r="DDG415" s="955"/>
      <c r="DDH415" s="955"/>
      <c r="DDI415" s="955"/>
      <c r="DDJ415" s="955"/>
      <c r="DDK415" s="955"/>
      <c r="DDL415" s="955"/>
      <c r="DDM415" s="955"/>
      <c r="DDN415" s="955"/>
      <c r="DDO415" s="955"/>
      <c r="DDP415" s="955"/>
      <c r="DDQ415" s="955"/>
      <c r="DDR415" s="955"/>
      <c r="DDS415" s="955"/>
      <c r="DDT415" s="955"/>
      <c r="DDU415" s="955"/>
      <c r="DDV415" s="955"/>
      <c r="DDW415" s="955"/>
      <c r="DDX415" s="955"/>
      <c r="DDY415" s="955"/>
      <c r="DDZ415" s="955"/>
      <c r="DEA415" s="955"/>
      <c r="DEB415" s="955"/>
      <c r="DEC415" s="955"/>
      <c r="DED415" s="955"/>
      <c r="DEE415" s="955"/>
      <c r="DEF415" s="955"/>
      <c r="DEG415" s="955"/>
      <c r="DEH415" s="955"/>
      <c r="DEI415" s="955"/>
      <c r="DEJ415" s="955"/>
      <c r="DEK415" s="955"/>
      <c r="DEL415" s="955"/>
      <c r="DEM415" s="955"/>
      <c r="DEN415" s="955"/>
      <c r="DEO415" s="955"/>
      <c r="DEP415" s="955"/>
      <c r="DEQ415" s="955"/>
      <c r="DER415" s="955"/>
      <c r="DES415" s="955"/>
      <c r="DET415" s="955"/>
      <c r="DEU415" s="955"/>
      <c r="DEV415" s="955"/>
      <c r="DEW415" s="955"/>
      <c r="DEX415" s="955"/>
      <c r="DEY415" s="955"/>
      <c r="DEZ415" s="955"/>
      <c r="DFA415" s="955"/>
      <c r="DFB415" s="955"/>
      <c r="DFC415" s="955"/>
      <c r="DFD415" s="955"/>
      <c r="DFE415" s="955"/>
      <c r="DFF415" s="955"/>
      <c r="DFG415" s="955"/>
      <c r="DFH415" s="955"/>
      <c r="DFI415" s="955"/>
      <c r="DFJ415" s="955"/>
      <c r="DFK415" s="955"/>
      <c r="DFL415" s="955"/>
      <c r="DFM415" s="955"/>
      <c r="DFN415" s="955"/>
      <c r="DFO415" s="955"/>
      <c r="DFP415" s="955"/>
      <c r="DFQ415" s="955"/>
      <c r="DFR415" s="955"/>
      <c r="DFS415" s="955"/>
      <c r="DFT415" s="955"/>
      <c r="DFU415" s="955"/>
      <c r="DFV415" s="955"/>
      <c r="DFW415" s="955"/>
      <c r="DFX415" s="955"/>
      <c r="DFY415" s="955"/>
      <c r="DFZ415" s="955"/>
      <c r="DGA415" s="955"/>
      <c r="DGB415" s="955"/>
      <c r="DGC415" s="955"/>
      <c r="DGD415" s="955"/>
      <c r="DGE415" s="955"/>
      <c r="DGF415" s="955"/>
      <c r="DGG415" s="955"/>
      <c r="DGH415" s="955"/>
      <c r="DGI415" s="955"/>
      <c r="DGJ415" s="955"/>
      <c r="DGK415" s="955"/>
      <c r="DGL415" s="955"/>
      <c r="DGM415" s="955"/>
      <c r="DGN415" s="955"/>
      <c r="DGO415" s="955"/>
      <c r="DGP415" s="955"/>
      <c r="DGQ415" s="955"/>
      <c r="DGR415" s="955"/>
      <c r="DGS415" s="955"/>
      <c r="DGT415" s="955"/>
      <c r="DGU415" s="955"/>
      <c r="DGV415" s="955"/>
      <c r="DGW415" s="955"/>
      <c r="DGX415" s="955"/>
      <c r="DGY415" s="955"/>
      <c r="DGZ415" s="955"/>
      <c r="DHA415" s="955"/>
      <c r="DHB415" s="955"/>
      <c r="DHC415" s="955"/>
      <c r="DHD415" s="955"/>
      <c r="DHE415" s="955"/>
      <c r="DHF415" s="955"/>
      <c r="DHG415" s="955"/>
      <c r="DHH415" s="955"/>
      <c r="DHI415" s="955"/>
      <c r="DHJ415" s="955"/>
      <c r="DHK415" s="955"/>
      <c r="DHL415" s="955"/>
      <c r="DHM415" s="955"/>
      <c r="DHN415" s="955"/>
      <c r="DHO415" s="955"/>
      <c r="DHP415" s="955"/>
      <c r="DHQ415" s="955"/>
      <c r="DHR415" s="955"/>
      <c r="DHS415" s="955"/>
      <c r="DHT415" s="955"/>
      <c r="DHU415" s="955"/>
      <c r="DHV415" s="955"/>
      <c r="DHW415" s="955"/>
      <c r="DHX415" s="955"/>
      <c r="DHY415" s="955"/>
      <c r="DHZ415" s="955"/>
      <c r="DIA415" s="955"/>
      <c r="DIB415" s="955"/>
      <c r="DIC415" s="955"/>
      <c r="DID415" s="955"/>
      <c r="DIE415" s="955"/>
      <c r="DIF415" s="955"/>
      <c r="DIG415" s="955"/>
      <c r="DIH415" s="955"/>
      <c r="DII415" s="955"/>
      <c r="DIJ415" s="955"/>
      <c r="DIK415" s="955"/>
      <c r="DIL415" s="955"/>
      <c r="DIM415" s="955"/>
      <c r="DIN415" s="955"/>
      <c r="DIO415" s="955"/>
      <c r="DIP415" s="955"/>
      <c r="DIQ415" s="955"/>
      <c r="DIR415" s="955"/>
      <c r="DIS415" s="955"/>
      <c r="DIT415" s="955"/>
      <c r="DIU415" s="955"/>
      <c r="DIV415" s="955"/>
      <c r="DIW415" s="955"/>
      <c r="DIX415" s="955"/>
      <c r="DIY415" s="955"/>
      <c r="DIZ415" s="955"/>
      <c r="DJA415" s="955"/>
      <c r="DJB415" s="955"/>
      <c r="DJC415" s="955"/>
      <c r="DJD415" s="955"/>
      <c r="DJE415" s="955"/>
      <c r="DJF415" s="955"/>
      <c r="DJG415" s="955"/>
      <c r="DJH415" s="955"/>
      <c r="DJI415" s="955"/>
      <c r="DJJ415" s="955"/>
      <c r="DJK415" s="955"/>
      <c r="DJL415" s="955"/>
      <c r="DJM415" s="955"/>
      <c r="DJN415" s="955"/>
      <c r="DJO415" s="955"/>
      <c r="DJP415" s="955"/>
      <c r="DJQ415" s="955"/>
      <c r="DJR415" s="955"/>
      <c r="DJS415" s="955"/>
      <c r="DJT415" s="955"/>
      <c r="DJU415" s="955"/>
      <c r="DJV415" s="955"/>
      <c r="DJW415" s="955"/>
      <c r="DJX415" s="955"/>
      <c r="DJY415" s="955"/>
      <c r="DJZ415" s="955"/>
      <c r="DKA415" s="955"/>
      <c r="DKB415" s="955"/>
      <c r="DKC415" s="955"/>
      <c r="DKD415" s="955"/>
      <c r="DKE415" s="955"/>
      <c r="DKF415" s="955"/>
      <c r="DKG415" s="955"/>
      <c r="DKH415" s="955"/>
      <c r="DKI415" s="955"/>
      <c r="DKJ415" s="955"/>
      <c r="DKK415" s="955"/>
      <c r="DKL415" s="955"/>
      <c r="DKM415" s="955"/>
      <c r="DKN415" s="955"/>
      <c r="DKO415" s="955"/>
      <c r="DKP415" s="955"/>
      <c r="DKQ415" s="955"/>
      <c r="DKR415" s="955"/>
      <c r="DKS415" s="955"/>
      <c r="DKT415" s="955"/>
      <c r="DKU415" s="955"/>
      <c r="DKV415" s="955"/>
      <c r="DKW415" s="955"/>
      <c r="DKX415" s="955"/>
      <c r="DKY415" s="955"/>
      <c r="DKZ415" s="955"/>
      <c r="DLA415" s="955"/>
      <c r="DLB415" s="955"/>
      <c r="DLC415" s="955"/>
      <c r="DLD415" s="955"/>
      <c r="DLE415" s="955"/>
      <c r="DLF415" s="955"/>
      <c r="DLG415" s="955"/>
      <c r="DLH415" s="955"/>
      <c r="DLI415" s="955"/>
      <c r="DLJ415" s="955"/>
      <c r="DLK415" s="955"/>
      <c r="DLL415" s="955"/>
      <c r="DLM415" s="955"/>
      <c r="DLN415" s="955"/>
      <c r="DLO415" s="955"/>
      <c r="DLP415" s="955"/>
      <c r="DLQ415" s="955"/>
      <c r="DLR415" s="955"/>
      <c r="DLS415" s="955"/>
      <c r="DLT415" s="955"/>
      <c r="DLU415" s="955"/>
      <c r="DLV415" s="955"/>
      <c r="DLW415" s="955"/>
      <c r="DLX415" s="955"/>
      <c r="DLY415" s="955"/>
      <c r="DLZ415" s="955"/>
      <c r="DMA415" s="955"/>
      <c r="DMB415" s="955"/>
      <c r="DMC415" s="955"/>
      <c r="DMD415" s="955"/>
      <c r="DME415" s="955"/>
      <c r="DMF415" s="955"/>
      <c r="DMG415" s="955"/>
      <c r="DMH415" s="955"/>
      <c r="DMI415" s="955"/>
      <c r="DMJ415" s="955"/>
      <c r="DMK415" s="955"/>
      <c r="DML415" s="955"/>
      <c r="DMM415" s="955"/>
      <c r="DMN415" s="955"/>
      <c r="DMO415" s="955"/>
      <c r="DMP415" s="955"/>
      <c r="DMQ415" s="955"/>
      <c r="DMR415" s="955"/>
      <c r="DMS415" s="955"/>
      <c r="DMT415" s="955"/>
      <c r="DMU415" s="955"/>
      <c r="DMV415" s="955"/>
      <c r="DMW415" s="955"/>
      <c r="DMX415" s="955"/>
      <c r="DMY415" s="955"/>
      <c r="DMZ415" s="955"/>
      <c r="DNA415" s="955"/>
      <c r="DNB415" s="955"/>
      <c r="DNC415" s="955"/>
      <c r="DND415" s="955"/>
      <c r="DNE415" s="955"/>
      <c r="DNF415" s="955"/>
      <c r="DNG415" s="955"/>
      <c r="DNH415" s="955"/>
      <c r="DNI415" s="955"/>
      <c r="DNJ415" s="955"/>
      <c r="DNK415" s="955"/>
      <c r="DNL415" s="955"/>
      <c r="DNM415" s="955"/>
      <c r="DNN415" s="955"/>
      <c r="DNO415" s="955"/>
      <c r="DNP415" s="955"/>
      <c r="DNQ415" s="955"/>
      <c r="DNR415" s="955"/>
      <c r="DNS415" s="955"/>
      <c r="DNT415" s="955"/>
      <c r="DNU415" s="955"/>
      <c r="DNV415" s="955"/>
      <c r="DNW415" s="955"/>
      <c r="DNX415" s="955"/>
      <c r="DNY415" s="955"/>
      <c r="DNZ415" s="955"/>
      <c r="DOA415" s="955"/>
      <c r="DOB415" s="955"/>
      <c r="DOC415" s="955"/>
      <c r="DOD415" s="955"/>
      <c r="DOE415" s="955"/>
      <c r="DOF415" s="955"/>
      <c r="DOG415" s="955"/>
      <c r="DOH415" s="955"/>
      <c r="DOI415" s="955"/>
      <c r="DOJ415" s="955"/>
      <c r="DOK415" s="955"/>
      <c r="DOL415" s="955"/>
      <c r="DOM415" s="955"/>
      <c r="DON415" s="955"/>
      <c r="DOO415" s="955"/>
      <c r="DOP415" s="955"/>
      <c r="DOQ415" s="955"/>
      <c r="DOR415" s="955"/>
      <c r="DOS415" s="955"/>
      <c r="DOT415" s="955"/>
      <c r="DOU415" s="955"/>
      <c r="DOV415" s="955"/>
      <c r="DOW415" s="955"/>
      <c r="DOX415" s="955"/>
      <c r="DOY415" s="955"/>
      <c r="DOZ415" s="955"/>
      <c r="DPA415" s="955"/>
      <c r="DPB415" s="955"/>
      <c r="DPC415" s="955"/>
      <c r="DPD415" s="955"/>
      <c r="DPE415" s="955"/>
      <c r="DPF415" s="955"/>
      <c r="DPG415" s="955"/>
      <c r="DPH415" s="955"/>
      <c r="DPI415" s="955"/>
      <c r="DPJ415" s="955"/>
      <c r="DPK415" s="955"/>
      <c r="DPL415" s="955"/>
      <c r="DPM415" s="955"/>
      <c r="DPN415" s="955"/>
      <c r="DPO415" s="955"/>
      <c r="DPP415" s="955"/>
      <c r="DPQ415" s="955"/>
      <c r="DPR415" s="955"/>
      <c r="DPS415" s="955"/>
      <c r="DPT415" s="955"/>
      <c r="DPU415" s="955"/>
      <c r="DPV415" s="955"/>
      <c r="DPW415" s="955"/>
      <c r="DPX415" s="955"/>
      <c r="DPY415" s="955"/>
      <c r="DPZ415" s="955"/>
      <c r="DQA415" s="955"/>
      <c r="DQB415" s="955"/>
      <c r="DQC415" s="955"/>
      <c r="DQD415" s="955"/>
      <c r="DQE415" s="955"/>
      <c r="DQF415" s="955"/>
      <c r="DQG415" s="955"/>
      <c r="DQH415" s="955"/>
      <c r="DQI415" s="955"/>
      <c r="DQJ415" s="955"/>
      <c r="DQK415" s="955"/>
      <c r="DQL415" s="955"/>
      <c r="DQM415" s="955"/>
      <c r="DQN415" s="955"/>
      <c r="DQO415" s="955"/>
      <c r="DQP415" s="955"/>
      <c r="DQQ415" s="955"/>
      <c r="DQR415" s="955"/>
      <c r="DQS415" s="955"/>
      <c r="DQT415" s="955"/>
      <c r="DQU415" s="955"/>
      <c r="DQV415" s="955"/>
      <c r="DQW415" s="955"/>
      <c r="DQX415" s="955"/>
      <c r="DQY415" s="955"/>
      <c r="DQZ415" s="955"/>
      <c r="DRA415" s="955"/>
      <c r="DRB415" s="955"/>
      <c r="DRC415" s="955"/>
      <c r="DRD415" s="955"/>
      <c r="DRE415" s="955"/>
      <c r="DRF415" s="955"/>
      <c r="DRG415" s="955"/>
      <c r="DRH415" s="955"/>
      <c r="DRI415" s="955"/>
      <c r="DRJ415" s="955"/>
      <c r="DRK415" s="955"/>
      <c r="DRL415" s="955"/>
      <c r="DRM415" s="955"/>
      <c r="DRN415" s="955"/>
      <c r="DRO415" s="955"/>
      <c r="DRP415" s="955"/>
      <c r="DRQ415" s="955"/>
      <c r="DRR415" s="955"/>
      <c r="DRS415" s="955"/>
      <c r="DRT415" s="955"/>
      <c r="DRU415" s="955"/>
      <c r="DRV415" s="955"/>
      <c r="DRW415" s="955"/>
      <c r="DRX415" s="955"/>
      <c r="DRY415" s="955"/>
      <c r="DRZ415" s="955"/>
      <c r="DSA415" s="955"/>
      <c r="DSB415" s="955"/>
      <c r="DSC415" s="955"/>
      <c r="DSD415" s="955"/>
      <c r="DSE415" s="955"/>
      <c r="DSF415" s="955"/>
      <c r="DSG415" s="955"/>
      <c r="DSH415" s="955"/>
      <c r="DSI415" s="955"/>
      <c r="DSJ415" s="955"/>
      <c r="DSK415" s="955"/>
      <c r="DSL415" s="955"/>
      <c r="DSM415" s="955"/>
      <c r="DSN415" s="955"/>
      <c r="DSO415" s="955"/>
      <c r="DSP415" s="955"/>
      <c r="DSQ415" s="955"/>
      <c r="DSR415" s="955"/>
      <c r="DSS415" s="955"/>
      <c r="DST415" s="955"/>
      <c r="DSU415" s="955"/>
      <c r="DSV415" s="955"/>
      <c r="DSW415" s="955"/>
      <c r="DSX415" s="955"/>
      <c r="DSY415" s="955"/>
      <c r="DSZ415" s="955"/>
      <c r="DTA415" s="955"/>
      <c r="DTB415" s="955"/>
      <c r="DTC415" s="955"/>
      <c r="DTD415" s="955"/>
      <c r="DTE415" s="955"/>
      <c r="DTF415" s="955"/>
      <c r="DTG415" s="955"/>
      <c r="DTH415" s="955"/>
      <c r="DTI415" s="955"/>
      <c r="DTJ415" s="955"/>
      <c r="DTK415" s="955"/>
      <c r="DTL415" s="955"/>
      <c r="DTM415" s="955"/>
      <c r="DTN415" s="955"/>
      <c r="DTO415" s="955"/>
      <c r="DTP415" s="955"/>
      <c r="DTQ415" s="955"/>
      <c r="DTR415" s="955"/>
      <c r="DTS415" s="955"/>
      <c r="DTT415" s="955"/>
      <c r="DTU415" s="955"/>
      <c r="DTV415" s="955"/>
      <c r="DTW415" s="955"/>
      <c r="DTX415" s="955"/>
      <c r="DTY415" s="955"/>
      <c r="DTZ415" s="955"/>
      <c r="DUA415" s="955"/>
      <c r="DUB415" s="955"/>
      <c r="DUC415" s="955"/>
      <c r="DUD415" s="955"/>
      <c r="DUE415" s="955"/>
      <c r="DUF415" s="955"/>
      <c r="DUG415" s="955"/>
      <c r="DUH415" s="955"/>
      <c r="DUI415" s="955"/>
      <c r="DUJ415" s="955"/>
      <c r="DUK415" s="955"/>
      <c r="DUL415" s="955"/>
      <c r="DUM415" s="955"/>
      <c r="DUN415" s="955"/>
      <c r="DUO415" s="955"/>
      <c r="DUP415" s="955"/>
      <c r="DUQ415" s="955"/>
      <c r="DUR415" s="955"/>
      <c r="DUS415" s="955"/>
      <c r="DUT415" s="955"/>
      <c r="DUU415" s="955"/>
      <c r="DUV415" s="955"/>
      <c r="DUW415" s="955"/>
      <c r="DUX415" s="955"/>
      <c r="DUY415" s="955"/>
      <c r="DUZ415" s="955"/>
      <c r="DVA415" s="955"/>
      <c r="DVB415" s="955"/>
      <c r="DVC415" s="955"/>
      <c r="DVD415" s="955"/>
      <c r="DVE415" s="955"/>
      <c r="DVF415" s="955"/>
      <c r="DVG415" s="955"/>
      <c r="DVH415" s="955"/>
      <c r="DVI415" s="955"/>
      <c r="DVJ415" s="955"/>
      <c r="DVK415" s="955"/>
      <c r="DVL415" s="955"/>
      <c r="DVM415" s="955"/>
      <c r="DVN415" s="955"/>
      <c r="DVO415" s="955"/>
      <c r="DVP415" s="955"/>
      <c r="DVQ415" s="955"/>
      <c r="DVR415" s="955"/>
      <c r="DVS415" s="955"/>
      <c r="DVT415" s="955"/>
      <c r="DVU415" s="955"/>
      <c r="DVV415" s="955"/>
      <c r="DVW415" s="955"/>
      <c r="DVX415" s="955"/>
      <c r="DVY415" s="955"/>
      <c r="DVZ415" s="955"/>
      <c r="DWA415" s="955"/>
      <c r="DWB415" s="955"/>
      <c r="DWC415" s="955"/>
      <c r="DWD415" s="955"/>
      <c r="DWE415" s="955"/>
      <c r="DWF415" s="955"/>
      <c r="DWG415" s="955"/>
      <c r="DWH415" s="955"/>
      <c r="DWI415" s="955"/>
      <c r="DWJ415" s="955"/>
      <c r="DWK415" s="955"/>
      <c r="DWL415" s="955"/>
      <c r="DWM415" s="955"/>
      <c r="DWN415" s="955"/>
      <c r="DWO415" s="955"/>
      <c r="DWP415" s="955"/>
      <c r="DWQ415" s="955"/>
      <c r="DWR415" s="955"/>
      <c r="DWS415" s="955"/>
      <c r="DWT415" s="955"/>
      <c r="DWU415" s="955"/>
      <c r="DWV415" s="955"/>
      <c r="DWW415" s="955"/>
      <c r="DWX415" s="955"/>
      <c r="DWY415" s="955"/>
      <c r="DWZ415" s="955"/>
      <c r="DXA415" s="955"/>
      <c r="DXB415" s="955"/>
      <c r="DXC415" s="955"/>
      <c r="DXD415" s="955"/>
      <c r="DXE415" s="955"/>
      <c r="DXF415" s="955"/>
      <c r="DXG415" s="955"/>
      <c r="DXH415" s="955"/>
      <c r="DXI415" s="955"/>
      <c r="DXJ415" s="955"/>
      <c r="DXK415" s="955"/>
      <c r="DXL415" s="955"/>
      <c r="DXM415" s="955"/>
      <c r="DXN415" s="955"/>
      <c r="DXO415" s="955"/>
      <c r="DXP415" s="955"/>
      <c r="DXQ415" s="955"/>
      <c r="DXR415" s="955"/>
      <c r="DXS415" s="955"/>
      <c r="DXT415" s="955"/>
      <c r="DXU415" s="955"/>
      <c r="DXV415" s="955"/>
      <c r="DXW415" s="955"/>
      <c r="DXX415" s="955"/>
      <c r="DXY415" s="955"/>
      <c r="DXZ415" s="955"/>
      <c r="DYA415" s="955"/>
      <c r="DYB415" s="955"/>
      <c r="DYC415" s="955"/>
      <c r="DYD415" s="955"/>
      <c r="DYE415" s="955"/>
      <c r="DYF415" s="955"/>
      <c r="DYG415" s="955"/>
      <c r="DYH415" s="955"/>
      <c r="DYI415" s="955"/>
      <c r="DYJ415" s="955"/>
      <c r="DYK415" s="955"/>
      <c r="DYL415" s="955"/>
      <c r="DYM415" s="955"/>
      <c r="DYN415" s="955"/>
      <c r="DYO415" s="955"/>
      <c r="DYP415" s="955"/>
      <c r="DYQ415" s="955"/>
      <c r="DYR415" s="955"/>
      <c r="DYS415" s="955"/>
      <c r="DYT415" s="955"/>
      <c r="DYU415" s="955"/>
      <c r="DYV415" s="955"/>
      <c r="DYW415" s="955"/>
      <c r="DYX415" s="955"/>
      <c r="DYY415" s="955"/>
      <c r="DYZ415" s="955"/>
      <c r="DZA415" s="955"/>
      <c r="DZB415" s="955"/>
      <c r="DZC415" s="955"/>
      <c r="DZD415" s="955"/>
      <c r="DZE415" s="955"/>
      <c r="DZF415" s="955"/>
      <c r="DZG415" s="955"/>
      <c r="DZH415" s="955"/>
      <c r="DZI415" s="955"/>
      <c r="DZJ415" s="955"/>
      <c r="DZK415" s="955"/>
      <c r="DZL415" s="955"/>
      <c r="DZM415" s="955"/>
      <c r="DZN415" s="955"/>
      <c r="DZO415" s="955"/>
      <c r="DZP415" s="955"/>
      <c r="DZQ415" s="955"/>
      <c r="DZR415" s="955"/>
      <c r="DZS415" s="955"/>
      <c r="DZT415" s="955"/>
      <c r="DZU415" s="955"/>
      <c r="DZV415" s="955"/>
      <c r="DZW415" s="955"/>
      <c r="DZX415" s="955"/>
      <c r="DZY415" s="955"/>
      <c r="DZZ415" s="955"/>
      <c r="EAA415" s="955"/>
      <c r="EAB415" s="955"/>
      <c r="EAC415" s="955"/>
      <c r="EAD415" s="955"/>
      <c r="EAE415" s="955"/>
      <c r="EAF415" s="955"/>
      <c r="EAG415" s="955"/>
      <c r="EAH415" s="955"/>
      <c r="EAI415" s="955"/>
      <c r="EAJ415" s="955"/>
      <c r="EAK415" s="955"/>
      <c r="EAL415" s="955"/>
      <c r="EAM415" s="955"/>
      <c r="EAN415" s="955"/>
      <c r="EAO415" s="955"/>
      <c r="EAP415" s="955"/>
      <c r="EAQ415" s="955"/>
      <c r="EAR415" s="955"/>
      <c r="EAS415" s="955"/>
      <c r="EAT415" s="955"/>
      <c r="EAU415" s="955"/>
      <c r="EAV415" s="955"/>
      <c r="EAW415" s="955"/>
      <c r="EAX415" s="955"/>
      <c r="EAY415" s="955"/>
      <c r="EAZ415" s="955"/>
      <c r="EBA415" s="955"/>
      <c r="EBB415" s="955"/>
      <c r="EBC415" s="955"/>
      <c r="EBD415" s="955"/>
      <c r="EBE415" s="955"/>
      <c r="EBF415" s="955"/>
      <c r="EBG415" s="955"/>
      <c r="EBH415" s="955"/>
      <c r="EBI415" s="955"/>
      <c r="EBJ415" s="955"/>
      <c r="EBK415" s="955"/>
      <c r="EBL415" s="955"/>
      <c r="EBM415" s="955"/>
      <c r="EBN415" s="955"/>
      <c r="EBO415" s="955"/>
      <c r="EBP415" s="955"/>
      <c r="EBQ415" s="955"/>
      <c r="EBR415" s="955"/>
      <c r="EBS415" s="955"/>
      <c r="EBT415" s="955"/>
      <c r="EBU415" s="955"/>
      <c r="EBV415" s="955"/>
      <c r="EBW415" s="955"/>
      <c r="EBX415" s="955"/>
      <c r="EBY415" s="955"/>
      <c r="EBZ415" s="955"/>
      <c r="ECA415" s="955"/>
      <c r="ECB415" s="955"/>
      <c r="ECC415" s="955"/>
      <c r="ECD415" s="955"/>
      <c r="ECE415" s="955"/>
      <c r="ECF415" s="955"/>
      <c r="ECG415" s="955"/>
      <c r="ECH415" s="955"/>
      <c r="ECI415" s="955"/>
      <c r="ECJ415" s="955"/>
      <c r="ECK415" s="955"/>
      <c r="ECL415" s="955"/>
      <c r="ECM415" s="955"/>
      <c r="ECN415" s="955"/>
      <c r="ECO415" s="955"/>
      <c r="ECP415" s="955"/>
      <c r="ECQ415" s="955"/>
      <c r="ECR415" s="955"/>
      <c r="ECS415" s="955"/>
      <c r="ECT415" s="955"/>
      <c r="ECU415" s="955"/>
      <c r="ECV415" s="955"/>
      <c r="ECW415" s="955"/>
      <c r="ECX415" s="955"/>
      <c r="ECY415" s="955"/>
      <c r="ECZ415" s="955"/>
      <c r="EDA415" s="955"/>
      <c r="EDB415" s="955"/>
      <c r="EDC415" s="955"/>
      <c r="EDD415" s="955"/>
      <c r="EDE415" s="955"/>
      <c r="EDF415" s="955"/>
      <c r="EDG415" s="955"/>
      <c r="EDH415" s="955"/>
      <c r="EDI415" s="955"/>
      <c r="EDJ415" s="955"/>
      <c r="EDK415" s="955"/>
      <c r="EDL415" s="955"/>
      <c r="EDM415" s="955"/>
      <c r="EDN415" s="955"/>
      <c r="EDO415" s="955"/>
      <c r="EDP415" s="955"/>
      <c r="EDQ415" s="955"/>
      <c r="EDR415" s="955"/>
      <c r="EDS415" s="955"/>
      <c r="EDT415" s="955"/>
      <c r="EDU415" s="955"/>
      <c r="EDV415" s="955"/>
      <c r="EDW415" s="955"/>
      <c r="EDX415" s="955"/>
      <c r="EDY415" s="955"/>
      <c r="EDZ415" s="955"/>
      <c r="EEA415" s="955"/>
      <c r="EEB415" s="955"/>
      <c r="EEC415" s="955"/>
      <c r="EED415" s="955"/>
      <c r="EEE415" s="955"/>
      <c r="EEF415" s="955"/>
      <c r="EEG415" s="955"/>
      <c r="EEH415" s="955"/>
      <c r="EEI415" s="955"/>
      <c r="EEJ415" s="955"/>
      <c r="EEK415" s="955"/>
      <c r="EEL415" s="955"/>
      <c r="EEM415" s="955"/>
      <c r="EEN415" s="955"/>
      <c r="EEO415" s="955"/>
      <c r="EEP415" s="955"/>
      <c r="EEQ415" s="955"/>
      <c r="EER415" s="955"/>
      <c r="EES415" s="955"/>
      <c r="EET415" s="955"/>
      <c r="EEU415" s="955"/>
      <c r="EEV415" s="955"/>
      <c r="EEW415" s="955"/>
      <c r="EEX415" s="955"/>
      <c r="EEY415" s="955"/>
      <c r="EEZ415" s="955"/>
      <c r="EFA415" s="955"/>
      <c r="EFB415" s="955"/>
      <c r="EFC415" s="955"/>
      <c r="EFD415" s="955"/>
      <c r="EFE415" s="955"/>
      <c r="EFF415" s="955"/>
      <c r="EFG415" s="955"/>
      <c r="EFH415" s="955"/>
      <c r="EFI415" s="955"/>
      <c r="EFJ415" s="955"/>
      <c r="EFK415" s="955"/>
      <c r="EFL415" s="955"/>
      <c r="EFM415" s="955"/>
      <c r="EFN415" s="955"/>
      <c r="EFO415" s="955"/>
      <c r="EFP415" s="955"/>
      <c r="EFQ415" s="955"/>
      <c r="EFR415" s="955"/>
      <c r="EFS415" s="955"/>
      <c r="EFT415" s="955"/>
      <c r="EFU415" s="955"/>
      <c r="EFV415" s="955"/>
      <c r="EFW415" s="955"/>
      <c r="EFX415" s="955"/>
      <c r="EFY415" s="955"/>
      <c r="EFZ415" s="955"/>
      <c r="EGA415" s="955"/>
      <c r="EGB415" s="955"/>
      <c r="EGC415" s="955"/>
      <c r="EGD415" s="955"/>
      <c r="EGE415" s="955"/>
      <c r="EGF415" s="955"/>
      <c r="EGG415" s="955"/>
      <c r="EGH415" s="955"/>
      <c r="EGI415" s="955"/>
      <c r="EGJ415" s="955"/>
      <c r="EGK415" s="955"/>
      <c r="EGL415" s="955"/>
      <c r="EGM415" s="955"/>
      <c r="EGN415" s="955"/>
      <c r="EGO415" s="955"/>
      <c r="EGP415" s="955"/>
      <c r="EGQ415" s="955"/>
      <c r="EGR415" s="955"/>
      <c r="EGS415" s="955"/>
      <c r="EGT415" s="955"/>
      <c r="EGU415" s="955"/>
      <c r="EGV415" s="955"/>
      <c r="EGW415" s="955"/>
      <c r="EGX415" s="955"/>
      <c r="EGY415" s="955"/>
      <c r="EGZ415" s="955"/>
      <c r="EHA415" s="955"/>
      <c r="EHB415" s="955"/>
      <c r="EHC415" s="955"/>
      <c r="EHD415" s="955"/>
      <c r="EHE415" s="955"/>
      <c r="EHF415" s="955"/>
      <c r="EHG415" s="955"/>
      <c r="EHH415" s="955"/>
      <c r="EHI415" s="955"/>
      <c r="EHJ415" s="955"/>
      <c r="EHK415" s="955"/>
      <c r="EHL415" s="955"/>
      <c r="EHM415" s="955"/>
      <c r="EHN415" s="955"/>
      <c r="EHO415" s="955"/>
      <c r="EHP415" s="955"/>
      <c r="EHQ415" s="955"/>
      <c r="EHR415" s="955"/>
      <c r="EHS415" s="955"/>
      <c r="EHT415" s="955"/>
      <c r="EHU415" s="955"/>
      <c r="EHV415" s="955"/>
      <c r="EHW415" s="955"/>
      <c r="EHX415" s="955"/>
      <c r="EHY415" s="955"/>
      <c r="EHZ415" s="955"/>
      <c r="EIA415" s="955"/>
      <c r="EIB415" s="955"/>
      <c r="EIC415" s="955"/>
      <c r="EID415" s="955"/>
      <c r="EIE415" s="955"/>
      <c r="EIF415" s="955"/>
      <c r="EIG415" s="955"/>
      <c r="EIH415" s="955"/>
      <c r="EII415" s="955"/>
      <c r="EIJ415" s="955"/>
      <c r="EIK415" s="955"/>
      <c r="EIL415" s="955"/>
      <c r="EIM415" s="955"/>
      <c r="EIN415" s="955"/>
      <c r="EIO415" s="955"/>
      <c r="EIP415" s="955"/>
      <c r="EIQ415" s="955"/>
      <c r="EIR415" s="955"/>
      <c r="EIS415" s="955"/>
      <c r="EIT415" s="955"/>
      <c r="EIU415" s="955"/>
      <c r="EIV415" s="955"/>
      <c r="EIW415" s="955"/>
      <c r="EIX415" s="955"/>
      <c r="EIY415" s="955"/>
      <c r="EIZ415" s="955"/>
      <c r="EJA415" s="955"/>
      <c r="EJB415" s="955"/>
      <c r="EJC415" s="955"/>
      <c r="EJD415" s="955"/>
      <c r="EJE415" s="955"/>
      <c r="EJF415" s="955"/>
      <c r="EJG415" s="955"/>
      <c r="EJH415" s="955"/>
      <c r="EJI415" s="955"/>
      <c r="EJJ415" s="955"/>
      <c r="EJK415" s="955"/>
      <c r="EJL415" s="955"/>
      <c r="EJM415" s="955"/>
      <c r="EJN415" s="955"/>
      <c r="EJO415" s="955"/>
      <c r="EJP415" s="955"/>
      <c r="EJQ415" s="955"/>
      <c r="EJR415" s="955"/>
      <c r="EJS415" s="955"/>
      <c r="EJT415" s="955"/>
      <c r="EJU415" s="955"/>
      <c r="EJV415" s="955"/>
      <c r="EJW415" s="955"/>
      <c r="EJX415" s="955"/>
      <c r="EJY415" s="955"/>
      <c r="EJZ415" s="955"/>
      <c r="EKA415" s="955"/>
      <c r="EKB415" s="955"/>
      <c r="EKC415" s="955"/>
      <c r="EKD415" s="955"/>
      <c r="EKE415" s="955"/>
      <c r="EKF415" s="955"/>
      <c r="EKG415" s="955"/>
      <c r="EKH415" s="955"/>
      <c r="EKI415" s="955"/>
      <c r="EKJ415" s="955"/>
      <c r="EKK415" s="955"/>
      <c r="EKL415" s="955"/>
      <c r="EKM415" s="955"/>
      <c r="EKN415" s="955"/>
      <c r="EKO415" s="955"/>
      <c r="EKP415" s="955"/>
      <c r="EKQ415" s="955"/>
      <c r="EKR415" s="955"/>
      <c r="EKS415" s="955"/>
      <c r="EKT415" s="955"/>
      <c r="EKU415" s="955"/>
      <c r="EKV415" s="955"/>
      <c r="EKW415" s="955"/>
      <c r="EKX415" s="955"/>
      <c r="EKY415" s="955"/>
      <c r="EKZ415" s="955"/>
      <c r="ELA415" s="955"/>
      <c r="ELB415" s="955"/>
      <c r="ELC415" s="955"/>
      <c r="ELD415" s="955"/>
      <c r="ELE415" s="955"/>
      <c r="ELF415" s="955"/>
      <c r="ELG415" s="955"/>
      <c r="ELH415" s="955"/>
      <c r="ELI415" s="955"/>
      <c r="ELJ415" s="955"/>
      <c r="ELK415" s="955"/>
      <c r="ELL415" s="955"/>
      <c r="ELM415" s="955"/>
      <c r="ELN415" s="955"/>
      <c r="ELO415" s="955"/>
      <c r="ELP415" s="955"/>
      <c r="ELQ415" s="955"/>
      <c r="ELR415" s="955"/>
      <c r="ELS415" s="955"/>
      <c r="ELT415" s="955"/>
      <c r="ELU415" s="955"/>
      <c r="ELV415" s="955"/>
      <c r="ELW415" s="955"/>
      <c r="ELX415" s="955"/>
      <c r="ELY415" s="955"/>
      <c r="ELZ415" s="955"/>
      <c r="EMA415" s="955"/>
      <c r="EMB415" s="955"/>
      <c r="EMC415" s="955"/>
      <c r="EMD415" s="955"/>
      <c r="EME415" s="955"/>
      <c r="EMF415" s="955"/>
      <c r="EMG415" s="955"/>
      <c r="EMH415" s="955"/>
      <c r="EMI415" s="955"/>
      <c r="EMJ415" s="955"/>
      <c r="EMK415" s="955"/>
      <c r="EML415" s="955"/>
      <c r="EMM415" s="955"/>
      <c r="EMN415" s="955"/>
      <c r="EMO415" s="955"/>
      <c r="EMP415" s="955"/>
      <c r="EMQ415" s="955"/>
      <c r="EMR415" s="955"/>
      <c r="EMS415" s="955"/>
      <c r="EMT415" s="955"/>
      <c r="EMU415" s="955"/>
      <c r="EMV415" s="955"/>
      <c r="EMW415" s="955"/>
      <c r="EMX415" s="955"/>
      <c r="EMY415" s="955"/>
      <c r="EMZ415" s="955"/>
      <c r="ENA415" s="955"/>
      <c r="ENB415" s="955"/>
      <c r="ENC415" s="955"/>
      <c r="END415" s="955"/>
      <c r="ENE415" s="955"/>
      <c r="ENF415" s="955"/>
      <c r="ENG415" s="955"/>
      <c r="ENH415" s="955"/>
      <c r="ENI415" s="955"/>
      <c r="ENJ415" s="955"/>
      <c r="ENK415" s="955"/>
      <c r="ENL415" s="955"/>
      <c r="ENM415" s="955"/>
      <c r="ENN415" s="955"/>
      <c r="ENO415" s="955"/>
      <c r="ENP415" s="955"/>
      <c r="ENQ415" s="955"/>
      <c r="ENR415" s="955"/>
      <c r="ENS415" s="955"/>
      <c r="ENT415" s="955"/>
      <c r="ENU415" s="955"/>
      <c r="ENV415" s="955"/>
      <c r="ENW415" s="955"/>
      <c r="ENX415" s="955"/>
      <c r="ENY415" s="955"/>
      <c r="ENZ415" s="955"/>
      <c r="EOA415" s="955"/>
      <c r="EOB415" s="955"/>
      <c r="EOC415" s="955"/>
      <c r="EOD415" s="955"/>
      <c r="EOE415" s="955"/>
      <c r="EOF415" s="955"/>
      <c r="EOG415" s="955"/>
      <c r="EOH415" s="955"/>
      <c r="EOI415" s="955"/>
      <c r="EOJ415" s="955"/>
      <c r="EOK415" s="955"/>
      <c r="EOL415" s="955"/>
      <c r="EOM415" s="955"/>
      <c r="EON415" s="955"/>
      <c r="EOO415" s="955"/>
      <c r="EOP415" s="955"/>
      <c r="EOQ415" s="955"/>
      <c r="EOR415" s="955"/>
      <c r="EOS415" s="955"/>
      <c r="EOT415" s="955"/>
      <c r="EOU415" s="955"/>
      <c r="EOV415" s="955"/>
      <c r="EOW415" s="955"/>
      <c r="EOX415" s="955"/>
      <c r="EOY415" s="955"/>
      <c r="EOZ415" s="955"/>
      <c r="EPA415" s="955"/>
      <c r="EPB415" s="955"/>
      <c r="EPC415" s="955"/>
      <c r="EPD415" s="955"/>
      <c r="EPE415" s="955"/>
      <c r="EPF415" s="955"/>
      <c r="EPG415" s="955"/>
      <c r="EPH415" s="955"/>
      <c r="EPI415" s="955"/>
      <c r="EPJ415" s="955"/>
      <c r="EPK415" s="955"/>
      <c r="EPL415" s="955"/>
      <c r="EPM415" s="955"/>
      <c r="EPN415" s="955"/>
      <c r="EPO415" s="955"/>
      <c r="EPP415" s="955"/>
      <c r="EPQ415" s="955"/>
      <c r="EPR415" s="955"/>
      <c r="EPS415" s="955"/>
      <c r="EPT415" s="955"/>
      <c r="EPU415" s="955"/>
      <c r="EPV415" s="955"/>
      <c r="EPW415" s="955"/>
      <c r="EPX415" s="955"/>
      <c r="EPY415" s="955"/>
      <c r="EPZ415" s="955"/>
      <c r="EQA415" s="955"/>
      <c r="EQB415" s="955"/>
      <c r="EQC415" s="955"/>
      <c r="EQD415" s="955"/>
      <c r="EQE415" s="955"/>
      <c r="EQF415" s="955"/>
      <c r="EQG415" s="955"/>
      <c r="EQH415" s="955"/>
      <c r="EQI415" s="955"/>
      <c r="EQJ415" s="955"/>
      <c r="EQK415" s="955"/>
      <c r="EQL415" s="955"/>
      <c r="EQM415" s="955"/>
      <c r="EQN415" s="955"/>
      <c r="EQO415" s="955"/>
      <c r="EQP415" s="955"/>
      <c r="EQQ415" s="955"/>
      <c r="EQR415" s="955"/>
      <c r="EQS415" s="955"/>
      <c r="EQT415" s="955"/>
      <c r="EQU415" s="955"/>
      <c r="EQV415" s="955"/>
      <c r="EQW415" s="955"/>
      <c r="EQX415" s="955"/>
      <c r="EQY415" s="955"/>
      <c r="EQZ415" s="955"/>
      <c r="ERA415" s="955"/>
      <c r="ERB415" s="955"/>
      <c r="ERC415" s="955"/>
      <c r="ERD415" s="955"/>
      <c r="ERE415" s="955"/>
      <c r="ERF415" s="955"/>
      <c r="ERG415" s="955"/>
      <c r="ERH415" s="955"/>
      <c r="ERI415" s="955"/>
      <c r="ERJ415" s="955"/>
      <c r="ERK415" s="955"/>
      <c r="ERL415" s="955"/>
      <c r="ERM415" s="955"/>
      <c r="ERN415" s="955"/>
      <c r="ERO415" s="955"/>
      <c r="ERP415" s="955"/>
      <c r="ERQ415" s="955"/>
      <c r="ERR415" s="955"/>
      <c r="ERS415" s="955"/>
      <c r="ERT415" s="955"/>
      <c r="ERU415" s="955"/>
      <c r="ERV415" s="955"/>
      <c r="ERW415" s="955"/>
      <c r="ERX415" s="955"/>
      <c r="ERY415" s="955"/>
      <c r="ERZ415" s="955"/>
      <c r="ESA415" s="955"/>
      <c r="ESB415" s="955"/>
      <c r="ESC415" s="955"/>
      <c r="ESD415" s="955"/>
      <c r="ESE415" s="955"/>
      <c r="ESF415" s="955"/>
      <c r="ESG415" s="955"/>
      <c r="ESH415" s="955"/>
      <c r="ESI415" s="955"/>
      <c r="ESJ415" s="955"/>
      <c r="ESK415" s="955"/>
      <c r="ESL415" s="955"/>
      <c r="ESM415" s="955"/>
      <c r="ESN415" s="955"/>
      <c r="ESO415" s="955"/>
      <c r="ESP415" s="955"/>
      <c r="ESQ415" s="955"/>
      <c r="ESR415" s="955"/>
      <c r="ESS415" s="955"/>
      <c r="EST415" s="955"/>
      <c r="ESU415" s="955"/>
      <c r="ESV415" s="955"/>
      <c r="ESW415" s="955"/>
      <c r="ESX415" s="955"/>
      <c r="ESY415" s="955"/>
      <c r="ESZ415" s="955"/>
      <c r="ETA415" s="955"/>
      <c r="ETB415" s="955"/>
      <c r="ETC415" s="955"/>
      <c r="ETD415" s="955"/>
      <c r="ETE415" s="955"/>
      <c r="ETF415" s="955"/>
      <c r="ETG415" s="955"/>
      <c r="ETH415" s="955"/>
      <c r="ETI415" s="955"/>
      <c r="ETJ415" s="955"/>
      <c r="ETK415" s="955"/>
      <c r="ETL415" s="955"/>
      <c r="ETM415" s="955"/>
      <c r="ETN415" s="955"/>
      <c r="ETO415" s="955"/>
      <c r="ETP415" s="955"/>
      <c r="ETQ415" s="955"/>
      <c r="ETR415" s="955"/>
      <c r="ETS415" s="955"/>
      <c r="ETT415" s="955"/>
      <c r="ETU415" s="955"/>
      <c r="ETV415" s="955"/>
      <c r="ETW415" s="955"/>
      <c r="ETX415" s="955"/>
      <c r="ETY415" s="955"/>
      <c r="ETZ415" s="955"/>
      <c r="EUA415" s="955"/>
      <c r="EUB415" s="955"/>
      <c r="EUC415" s="955"/>
      <c r="EUD415" s="955"/>
      <c r="EUE415" s="955"/>
      <c r="EUF415" s="955"/>
      <c r="EUG415" s="955"/>
      <c r="EUH415" s="955"/>
      <c r="EUI415" s="955"/>
      <c r="EUJ415" s="955"/>
      <c r="EUK415" s="955"/>
      <c r="EUL415" s="955"/>
      <c r="EUM415" s="955"/>
      <c r="EUN415" s="955"/>
      <c r="EUO415" s="955"/>
      <c r="EUP415" s="955"/>
      <c r="EUQ415" s="955"/>
      <c r="EUR415" s="955"/>
      <c r="EUS415" s="955"/>
      <c r="EUT415" s="955"/>
      <c r="EUU415" s="955"/>
      <c r="EUV415" s="955"/>
      <c r="EUW415" s="955"/>
      <c r="EUX415" s="955"/>
      <c r="EUY415" s="955"/>
      <c r="EUZ415" s="955"/>
      <c r="EVA415" s="955"/>
      <c r="EVB415" s="955"/>
      <c r="EVC415" s="955"/>
      <c r="EVD415" s="955"/>
      <c r="EVE415" s="955"/>
      <c r="EVF415" s="955"/>
      <c r="EVG415" s="955"/>
      <c r="EVH415" s="955"/>
      <c r="EVI415" s="955"/>
      <c r="EVJ415" s="955"/>
      <c r="EVK415" s="955"/>
      <c r="EVL415" s="955"/>
      <c r="EVM415" s="955"/>
      <c r="EVN415" s="955"/>
      <c r="EVO415" s="955"/>
      <c r="EVP415" s="955"/>
      <c r="EVQ415" s="955"/>
      <c r="EVR415" s="955"/>
      <c r="EVS415" s="955"/>
      <c r="EVT415" s="955"/>
      <c r="EVU415" s="955"/>
      <c r="EVV415" s="955"/>
      <c r="EVW415" s="955"/>
      <c r="EVX415" s="955"/>
      <c r="EVY415" s="955"/>
      <c r="EVZ415" s="955"/>
      <c r="EWA415" s="955"/>
      <c r="EWB415" s="955"/>
      <c r="EWC415" s="955"/>
      <c r="EWD415" s="955"/>
      <c r="EWE415" s="955"/>
      <c r="EWF415" s="955"/>
      <c r="EWG415" s="955"/>
      <c r="EWH415" s="955"/>
      <c r="EWI415" s="955"/>
      <c r="EWJ415" s="955"/>
      <c r="EWK415" s="955"/>
      <c r="EWL415" s="955"/>
      <c r="EWM415" s="955"/>
      <c r="EWN415" s="955"/>
      <c r="EWO415" s="955"/>
      <c r="EWP415" s="955"/>
      <c r="EWQ415" s="955"/>
      <c r="EWR415" s="955"/>
      <c r="EWS415" s="955"/>
      <c r="EWT415" s="955"/>
      <c r="EWU415" s="955"/>
      <c r="EWV415" s="955"/>
      <c r="EWW415" s="955"/>
      <c r="EWX415" s="955"/>
      <c r="EWY415" s="955"/>
      <c r="EWZ415" s="955"/>
      <c r="EXA415" s="955"/>
      <c r="EXB415" s="955"/>
      <c r="EXC415" s="955"/>
      <c r="EXD415" s="955"/>
      <c r="EXE415" s="955"/>
      <c r="EXF415" s="955"/>
      <c r="EXG415" s="955"/>
      <c r="EXH415" s="955"/>
      <c r="EXI415" s="955"/>
      <c r="EXJ415" s="955"/>
      <c r="EXK415" s="955"/>
      <c r="EXL415" s="955"/>
      <c r="EXM415" s="955"/>
      <c r="EXN415" s="955"/>
      <c r="EXO415" s="955"/>
      <c r="EXP415" s="955"/>
      <c r="EXQ415" s="955"/>
      <c r="EXR415" s="955"/>
      <c r="EXS415" s="955"/>
      <c r="EXT415" s="955"/>
      <c r="EXU415" s="955"/>
      <c r="EXV415" s="955"/>
      <c r="EXW415" s="955"/>
      <c r="EXX415" s="955"/>
      <c r="EXY415" s="955"/>
      <c r="EXZ415" s="955"/>
      <c r="EYA415" s="955"/>
      <c r="EYB415" s="955"/>
      <c r="EYC415" s="955"/>
      <c r="EYD415" s="955"/>
      <c r="EYE415" s="955"/>
      <c r="EYF415" s="955"/>
      <c r="EYG415" s="955"/>
      <c r="EYH415" s="955"/>
      <c r="EYI415" s="955"/>
      <c r="EYJ415" s="955"/>
      <c r="EYK415" s="955"/>
      <c r="EYL415" s="955"/>
      <c r="EYM415" s="955"/>
      <c r="EYN415" s="955"/>
      <c r="EYO415" s="955"/>
      <c r="EYP415" s="955"/>
      <c r="EYQ415" s="955"/>
      <c r="EYR415" s="955"/>
      <c r="EYS415" s="955"/>
      <c r="EYT415" s="955"/>
      <c r="EYU415" s="955"/>
      <c r="EYV415" s="955"/>
      <c r="EYW415" s="955"/>
      <c r="EYX415" s="955"/>
      <c r="EYY415" s="955"/>
      <c r="EYZ415" s="955"/>
      <c r="EZA415" s="955"/>
      <c r="EZB415" s="955"/>
      <c r="EZC415" s="955"/>
      <c r="EZD415" s="955"/>
      <c r="EZE415" s="955"/>
      <c r="EZF415" s="955"/>
      <c r="EZG415" s="955"/>
      <c r="EZH415" s="955"/>
      <c r="EZI415" s="955"/>
      <c r="EZJ415" s="955"/>
      <c r="EZK415" s="955"/>
      <c r="EZL415" s="955"/>
      <c r="EZM415" s="955"/>
      <c r="EZN415" s="955"/>
      <c r="EZO415" s="955"/>
      <c r="EZP415" s="955"/>
      <c r="EZQ415" s="955"/>
      <c r="EZR415" s="955"/>
      <c r="EZS415" s="955"/>
      <c r="EZT415" s="955"/>
      <c r="EZU415" s="955"/>
      <c r="EZV415" s="955"/>
      <c r="EZW415" s="955"/>
      <c r="EZX415" s="955"/>
      <c r="EZY415" s="955"/>
      <c r="EZZ415" s="955"/>
      <c r="FAA415" s="955"/>
      <c r="FAB415" s="955"/>
      <c r="FAC415" s="955"/>
      <c r="FAD415" s="955"/>
      <c r="FAE415" s="955"/>
      <c r="FAF415" s="955"/>
      <c r="FAG415" s="955"/>
      <c r="FAH415" s="955"/>
      <c r="FAI415" s="955"/>
      <c r="FAJ415" s="955"/>
      <c r="FAK415" s="955"/>
      <c r="FAL415" s="955"/>
      <c r="FAM415" s="955"/>
      <c r="FAN415" s="955"/>
      <c r="FAO415" s="955"/>
      <c r="FAP415" s="955"/>
      <c r="FAQ415" s="955"/>
      <c r="FAR415" s="955"/>
      <c r="FAS415" s="955"/>
      <c r="FAT415" s="955"/>
      <c r="FAU415" s="955"/>
      <c r="FAV415" s="955"/>
      <c r="FAW415" s="955"/>
      <c r="FAX415" s="955"/>
      <c r="FAY415" s="955"/>
      <c r="FAZ415" s="955"/>
      <c r="FBA415" s="955"/>
      <c r="FBB415" s="955"/>
      <c r="FBC415" s="955"/>
      <c r="FBD415" s="955"/>
      <c r="FBE415" s="955"/>
      <c r="FBF415" s="955"/>
      <c r="FBG415" s="955"/>
      <c r="FBH415" s="955"/>
      <c r="FBI415" s="955"/>
      <c r="FBJ415" s="955"/>
      <c r="FBK415" s="955"/>
      <c r="FBL415" s="955"/>
      <c r="FBM415" s="955"/>
      <c r="FBN415" s="955"/>
      <c r="FBO415" s="955"/>
      <c r="FBP415" s="955"/>
      <c r="FBQ415" s="955"/>
      <c r="FBR415" s="955"/>
      <c r="FBS415" s="955"/>
      <c r="FBT415" s="955"/>
      <c r="FBU415" s="955"/>
      <c r="FBV415" s="955"/>
      <c r="FBW415" s="955"/>
      <c r="FBX415" s="955"/>
      <c r="FBY415" s="955"/>
      <c r="FBZ415" s="955"/>
      <c r="FCA415" s="955"/>
      <c r="FCB415" s="955"/>
      <c r="FCC415" s="955"/>
      <c r="FCD415" s="955"/>
      <c r="FCE415" s="955"/>
      <c r="FCF415" s="955"/>
      <c r="FCG415" s="955"/>
      <c r="FCH415" s="955"/>
      <c r="FCI415" s="955"/>
      <c r="FCJ415" s="955"/>
      <c r="FCK415" s="955"/>
      <c r="FCL415" s="955"/>
      <c r="FCM415" s="955"/>
      <c r="FCN415" s="955"/>
      <c r="FCO415" s="955"/>
      <c r="FCP415" s="955"/>
      <c r="FCQ415" s="955"/>
      <c r="FCR415" s="955"/>
      <c r="FCS415" s="955"/>
      <c r="FCT415" s="955"/>
      <c r="FCU415" s="955"/>
      <c r="FCV415" s="955"/>
      <c r="FCW415" s="955"/>
      <c r="FCX415" s="955"/>
      <c r="FCY415" s="955"/>
      <c r="FCZ415" s="955"/>
      <c r="FDA415" s="955"/>
      <c r="FDB415" s="955"/>
      <c r="FDC415" s="955"/>
      <c r="FDD415" s="955"/>
      <c r="FDE415" s="955"/>
      <c r="FDF415" s="955"/>
      <c r="FDG415" s="955"/>
      <c r="FDH415" s="955"/>
      <c r="FDI415" s="955"/>
      <c r="FDJ415" s="955"/>
      <c r="FDK415" s="955"/>
      <c r="FDL415" s="955"/>
      <c r="FDM415" s="955"/>
      <c r="FDN415" s="955"/>
      <c r="FDO415" s="955"/>
      <c r="FDP415" s="955"/>
      <c r="FDQ415" s="955"/>
      <c r="FDR415" s="955"/>
      <c r="FDS415" s="955"/>
      <c r="FDT415" s="955"/>
      <c r="FDU415" s="955"/>
      <c r="FDV415" s="955"/>
      <c r="FDW415" s="955"/>
      <c r="FDX415" s="955"/>
      <c r="FDY415" s="955"/>
      <c r="FDZ415" s="955"/>
      <c r="FEA415" s="955"/>
      <c r="FEB415" s="955"/>
      <c r="FEC415" s="955"/>
      <c r="FED415" s="955"/>
      <c r="FEE415" s="955"/>
      <c r="FEF415" s="955"/>
      <c r="FEG415" s="955"/>
      <c r="FEH415" s="955"/>
      <c r="FEI415" s="955"/>
      <c r="FEJ415" s="955"/>
      <c r="FEK415" s="955"/>
      <c r="FEL415" s="955"/>
      <c r="FEM415" s="955"/>
      <c r="FEN415" s="955"/>
      <c r="FEO415" s="955"/>
      <c r="FEP415" s="955"/>
      <c r="FEQ415" s="955"/>
      <c r="FER415" s="955"/>
      <c r="FES415" s="955"/>
      <c r="FET415" s="955"/>
      <c r="FEU415" s="955"/>
      <c r="FEV415" s="955"/>
      <c r="FEW415" s="955"/>
      <c r="FEX415" s="955"/>
      <c r="FEY415" s="955"/>
      <c r="FEZ415" s="955"/>
      <c r="FFA415" s="955"/>
      <c r="FFB415" s="955"/>
      <c r="FFC415" s="955"/>
      <c r="FFD415" s="955"/>
      <c r="FFE415" s="955"/>
      <c r="FFF415" s="955"/>
      <c r="FFG415" s="955"/>
      <c r="FFH415" s="955"/>
      <c r="FFI415" s="955"/>
      <c r="FFJ415" s="955"/>
      <c r="FFK415" s="955"/>
      <c r="FFL415" s="955"/>
      <c r="FFM415" s="955"/>
      <c r="FFN415" s="955"/>
      <c r="FFO415" s="955"/>
      <c r="FFP415" s="955"/>
      <c r="FFQ415" s="955"/>
      <c r="FFR415" s="955"/>
      <c r="FFS415" s="955"/>
      <c r="FFT415" s="955"/>
      <c r="FFU415" s="955"/>
      <c r="FFV415" s="955"/>
      <c r="FFW415" s="955"/>
      <c r="FFX415" s="955"/>
      <c r="FFY415" s="955"/>
      <c r="FFZ415" s="955"/>
      <c r="FGA415" s="955"/>
      <c r="FGB415" s="955"/>
      <c r="FGC415" s="955"/>
      <c r="FGD415" s="955"/>
      <c r="FGE415" s="955"/>
      <c r="FGF415" s="955"/>
      <c r="FGG415" s="955"/>
      <c r="FGH415" s="955"/>
      <c r="FGI415" s="955"/>
      <c r="FGJ415" s="955"/>
      <c r="FGK415" s="955"/>
      <c r="FGL415" s="955"/>
      <c r="FGM415" s="955"/>
      <c r="FGN415" s="955"/>
      <c r="FGO415" s="955"/>
      <c r="FGP415" s="955"/>
      <c r="FGQ415" s="955"/>
      <c r="FGR415" s="955"/>
      <c r="FGS415" s="955"/>
      <c r="FGT415" s="955"/>
      <c r="FGU415" s="955"/>
      <c r="FGV415" s="955"/>
      <c r="FGW415" s="955"/>
      <c r="FGX415" s="955"/>
      <c r="FGY415" s="955"/>
      <c r="FGZ415" s="955"/>
      <c r="FHA415" s="955"/>
      <c r="FHB415" s="955"/>
      <c r="FHC415" s="955"/>
      <c r="FHD415" s="955"/>
      <c r="FHE415" s="955"/>
      <c r="FHF415" s="955"/>
      <c r="FHG415" s="955"/>
      <c r="FHH415" s="955"/>
      <c r="FHI415" s="955"/>
      <c r="FHJ415" s="955"/>
      <c r="FHK415" s="955"/>
      <c r="FHL415" s="955"/>
      <c r="FHM415" s="955"/>
      <c r="FHN415" s="955"/>
      <c r="FHO415" s="955"/>
      <c r="FHP415" s="955"/>
      <c r="FHQ415" s="955"/>
      <c r="FHR415" s="955"/>
      <c r="FHS415" s="955"/>
      <c r="FHT415" s="955"/>
      <c r="FHU415" s="955"/>
      <c r="FHV415" s="955"/>
      <c r="FHW415" s="955"/>
      <c r="FHX415" s="955"/>
      <c r="FHY415" s="955"/>
      <c r="FHZ415" s="955"/>
      <c r="FIA415" s="955"/>
      <c r="FIB415" s="955"/>
      <c r="FIC415" s="955"/>
      <c r="FID415" s="955"/>
      <c r="FIE415" s="955"/>
      <c r="FIF415" s="955"/>
      <c r="FIG415" s="955"/>
      <c r="FIH415" s="955"/>
      <c r="FII415" s="955"/>
      <c r="FIJ415" s="955"/>
      <c r="FIK415" s="955"/>
      <c r="FIL415" s="955"/>
      <c r="FIM415" s="955"/>
      <c r="FIN415" s="955"/>
      <c r="FIO415" s="955"/>
      <c r="FIP415" s="955"/>
      <c r="FIQ415" s="955"/>
      <c r="FIR415" s="955"/>
      <c r="FIS415" s="955"/>
      <c r="FIT415" s="955"/>
      <c r="FIU415" s="955"/>
      <c r="FIV415" s="955"/>
      <c r="FIW415" s="955"/>
      <c r="FIX415" s="955"/>
      <c r="FIY415" s="955"/>
      <c r="FIZ415" s="955"/>
      <c r="FJA415" s="955"/>
      <c r="FJB415" s="955"/>
      <c r="FJC415" s="955"/>
      <c r="FJD415" s="955"/>
      <c r="FJE415" s="955"/>
      <c r="FJF415" s="955"/>
      <c r="FJG415" s="955"/>
      <c r="FJH415" s="955"/>
      <c r="FJI415" s="955"/>
      <c r="FJJ415" s="955"/>
      <c r="FJK415" s="955"/>
      <c r="FJL415" s="955"/>
      <c r="FJM415" s="955"/>
      <c r="FJN415" s="955"/>
      <c r="FJO415" s="955"/>
      <c r="FJP415" s="955"/>
      <c r="FJQ415" s="955"/>
      <c r="FJR415" s="955"/>
      <c r="FJS415" s="955"/>
      <c r="FJT415" s="955"/>
      <c r="FJU415" s="955"/>
      <c r="FJV415" s="955"/>
      <c r="FJW415" s="955"/>
      <c r="FJX415" s="955"/>
      <c r="FJY415" s="955"/>
      <c r="FJZ415" s="955"/>
      <c r="FKA415" s="955"/>
      <c r="FKB415" s="955"/>
      <c r="FKC415" s="955"/>
      <c r="FKD415" s="955"/>
      <c r="FKE415" s="955"/>
      <c r="FKF415" s="955"/>
      <c r="FKG415" s="955"/>
      <c r="FKH415" s="955"/>
      <c r="FKI415" s="955"/>
      <c r="FKJ415" s="955"/>
      <c r="FKK415" s="955"/>
      <c r="FKL415" s="955"/>
      <c r="FKM415" s="955"/>
      <c r="FKN415" s="955"/>
      <c r="FKO415" s="955"/>
      <c r="FKP415" s="955"/>
      <c r="FKQ415" s="955"/>
      <c r="FKR415" s="955"/>
      <c r="FKS415" s="955"/>
      <c r="FKT415" s="955"/>
      <c r="FKU415" s="955"/>
      <c r="FKV415" s="955"/>
      <c r="FKW415" s="955"/>
      <c r="FKX415" s="955"/>
      <c r="FKY415" s="955"/>
      <c r="FKZ415" s="955"/>
      <c r="FLA415" s="955"/>
      <c r="FLB415" s="955"/>
      <c r="FLC415" s="955"/>
      <c r="FLD415" s="955"/>
      <c r="FLE415" s="955"/>
      <c r="FLF415" s="955"/>
      <c r="FLG415" s="955"/>
      <c r="FLH415" s="955"/>
      <c r="FLI415" s="955"/>
      <c r="FLJ415" s="955"/>
      <c r="FLK415" s="955"/>
      <c r="FLL415" s="955"/>
      <c r="FLM415" s="955"/>
      <c r="FLN415" s="955"/>
      <c r="FLO415" s="955"/>
      <c r="FLP415" s="955"/>
      <c r="FLQ415" s="955"/>
      <c r="FLR415" s="955"/>
      <c r="FLS415" s="955"/>
      <c r="FLT415" s="955"/>
      <c r="FLU415" s="955"/>
      <c r="FLV415" s="955"/>
      <c r="FLW415" s="955"/>
      <c r="FLX415" s="955"/>
      <c r="FLY415" s="955"/>
      <c r="FLZ415" s="955"/>
      <c r="FMA415" s="955"/>
      <c r="FMB415" s="955"/>
      <c r="FMC415" s="955"/>
      <c r="FMD415" s="955"/>
      <c r="FME415" s="955"/>
      <c r="FMF415" s="955"/>
      <c r="FMG415" s="955"/>
      <c r="FMH415" s="955"/>
      <c r="FMI415" s="955"/>
      <c r="FMJ415" s="955"/>
      <c r="FMK415" s="955"/>
      <c r="FML415" s="955"/>
      <c r="FMM415" s="955"/>
      <c r="FMN415" s="955"/>
      <c r="FMO415" s="955"/>
      <c r="FMP415" s="955"/>
      <c r="FMQ415" s="955"/>
      <c r="FMR415" s="955"/>
      <c r="FMS415" s="955"/>
      <c r="FMT415" s="955"/>
      <c r="FMU415" s="955"/>
      <c r="FMV415" s="955"/>
      <c r="FMW415" s="955"/>
      <c r="FMX415" s="955"/>
      <c r="FMY415" s="955"/>
      <c r="FMZ415" s="955"/>
      <c r="FNA415" s="955"/>
      <c r="FNB415" s="955"/>
      <c r="FNC415" s="955"/>
      <c r="FND415" s="955"/>
      <c r="FNE415" s="955"/>
      <c r="FNF415" s="955"/>
      <c r="FNG415" s="955"/>
      <c r="FNH415" s="955"/>
      <c r="FNI415" s="955"/>
      <c r="FNJ415" s="955"/>
      <c r="FNK415" s="955"/>
      <c r="FNL415" s="955"/>
      <c r="FNM415" s="955"/>
      <c r="FNN415" s="955"/>
      <c r="FNO415" s="955"/>
      <c r="FNP415" s="955"/>
      <c r="FNQ415" s="955"/>
      <c r="FNR415" s="955"/>
      <c r="FNS415" s="955"/>
      <c r="FNT415" s="955"/>
      <c r="FNU415" s="955"/>
      <c r="FNV415" s="955"/>
      <c r="FNW415" s="955"/>
      <c r="FNX415" s="955"/>
      <c r="FNY415" s="955"/>
      <c r="FNZ415" s="955"/>
      <c r="FOA415" s="955"/>
      <c r="FOB415" s="955"/>
      <c r="FOC415" s="955"/>
      <c r="FOD415" s="955"/>
      <c r="FOE415" s="955"/>
      <c r="FOF415" s="955"/>
      <c r="FOG415" s="955"/>
      <c r="FOH415" s="955"/>
      <c r="FOI415" s="955"/>
      <c r="FOJ415" s="955"/>
      <c r="FOK415" s="955"/>
      <c r="FOL415" s="955"/>
      <c r="FOM415" s="955"/>
      <c r="FON415" s="955"/>
      <c r="FOO415" s="955"/>
      <c r="FOP415" s="955"/>
      <c r="FOQ415" s="955"/>
      <c r="FOR415" s="955"/>
      <c r="FOS415" s="955"/>
      <c r="FOT415" s="955"/>
      <c r="FOU415" s="955"/>
      <c r="FOV415" s="955"/>
      <c r="FOW415" s="955"/>
      <c r="FOX415" s="955"/>
      <c r="FOY415" s="955"/>
      <c r="FOZ415" s="955"/>
      <c r="FPA415" s="955"/>
      <c r="FPB415" s="955"/>
      <c r="FPC415" s="955"/>
      <c r="FPD415" s="955"/>
      <c r="FPE415" s="955"/>
      <c r="FPF415" s="955"/>
      <c r="FPG415" s="955"/>
      <c r="FPH415" s="955"/>
      <c r="FPI415" s="955"/>
      <c r="FPJ415" s="955"/>
      <c r="FPK415" s="955"/>
      <c r="FPL415" s="955"/>
      <c r="FPM415" s="955"/>
      <c r="FPN415" s="955"/>
      <c r="FPO415" s="955"/>
      <c r="FPP415" s="955"/>
      <c r="FPQ415" s="955"/>
      <c r="FPR415" s="955"/>
      <c r="FPS415" s="955"/>
      <c r="FPT415" s="955"/>
      <c r="FPU415" s="955"/>
      <c r="FPV415" s="955"/>
      <c r="FPW415" s="955"/>
      <c r="FPX415" s="955"/>
      <c r="FPY415" s="955"/>
      <c r="FPZ415" s="955"/>
      <c r="FQA415" s="955"/>
      <c r="FQB415" s="955"/>
      <c r="FQC415" s="955"/>
      <c r="FQD415" s="955"/>
      <c r="FQE415" s="955"/>
      <c r="FQF415" s="955"/>
      <c r="FQG415" s="955"/>
      <c r="FQH415" s="955"/>
      <c r="FQI415" s="955"/>
      <c r="FQJ415" s="955"/>
      <c r="FQK415" s="955"/>
      <c r="FQL415" s="955"/>
      <c r="FQM415" s="955"/>
      <c r="FQN415" s="955"/>
      <c r="FQO415" s="955"/>
      <c r="FQP415" s="955"/>
      <c r="FQQ415" s="955"/>
      <c r="FQR415" s="955"/>
      <c r="FQS415" s="955"/>
      <c r="FQT415" s="955"/>
      <c r="FQU415" s="955"/>
      <c r="FQV415" s="955"/>
      <c r="FQW415" s="955"/>
      <c r="FQX415" s="955"/>
      <c r="FQY415" s="955"/>
      <c r="FQZ415" s="955"/>
      <c r="FRA415" s="955"/>
      <c r="FRB415" s="955"/>
      <c r="FRC415" s="955"/>
      <c r="FRD415" s="955"/>
      <c r="FRE415" s="955"/>
      <c r="FRF415" s="955"/>
      <c r="FRG415" s="955"/>
      <c r="FRH415" s="955"/>
      <c r="FRI415" s="955"/>
      <c r="FRJ415" s="955"/>
      <c r="FRK415" s="955"/>
      <c r="FRL415" s="955"/>
      <c r="FRM415" s="955"/>
      <c r="FRN415" s="955"/>
      <c r="FRO415" s="955"/>
      <c r="FRP415" s="955"/>
      <c r="FRQ415" s="955"/>
      <c r="FRR415" s="955"/>
      <c r="FRS415" s="955"/>
      <c r="FRT415" s="955"/>
      <c r="FRU415" s="955"/>
      <c r="FRV415" s="955"/>
      <c r="FRW415" s="955"/>
      <c r="FRX415" s="955"/>
      <c r="FRY415" s="955"/>
      <c r="FRZ415" s="955"/>
      <c r="FSA415" s="955"/>
      <c r="FSB415" s="955"/>
      <c r="FSC415" s="955"/>
      <c r="FSD415" s="955"/>
      <c r="FSE415" s="955"/>
      <c r="FSF415" s="955"/>
      <c r="FSG415" s="955"/>
      <c r="FSH415" s="955"/>
      <c r="FSI415" s="955"/>
      <c r="FSJ415" s="955"/>
      <c r="FSK415" s="955"/>
      <c r="FSL415" s="955"/>
      <c r="FSM415" s="955"/>
      <c r="FSN415" s="955"/>
      <c r="FSO415" s="955"/>
      <c r="FSP415" s="955"/>
      <c r="FSQ415" s="955"/>
      <c r="FSR415" s="955"/>
      <c r="FSS415" s="955"/>
      <c r="FST415" s="955"/>
      <c r="FSU415" s="955"/>
      <c r="FSV415" s="955"/>
      <c r="FSW415" s="955"/>
      <c r="FSX415" s="955"/>
      <c r="FSY415" s="955"/>
      <c r="FSZ415" s="955"/>
      <c r="FTA415" s="955"/>
      <c r="FTB415" s="955"/>
      <c r="FTC415" s="955"/>
      <c r="FTD415" s="955"/>
      <c r="FTE415" s="955"/>
      <c r="FTF415" s="955"/>
      <c r="FTG415" s="955"/>
      <c r="FTH415" s="955"/>
      <c r="FTI415" s="955"/>
      <c r="FTJ415" s="955"/>
      <c r="FTK415" s="955"/>
      <c r="FTL415" s="955"/>
      <c r="FTM415" s="955"/>
      <c r="FTN415" s="955"/>
      <c r="FTO415" s="955"/>
      <c r="FTP415" s="955"/>
      <c r="FTQ415" s="955"/>
      <c r="FTR415" s="955"/>
      <c r="FTS415" s="955"/>
      <c r="FTT415" s="955"/>
      <c r="FTU415" s="955"/>
      <c r="FTV415" s="955"/>
      <c r="FTW415" s="955"/>
      <c r="FTX415" s="955"/>
      <c r="FTY415" s="955"/>
      <c r="FTZ415" s="955"/>
      <c r="FUA415" s="955"/>
      <c r="FUB415" s="955"/>
      <c r="FUC415" s="955"/>
      <c r="FUD415" s="955"/>
      <c r="FUE415" s="955"/>
      <c r="FUF415" s="955"/>
      <c r="FUG415" s="955"/>
      <c r="FUH415" s="955"/>
      <c r="FUI415" s="955"/>
      <c r="FUJ415" s="955"/>
      <c r="FUK415" s="955"/>
      <c r="FUL415" s="955"/>
      <c r="FUM415" s="955"/>
      <c r="FUN415" s="955"/>
      <c r="FUO415" s="955"/>
      <c r="FUP415" s="955"/>
      <c r="FUQ415" s="955"/>
      <c r="FUR415" s="955"/>
      <c r="FUS415" s="955"/>
      <c r="FUT415" s="955"/>
      <c r="FUU415" s="955"/>
      <c r="FUV415" s="955"/>
      <c r="FUW415" s="955"/>
      <c r="FUX415" s="955"/>
      <c r="FUY415" s="955"/>
      <c r="FUZ415" s="955"/>
      <c r="FVA415" s="955"/>
      <c r="FVB415" s="955"/>
      <c r="FVC415" s="955"/>
      <c r="FVD415" s="955"/>
      <c r="FVE415" s="955"/>
      <c r="FVF415" s="955"/>
      <c r="FVG415" s="955"/>
      <c r="FVH415" s="955"/>
      <c r="FVI415" s="955"/>
      <c r="FVJ415" s="955"/>
      <c r="FVK415" s="955"/>
      <c r="FVL415" s="955"/>
      <c r="FVM415" s="955"/>
      <c r="FVN415" s="955"/>
      <c r="FVO415" s="955"/>
      <c r="FVP415" s="955"/>
      <c r="FVQ415" s="955"/>
      <c r="FVR415" s="955"/>
      <c r="FVS415" s="955"/>
      <c r="FVT415" s="955"/>
      <c r="FVU415" s="955"/>
      <c r="FVV415" s="955"/>
      <c r="FVW415" s="955"/>
      <c r="FVX415" s="955"/>
      <c r="FVY415" s="955"/>
      <c r="FVZ415" s="955"/>
      <c r="FWA415" s="955"/>
      <c r="FWB415" s="955"/>
      <c r="FWC415" s="955"/>
      <c r="FWD415" s="955"/>
      <c r="FWE415" s="955"/>
      <c r="FWF415" s="955"/>
      <c r="FWG415" s="955"/>
      <c r="FWH415" s="955"/>
      <c r="FWI415" s="955"/>
      <c r="FWJ415" s="955"/>
      <c r="FWK415" s="955"/>
      <c r="FWL415" s="955"/>
      <c r="FWM415" s="955"/>
      <c r="FWN415" s="955"/>
      <c r="FWO415" s="955"/>
      <c r="FWP415" s="955"/>
      <c r="FWQ415" s="955"/>
      <c r="FWR415" s="955"/>
      <c r="FWS415" s="955"/>
      <c r="FWT415" s="955"/>
      <c r="FWU415" s="955"/>
      <c r="FWV415" s="955"/>
      <c r="FWW415" s="955"/>
      <c r="FWX415" s="955"/>
      <c r="FWY415" s="955"/>
      <c r="FWZ415" s="955"/>
      <c r="FXA415" s="955"/>
      <c r="FXB415" s="955"/>
      <c r="FXC415" s="955"/>
      <c r="FXD415" s="955"/>
      <c r="FXE415" s="955"/>
      <c r="FXF415" s="955"/>
      <c r="FXG415" s="955"/>
      <c r="FXH415" s="955"/>
      <c r="FXI415" s="955"/>
      <c r="FXJ415" s="955"/>
      <c r="FXK415" s="955"/>
      <c r="FXL415" s="955"/>
      <c r="FXM415" s="955"/>
      <c r="FXN415" s="955"/>
      <c r="FXO415" s="955"/>
      <c r="FXP415" s="955"/>
      <c r="FXQ415" s="955"/>
      <c r="FXR415" s="955"/>
      <c r="FXS415" s="955"/>
      <c r="FXT415" s="955"/>
      <c r="FXU415" s="955"/>
      <c r="FXV415" s="955"/>
      <c r="FXW415" s="955"/>
      <c r="FXX415" s="955"/>
      <c r="FXY415" s="955"/>
      <c r="FXZ415" s="955"/>
      <c r="FYA415" s="955"/>
      <c r="FYB415" s="955"/>
      <c r="FYC415" s="955"/>
      <c r="FYD415" s="955"/>
      <c r="FYE415" s="955"/>
      <c r="FYF415" s="955"/>
      <c r="FYG415" s="955"/>
      <c r="FYH415" s="955"/>
      <c r="FYI415" s="955"/>
      <c r="FYJ415" s="955"/>
      <c r="FYK415" s="955"/>
      <c r="FYL415" s="955"/>
      <c r="FYM415" s="955"/>
      <c r="FYN415" s="955"/>
      <c r="FYO415" s="955"/>
      <c r="FYP415" s="955"/>
      <c r="FYQ415" s="955"/>
      <c r="FYR415" s="955"/>
      <c r="FYS415" s="955"/>
      <c r="FYT415" s="955"/>
      <c r="FYU415" s="955"/>
      <c r="FYV415" s="955"/>
      <c r="FYW415" s="955"/>
      <c r="FYX415" s="955"/>
      <c r="FYY415" s="955"/>
      <c r="FYZ415" s="955"/>
      <c r="FZA415" s="955"/>
      <c r="FZB415" s="955"/>
      <c r="FZC415" s="955"/>
      <c r="FZD415" s="955"/>
      <c r="FZE415" s="955"/>
      <c r="FZF415" s="955"/>
      <c r="FZG415" s="955"/>
      <c r="FZH415" s="955"/>
      <c r="FZI415" s="955"/>
      <c r="FZJ415" s="955"/>
      <c r="FZK415" s="955"/>
      <c r="FZL415" s="955"/>
      <c r="FZM415" s="955"/>
      <c r="FZN415" s="955"/>
      <c r="FZO415" s="955"/>
      <c r="FZP415" s="955"/>
      <c r="FZQ415" s="955"/>
      <c r="FZR415" s="955"/>
      <c r="FZS415" s="955"/>
      <c r="FZT415" s="955"/>
      <c r="FZU415" s="955"/>
      <c r="FZV415" s="955"/>
      <c r="FZW415" s="955"/>
      <c r="FZX415" s="955"/>
      <c r="FZY415" s="955"/>
      <c r="FZZ415" s="955"/>
      <c r="GAA415" s="955"/>
      <c r="GAB415" s="955"/>
      <c r="GAC415" s="955"/>
      <c r="GAD415" s="955"/>
      <c r="GAE415" s="955"/>
      <c r="GAF415" s="955"/>
      <c r="GAG415" s="955"/>
      <c r="GAH415" s="955"/>
      <c r="GAI415" s="955"/>
      <c r="GAJ415" s="955"/>
      <c r="GAK415" s="955"/>
      <c r="GAL415" s="955"/>
      <c r="GAM415" s="955"/>
      <c r="GAN415" s="955"/>
      <c r="GAO415" s="955"/>
      <c r="GAP415" s="955"/>
      <c r="GAQ415" s="955"/>
      <c r="GAR415" s="955"/>
      <c r="GAS415" s="955"/>
      <c r="GAT415" s="955"/>
      <c r="GAU415" s="955"/>
      <c r="GAV415" s="955"/>
      <c r="GAW415" s="955"/>
      <c r="GAX415" s="955"/>
      <c r="GAY415" s="955"/>
      <c r="GAZ415" s="955"/>
      <c r="GBA415" s="955"/>
      <c r="GBB415" s="955"/>
      <c r="GBC415" s="955"/>
      <c r="GBD415" s="955"/>
      <c r="GBE415" s="955"/>
      <c r="GBF415" s="955"/>
      <c r="GBG415" s="955"/>
      <c r="GBH415" s="955"/>
      <c r="GBI415" s="955"/>
      <c r="GBJ415" s="955"/>
      <c r="GBK415" s="955"/>
      <c r="GBL415" s="955"/>
      <c r="GBM415" s="955"/>
      <c r="GBN415" s="955"/>
      <c r="GBO415" s="955"/>
      <c r="GBP415" s="955"/>
      <c r="GBQ415" s="955"/>
      <c r="GBR415" s="955"/>
      <c r="GBS415" s="955"/>
      <c r="GBT415" s="955"/>
      <c r="GBU415" s="955"/>
      <c r="GBV415" s="955"/>
      <c r="GBW415" s="955"/>
      <c r="GBX415" s="955"/>
      <c r="GBY415" s="955"/>
      <c r="GBZ415" s="955"/>
      <c r="GCA415" s="955"/>
      <c r="GCB415" s="955"/>
      <c r="GCC415" s="955"/>
      <c r="GCD415" s="955"/>
      <c r="GCE415" s="955"/>
      <c r="GCF415" s="955"/>
      <c r="GCG415" s="955"/>
      <c r="GCH415" s="955"/>
      <c r="GCI415" s="955"/>
      <c r="GCJ415" s="955"/>
      <c r="GCK415" s="955"/>
      <c r="GCL415" s="955"/>
      <c r="GCM415" s="955"/>
      <c r="GCN415" s="955"/>
      <c r="GCO415" s="955"/>
      <c r="GCP415" s="955"/>
      <c r="GCQ415" s="955"/>
      <c r="GCR415" s="955"/>
      <c r="GCS415" s="955"/>
      <c r="GCT415" s="955"/>
      <c r="GCU415" s="955"/>
      <c r="GCV415" s="955"/>
      <c r="GCW415" s="955"/>
      <c r="GCX415" s="955"/>
      <c r="GCY415" s="955"/>
      <c r="GCZ415" s="955"/>
      <c r="GDA415" s="955"/>
      <c r="GDB415" s="955"/>
      <c r="GDC415" s="955"/>
      <c r="GDD415" s="955"/>
      <c r="GDE415" s="955"/>
      <c r="GDF415" s="955"/>
      <c r="GDG415" s="955"/>
      <c r="GDH415" s="955"/>
      <c r="GDI415" s="955"/>
      <c r="GDJ415" s="955"/>
      <c r="GDK415" s="955"/>
      <c r="GDL415" s="955"/>
      <c r="GDM415" s="955"/>
      <c r="GDN415" s="955"/>
      <c r="GDO415" s="955"/>
      <c r="GDP415" s="955"/>
      <c r="GDQ415" s="955"/>
      <c r="GDR415" s="955"/>
      <c r="GDS415" s="955"/>
      <c r="GDT415" s="955"/>
      <c r="GDU415" s="955"/>
      <c r="GDV415" s="955"/>
      <c r="GDW415" s="955"/>
      <c r="GDX415" s="955"/>
      <c r="GDY415" s="955"/>
      <c r="GDZ415" s="955"/>
      <c r="GEA415" s="955"/>
      <c r="GEB415" s="955"/>
      <c r="GEC415" s="955"/>
      <c r="GED415" s="955"/>
      <c r="GEE415" s="955"/>
      <c r="GEF415" s="955"/>
      <c r="GEG415" s="955"/>
      <c r="GEH415" s="955"/>
      <c r="GEI415" s="955"/>
      <c r="GEJ415" s="955"/>
      <c r="GEK415" s="955"/>
      <c r="GEL415" s="955"/>
      <c r="GEM415" s="955"/>
      <c r="GEN415" s="955"/>
      <c r="GEO415" s="955"/>
      <c r="GEP415" s="955"/>
      <c r="GEQ415" s="955"/>
      <c r="GER415" s="955"/>
      <c r="GES415" s="955"/>
      <c r="GET415" s="955"/>
      <c r="GEU415" s="955"/>
      <c r="GEV415" s="955"/>
      <c r="GEW415" s="955"/>
      <c r="GEX415" s="955"/>
      <c r="GEY415" s="955"/>
      <c r="GEZ415" s="955"/>
      <c r="GFA415" s="955"/>
      <c r="GFB415" s="955"/>
      <c r="GFC415" s="955"/>
      <c r="GFD415" s="955"/>
      <c r="GFE415" s="955"/>
      <c r="GFF415" s="955"/>
      <c r="GFG415" s="955"/>
      <c r="GFH415" s="955"/>
      <c r="GFI415" s="955"/>
      <c r="GFJ415" s="955"/>
      <c r="GFK415" s="955"/>
      <c r="GFL415" s="955"/>
      <c r="GFM415" s="955"/>
      <c r="GFN415" s="955"/>
      <c r="GFO415" s="955"/>
      <c r="GFP415" s="955"/>
      <c r="GFQ415" s="955"/>
      <c r="GFR415" s="955"/>
      <c r="GFS415" s="955"/>
      <c r="GFT415" s="955"/>
      <c r="GFU415" s="955"/>
      <c r="GFV415" s="955"/>
      <c r="GFW415" s="955"/>
      <c r="GFX415" s="955"/>
      <c r="GFY415" s="955"/>
      <c r="GFZ415" s="955"/>
      <c r="GGA415" s="955"/>
      <c r="GGB415" s="955"/>
      <c r="GGC415" s="955"/>
      <c r="GGD415" s="955"/>
      <c r="GGE415" s="955"/>
      <c r="GGF415" s="955"/>
      <c r="GGG415" s="955"/>
      <c r="GGH415" s="955"/>
      <c r="GGI415" s="955"/>
      <c r="GGJ415" s="955"/>
      <c r="GGK415" s="955"/>
      <c r="GGL415" s="955"/>
      <c r="GGM415" s="955"/>
      <c r="GGN415" s="955"/>
      <c r="GGO415" s="955"/>
      <c r="GGP415" s="955"/>
      <c r="GGQ415" s="955"/>
      <c r="GGR415" s="955"/>
      <c r="GGS415" s="955"/>
      <c r="GGT415" s="955"/>
      <c r="GGU415" s="955"/>
      <c r="GGV415" s="955"/>
      <c r="GGW415" s="955"/>
      <c r="GGX415" s="955"/>
      <c r="GGY415" s="955"/>
      <c r="GGZ415" s="955"/>
      <c r="GHA415" s="955"/>
      <c r="GHB415" s="955"/>
      <c r="GHC415" s="955"/>
      <c r="GHD415" s="955"/>
      <c r="GHE415" s="955"/>
      <c r="GHF415" s="955"/>
      <c r="GHG415" s="955"/>
      <c r="GHH415" s="955"/>
      <c r="GHI415" s="955"/>
      <c r="GHJ415" s="955"/>
      <c r="GHK415" s="955"/>
      <c r="GHL415" s="955"/>
      <c r="GHM415" s="955"/>
      <c r="GHN415" s="955"/>
      <c r="GHO415" s="955"/>
      <c r="GHP415" s="955"/>
      <c r="GHQ415" s="955"/>
      <c r="GHR415" s="955"/>
      <c r="GHS415" s="955"/>
      <c r="GHT415" s="955"/>
      <c r="GHU415" s="955"/>
      <c r="GHV415" s="955"/>
      <c r="GHW415" s="955"/>
      <c r="GHX415" s="955"/>
      <c r="GHY415" s="955"/>
      <c r="GHZ415" s="955"/>
      <c r="GIA415" s="955"/>
      <c r="GIB415" s="955"/>
      <c r="GIC415" s="955"/>
      <c r="GID415" s="955"/>
      <c r="GIE415" s="955"/>
      <c r="GIF415" s="955"/>
      <c r="GIG415" s="955"/>
      <c r="GIH415" s="955"/>
      <c r="GII415" s="955"/>
      <c r="GIJ415" s="955"/>
      <c r="GIK415" s="955"/>
      <c r="GIL415" s="955"/>
      <c r="GIM415" s="955"/>
      <c r="GIN415" s="955"/>
      <c r="GIO415" s="955"/>
      <c r="GIP415" s="955"/>
      <c r="GIQ415" s="955"/>
      <c r="GIR415" s="955"/>
      <c r="GIS415" s="955"/>
      <c r="GIT415" s="955"/>
      <c r="GIU415" s="955"/>
      <c r="GIV415" s="955"/>
      <c r="GIW415" s="955"/>
      <c r="GIX415" s="955"/>
      <c r="GIY415" s="955"/>
      <c r="GIZ415" s="955"/>
      <c r="GJA415" s="955"/>
      <c r="GJB415" s="955"/>
      <c r="GJC415" s="955"/>
      <c r="GJD415" s="955"/>
      <c r="GJE415" s="955"/>
      <c r="GJF415" s="955"/>
      <c r="GJG415" s="955"/>
      <c r="GJH415" s="955"/>
      <c r="GJI415" s="955"/>
      <c r="GJJ415" s="955"/>
      <c r="GJK415" s="955"/>
      <c r="GJL415" s="955"/>
      <c r="GJM415" s="955"/>
      <c r="GJN415" s="955"/>
      <c r="GJO415" s="955"/>
      <c r="GJP415" s="955"/>
      <c r="GJQ415" s="955"/>
      <c r="GJR415" s="955"/>
      <c r="GJS415" s="955"/>
      <c r="GJT415" s="955"/>
      <c r="GJU415" s="955"/>
      <c r="GJV415" s="955"/>
      <c r="GJW415" s="955"/>
      <c r="GJX415" s="955"/>
      <c r="GJY415" s="955"/>
      <c r="GJZ415" s="955"/>
      <c r="GKA415" s="955"/>
      <c r="GKB415" s="955"/>
      <c r="GKC415" s="955"/>
      <c r="GKD415" s="955"/>
      <c r="GKE415" s="955"/>
      <c r="GKF415" s="955"/>
      <c r="GKG415" s="955"/>
      <c r="GKH415" s="955"/>
      <c r="GKI415" s="955"/>
      <c r="GKJ415" s="955"/>
      <c r="GKK415" s="955"/>
      <c r="GKL415" s="955"/>
      <c r="GKM415" s="955"/>
      <c r="GKN415" s="955"/>
      <c r="GKO415" s="955"/>
      <c r="GKP415" s="955"/>
      <c r="GKQ415" s="955"/>
      <c r="GKR415" s="955"/>
      <c r="GKS415" s="955"/>
      <c r="GKT415" s="955"/>
      <c r="GKU415" s="955"/>
      <c r="GKV415" s="955"/>
      <c r="GKW415" s="955"/>
      <c r="GKX415" s="955"/>
      <c r="GKY415" s="955"/>
      <c r="GKZ415" s="955"/>
      <c r="GLA415" s="955"/>
      <c r="GLB415" s="955"/>
      <c r="GLC415" s="955"/>
      <c r="GLD415" s="955"/>
      <c r="GLE415" s="955"/>
      <c r="GLF415" s="955"/>
      <c r="GLG415" s="955"/>
      <c r="GLH415" s="955"/>
      <c r="GLI415" s="955"/>
      <c r="GLJ415" s="955"/>
      <c r="GLK415" s="955"/>
      <c r="GLL415" s="955"/>
      <c r="GLM415" s="955"/>
      <c r="GLN415" s="955"/>
      <c r="GLO415" s="955"/>
      <c r="GLP415" s="955"/>
      <c r="GLQ415" s="955"/>
      <c r="GLR415" s="955"/>
      <c r="GLS415" s="955"/>
      <c r="GLT415" s="955"/>
      <c r="GLU415" s="955"/>
      <c r="GLV415" s="955"/>
      <c r="GLW415" s="955"/>
      <c r="GLX415" s="955"/>
      <c r="GLY415" s="955"/>
      <c r="GLZ415" s="955"/>
      <c r="GMA415" s="955"/>
      <c r="GMB415" s="955"/>
      <c r="GMC415" s="955"/>
      <c r="GMD415" s="955"/>
      <c r="GME415" s="955"/>
      <c r="GMF415" s="955"/>
      <c r="GMG415" s="955"/>
      <c r="GMH415" s="955"/>
      <c r="GMI415" s="955"/>
      <c r="GMJ415" s="955"/>
      <c r="GMK415" s="955"/>
      <c r="GML415" s="955"/>
      <c r="GMM415" s="955"/>
      <c r="GMN415" s="955"/>
      <c r="GMO415" s="955"/>
      <c r="GMP415" s="955"/>
      <c r="GMQ415" s="955"/>
      <c r="GMR415" s="955"/>
      <c r="GMS415" s="955"/>
      <c r="GMT415" s="955"/>
      <c r="GMU415" s="955"/>
      <c r="GMV415" s="955"/>
      <c r="GMW415" s="955"/>
      <c r="GMX415" s="955"/>
      <c r="GMY415" s="955"/>
      <c r="GMZ415" s="955"/>
      <c r="GNA415" s="955"/>
      <c r="GNB415" s="955"/>
      <c r="GNC415" s="955"/>
      <c r="GND415" s="955"/>
      <c r="GNE415" s="955"/>
      <c r="GNF415" s="955"/>
      <c r="GNG415" s="955"/>
      <c r="GNH415" s="955"/>
      <c r="GNI415" s="955"/>
      <c r="GNJ415" s="955"/>
      <c r="GNK415" s="955"/>
      <c r="GNL415" s="955"/>
      <c r="GNM415" s="955"/>
      <c r="GNN415" s="955"/>
      <c r="GNO415" s="955"/>
      <c r="GNP415" s="955"/>
      <c r="GNQ415" s="955"/>
      <c r="GNR415" s="955"/>
      <c r="GNS415" s="955"/>
      <c r="GNT415" s="955"/>
      <c r="GNU415" s="955"/>
      <c r="GNV415" s="955"/>
      <c r="GNW415" s="955"/>
      <c r="GNX415" s="955"/>
      <c r="GNY415" s="955"/>
      <c r="GNZ415" s="955"/>
      <c r="GOA415" s="955"/>
      <c r="GOB415" s="955"/>
      <c r="GOC415" s="955"/>
      <c r="GOD415" s="955"/>
      <c r="GOE415" s="955"/>
      <c r="GOF415" s="955"/>
      <c r="GOG415" s="955"/>
      <c r="GOH415" s="955"/>
      <c r="GOI415" s="955"/>
      <c r="GOJ415" s="955"/>
      <c r="GOK415" s="955"/>
      <c r="GOL415" s="955"/>
      <c r="GOM415" s="955"/>
      <c r="GON415" s="955"/>
      <c r="GOO415" s="955"/>
      <c r="GOP415" s="955"/>
      <c r="GOQ415" s="955"/>
      <c r="GOR415" s="955"/>
      <c r="GOS415" s="955"/>
      <c r="GOT415" s="955"/>
      <c r="GOU415" s="955"/>
      <c r="GOV415" s="955"/>
      <c r="GOW415" s="955"/>
      <c r="GOX415" s="955"/>
      <c r="GOY415" s="955"/>
      <c r="GOZ415" s="955"/>
      <c r="GPA415" s="955"/>
      <c r="GPB415" s="955"/>
      <c r="GPC415" s="955"/>
      <c r="GPD415" s="955"/>
      <c r="GPE415" s="955"/>
      <c r="GPF415" s="955"/>
      <c r="GPG415" s="955"/>
      <c r="GPH415" s="955"/>
      <c r="GPI415" s="955"/>
      <c r="GPJ415" s="955"/>
      <c r="GPK415" s="955"/>
      <c r="GPL415" s="955"/>
      <c r="GPM415" s="955"/>
      <c r="GPN415" s="955"/>
      <c r="GPO415" s="955"/>
      <c r="GPP415" s="955"/>
      <c r="GPQ415" s="955"/>
      <c r="GPR415" s="955"/>
      <c r="GPS415" s="955"/>
      <c r="GPT415" s="955"/>
      <c r="GPU415" s="955"/>
      <c r="GPV415" s="955"/>
      <c r="GPW415" s="955"/>
      <c r="GPX415" s="955"/>
      <c r="GPY415" s="955"/>
      <c r="GPZ415" s="955"/>
      <c r="GQA415" s="955"/>
      <c r="GQB415" s="955"/>
      <c r="GQC415" s="955"/>
      <c r="GQD415" s="955"/>
      <c r="GQE415" s="955"/>
      <c r="GQF415" s="955"/>
      <c r="GQG415" s="955"/>
      <c r="GQH415" s="955"/>
      <c r="GQI415" s="955"/>
      <c r="GQJ415" s="955"/>
      <c r="GQK415" s="955"/>
      <c r="GQL415" s="955"/>
      <c r="GQM415" s="955"/>
      <c r="GQN415" s="955"/>
      <c r="GQO415" s="955"/>
      <c r="GQP415" s="955"/>
      <c r="GQQ415" s="955"/>
      <c r="GQR415" s="955"/>
      <c r="GQS415" s="955"/>
      <c r="GQT415" s="955"/>
      <c r="GQU415" s="955"/>
      <c r="GQV415" s="955"/>
      <c r="GQW415" s="955"/>
      <c r="GQX415" s="955"/>
      <c r="GQY415" s="955"/>
      <c r="GQZ415" s="955"/>
      <c r="GRA415" s="955"/>
      <c r="GRB415" s="955"/>
      <c r="GRC415" s="955"/>
      <c r="GRD415" s="955"/>
      <c r="GRE415" s="955"/>
      <c r="GRF415" s="955"/>
      <c r="GRG415" s="955"/>
      <c r="GRH415" s="955"/>
      <c r="GRI415" s="955"/>
      <c r="GRJ415" s="955"/>
      <c r="GRK415" s="955"/>
      <c r="GRL415" s="955"/>
      <c r="GRM415" s="955"/>
      <c r="GRN415" s="955"/>
      <c r="GRO415" s="955"/>
      <c r="GRP415" s="955"/>
      <c r="GRQ415" s="955"/>
      <c r="GRR415" s="955"/>
      <c r="GRS415" s="955"/>
      <c r="GRT415" s="955"/>
      <c r="GRU415" s="955"/>
      <c r="GRV415" s="955"/>
      <c r="GRW415" s="955"/>
      <c r="GRX415" s="955"/>
      <c r="GRY415" s="955"/>
      <c r="GRZ415" s="955"/>
      <c r="GSA415" s="955"/>
      <c r="GSB415" s="955"/>
      <c r="GSC415" s="955"/>
      <c r="GSD415" s="955"/>
      <c r="GSE415" s="955"/>
      <c r="GSF415" s="955"/>
      <c r="GSG415" s="955"/>
      <c r="GSH415" s="955"/>
      <c r="GSI415" s="955"/>
      <c r="GSJ415" s="955"/>
      <c r="GSK415" s="955"/>
      <c r="GSL415" s="955"/>
      <c r="GSM415" s="955"/>
      <c r="GSN415" s="955"/>
      <c r="GSO415" s="955"/>
      <c r="GSP415" s="955"/>
      <c r="GSQ415" s="955"/>
      <c r="GSR415" s="955"/>
      <c r="GSS415" s="955"/>
      <c r="GST415" s="955"/>
      <c r="GSU415" s="955"/>
      <c r="GSV415" s="955"/>
      <c r="GSW415" s="955"/>
      <c r="GSX415" s="955"/>
      <c r="GSY415" s="955"/>
      <c r="GSZ415" s="955"/>
      <c r="GTA415" s="955"/>
      <c r="GTB415" s="955"/>
      <c r="GTC415" s="955"/>
      <c r="GTD415" s="955"/>
      <c r="GTE415" s="955"/>
      <c r="GTF415" s="955"/>
      <c r="GTG415" s="955"/>
      <c r="GTH415" s="955"/>
      <c r="GTI415" s="955"/>
      <c r="GTJ415" s="955"/>
      <c r="GTK415" s="955"/>
      <c r="GTL415" s="955"/>
      <c r="GTM415" s="955"/>
      <c r="GTN415" s="955"/>
      <c r="GTO415" s="955"/>
      <c r="GTP415" s="955"/>
      <c r="GTQ415" s="955"/>
      <c r="GTR415" s="955"/>
      <c r="GTS415" s="955"/>
      <c r="GTT415" s="955"/>
      <c r="GTU415" s="955"/>
      <c r="GTV415" s="955"/>
      <c r="GTW415" s="955"/>
      <c r="GTX415" s="955"/>
      <c r="GTY415" s="955"/>
      <c r="GTZ415" s="955"/>
      <c r="GUA415" s="955"/>
      <c r="GUB415" s="955"/>
      <c r="GUC415" s="955"/>
      <c r="GUD415" s="955"/>
      <c r="GUE415" s="955"/>
      <c r="GUF415" s="955"/>
      <c r="GUG415" s="955"/>
      <c r="GUH415" s="955"/>
      <c r="GUI415" s="955"/>
      <c r="GUJ415" s="955"/>
      <c r="GUK415" s="955"/>
      <c r="GUL415" s="955"/>
      <c r="GUM415" s="955"/>
      <c r="GUN415" s="955"/>
      <c r="GUO415" s="955"/>
      <c r="GUP415" s="955"/>
      <c r="GUQ415" s="955"/>
      <c r="GUR415" s="955"/>
      <c r="GUS415" s="955"/>
      <c r="GUT415" s="955"/>
      <c r="GUU415" s="955"/>
      <c r="GUV415" s="955"/>
      <c r="GUW415" s="955"/>
      <c r="GUX415" s="955"/>
      <c r="GUY415" s="955"/>
      <c r="GUZ415" s="955"/>
      <c r="GVA415" s="955"/>
      <c r="GVB415" s="955"/>
      <c r="GVC415" s="955"/>
      <c r="GVD415" s="955"/>
      <c r="GVE415" s="955"/>
      <c r="GVF415" s="955"/>
      <c r="GVG415" s="955"/>
      <c r="GVH415" s="955"/>
      <c r="GVI415" s="955"/>
      <c r="GVJ415" s="955"/>
      <c r="GVK415" s="955"/>
      <c r="GVL415" s="955"/>
      <c r="GVM415" s="955"/>
      <c r="GVN415" s="955"/>
      <c r="GVO415" s="955"/>
      <c r="GVP415" s="955"/>
      <c r="GVQ415" s="955"/>
      <c r="GVR415" s="955"/>
      <c r="GVS415" s="955"/>
      <c r="GVT415" s="955"/>
      <c r="GVU415" s="955"/>
      <c r="GVV415" s="955"/>
      <c r="GVW415" s="955"/>
      <c r="GVX415" s="955"/>
      <c r="GVY415" s="955"/>
      <c r="GVZ415" s="955"/>
      <c r="GWA415" s="955"/>
      <c r="GWB415" s="955"/>
      <c r="GWC415" s="955"/>
      <c r="GWD415" s="955"/>
      <c r="GWE415" s="955"/>
      <c r="GWF415" s="955"/>
      <c r="GWG415" s="955"/>
      <c r="GWH415" s="955"/>
      <c r="GWI415" s="955"/>
      <c r="GWJ415" s="955"/>
      <c r="GWK415" s="955"/>
      <c r="GWL415" s="955"/>
      <c r="GWM415" s="955"/>
      <c r="GWN415" s="955"/>
      <c r="GWO415" s="955"/>
      <c r="GWP415" s="955"/>
      <c r="GWQ415" s="955"/>
      <c r="GWR415" s="955"/>
      <c r="GWS415" s="955"/>
      <c r="GWT415" s="955"/>
      <c r="GWU415" s="955"/>
      <c r="GWV415" s="955"/>
      <c r="GWW415" s="955"/>
      <c r="GWX415" s="955"/>
      <c r="GWY415" s="955"/>
      <c r="GWZ415" s="955"/>
      <c r="GXA415" s="955"/>
      <c r="GXB415" s="955"/>
      <c r="GXC415" s="955"/>
      <c r="GXD415" s="955"/>
      <c r="GXE415" s="955"/>
      <c r="GXF415" s="955"/>
      <c r="GXG415" s="955"/>
      <c r="GXH415" s="955"/>
      <c r="GXI415" s="955"/>
      <c r="GXJ415" s="955"/>
      <c r="GXK415" s="955"/>
      <c r="GXL415" s="955"/>
      <c r="GXM415" s="955"/>
      <c r="GXN415" s="955"/>
      <c r="GXO415" s="955"/>
      <c r="GXP415" s="955"/>
      <c r="GXQ415" s="955"/>
      <c r="GXR415" s="955"/>
      <c r="GXS415" s="955"/>
      <c r="GXT415" s="955"/>
      <c r="GXU415" s="955"/>
      <c r="GXV415" s="955"/>
      <c r="GXW415" s="955"/>
      <c r="GXX415" s="955"/>
      <c r="GXY415" s="955"/>
      <c r="GXZ415" s="955"/>
      <c r="GYA415" s="955"/>
      <c r="GYB415" s="955"/>
      <c r="GYC415" s="955"/>
      <c r="GYD415" s="955"/>
      <c r="GYE415" s="955"/>
      <c r="GYF415" s="955"/>
      <c r="GYG415" s="955"/>
      <c r="GYH415" s="955"/>
      <c r="GYI415" s="955"/>
      <c r="GYJ415" s="955"/>
      <c r="GYK415" s="955"/>
      <c r="GYL415" s="955"/>
      <c r="GYM415" s="955"/>
      <c r="GYN415" s="955"/>
      <c r="GYO415" s="955"/>
      <c r="GYP415" s="955"/>
      <c r="GYQ415" s="955"/>
      <c r="GYR415" s="955"/>
      <c r="GYS415" s="955"/>
      <c r="GYT415" s="955"/>
      <c r="GYU415" s="955"/>
      <c r="GYV415" s="955"/>
      <c r="GYW415" s="955"/>
      <c r="GYX415" s="955"/>
      <c r="GYY415" s="955"/>
      <c r="GYZ415" s="955"/>
      <c r="GZA415" s="955"/>
      <c r="GZB415" s="955"/>
      <c r="GZC415" s="955"/>
      <c r="GZD415" s="955"/>
      <c r="GZE415" s="955"/>
      <c r="GZF415" s="955"/>
      <c r="GZG415" s="955"/>
      <c r="GZH415" s="955"/>
      <c r="GZI415" s="955"/>
      <c r="GZJ415" s="955"/>
      <c r="GZK415" s="955"/>
      <c r="GZL415" s="955"/>
      <c r="GZM415" s="955"/>
      <c r="GZN415" s="955"/>
      <c r="GZO415" s="955"/>
      <c r="GZP415" s="955"/>
      <c r="GZQ415" s="955"/>
      <c r="GZR415" s="955"/>
      <c r="GZS415" s="955"/>
      <c r="GZT415" s="955"/>
      <c r="GZU415" s="955"/>
      <c r="GZV415" s="955"/>
      <c r="GZW415" s="955"/>
      <c r="GZX415" s="955"/>
      <c r="GZY415" s="955"/>
      <c r="GZZ415" s="955"/>
      <c r="HAA415" s="955"/>
      <c r="HAB415" s="955"/>
      <c r="HAC415" s="955"/>
      <c r="HAD415" s="955"/>
      <c r="HAE415" s="955"/>
      <c r="HAF415" s="955"/>
      <c r="HAG415" s="955"/>
      <c r="HAH415" s="955"/>
      <c r="HAI415" s="955"/>
      <c r="HAJ415" s="955"/>
      <c r="HAK415" s="955"/>
      <c r="HAL415" s="955"/>
      <c r="HAM415" s="955"/>
      <c r="HAN415" s="955"/>
      <c r="HAO415" s="955"/>
      <c r="HAP415" s="955"/>
      <c r="HAQ415" s="955"/>
      <c r="HAR415" s="955"/>
      <c r="HAS415" s="955"/>
      <c r="HAT415" s="955"/>
      <c r="HAU415" s="955"/>
      <c r="HAV415" s="955"/>
      <c r="HAW415" s="955"/>
      <c r="HAX415" s="955"/>
      <c r="HAY415" s="955"/>
      <c r="HAZ415" s="955"/>
      <c r="HBA415" s="955"/>
      <c r="HBB415" s="955"/>
      <c r="HBC415" s="955"/>
      <c r="HBD415" s="955"/>
      <c r="HBE415" s="955"/>
      <c r="HBF415" s="955"/>
      <c r="HBG415" s="955"/>
      <c r="HBH415" s="955"/>
      <c r="HBI415" s="955"/>
      <c r="HBJ415" s="955"/>
      <c r="HBK415" s="955"/>
      <c r="HBL415" s="955"/>
      <c r="HBM415" s="955"/>
      <c r="HBN415" s="955"/>
      <c r="HBO415" s="955"/>
      <c r="HBP415" s="955"/>
      <c r="HBQ415" s="955"/>
      <c r="HBR415" s="955"/>
      <c r="HBS415" s="955"/>
      <c r="HBT415" s="955"/>
      <c r="HBU415" s="955"/>
      <c r="HBV415" s="955"/>
      <c r="HBW415" s="955"/>
      <c r="HBX415" s="955"/>
      <c r="HBY415" s="955"/>
      <c r="HBZ415" s="955"/>
      <c r="HCA415" s="955"/>
      <c r="HCB415" s="955"/>
      <c r="HCC415" s="955"/>
      <c r="HCD415" s="955"/>
      <c r="HCE415" s="955"/>
      <c r="HCF415" s="955"/>
      <c r="HCG415" s="955"/>
      <c r="HCH415" s="955"/>
      <c r="HCI415" s="955"/>
      <c r="HCJ415" s="955"/>
      <c r="HCK415" s="955"/>
      <c r="HCL415" s="955"/>
      <c r="HCM415" s="955"/>
      <c r="HCN415" s="955"/>
      <c r="HCO415" s="955"/>
      <c r="HCP415" s="955"/>
      <c r="HCQ415" s="955"/>
      <c r="HCR415" s="955"/>
      <c r="HCS415" s="955"/>
      <c r="HCT415" s="955"/>
      <c r="HCU415" s="955"/>
      <c r="HCV415" s="955"/>
      <c r="HCW415" s="955"/>
      <c r="HCX415" s="955"/>
      <c r="HCY415" s="955"/>
      <c r="HCZ415" s="955"/>
      <c r="HDA415" s="955"/>
      <c r="HDB415" s="955"/>
      <c r="HDC415" s="955"/>
      <c r="HDD415" s="955"/>
      <c r="HDE415" s="955"/>
      <c r="HDF415" s="955"/>
      <c r="HDG415" s="955"/>
      <c r="HDH415" s="955"/>
      <c r="HDI415" s="955"/>
      <c r="HDJ415" s="955"/>
      <c r="HDK415" s="955"/>
      <c r="HDL415" s="955"/>
      <c r="HDM415" s="955"/>
      <c r="HDN415" s="955"/>
      <c r="HDO415" s="955"/>
      <c r="HDP415" s="955"/>
      <c r="HDQ415" s="955"/>
      <c r="HDR415" s="955"/>
      <c r="HDS415" s="955"/>
      <c r="HDT415" s="955"/>
      <c r="HDU415" s="955"/>
      <c r="HDV415" s="955"/>
      <c r="HDW415" s="955"/>
      <c r="HDX415" s="955"/>
      <c r="HDY415" s="955"/>
      <c r="HDZ415" s="955"/>
      <c r="HEA415" s="955"/>
      <c r="HEB415" s="955"/>
      <c r="HEC415" s="955"/>
      <c r="HED415" s="955"/>
      <c r="HEE415" s="955"/>
      <c r="HEF415" s="955"/>
      <c r="HEG415" s="955"/>
      <c r="HEH415" s="955"/>
      <c r="HEI415" s="955"/>
      <c r="HEJ415" s="955"/>
      <c r="HEK415" s="955"/>
      <c r="HEL415" s="955"/>
      <c r="HEM415" s="955"/>
      <c r="HEN415" s="955"/>
      <c r="HEO415" s="955"/>
      <c r="HEP415" s="955"/>
      <c r="HEQ415" s="955"/>
      <c r="HER415" s="955"/>
      <c r="HES415" s="955"/>
      <c r="HET415" s="955"/>
      <c r="HEU415" s="955"/>
      <c r="HEV415" s="955"/>
      <c r="HEW415" s="955"/>
      <c r="HEX415" s="955"/>
      <c r="HEY415" s="955"/>
      <c r="HEZ415" s="955"/>
      <c r="HFA415" s="955"/>
      <c r="HFB415" s="955"/>
      <c r="HFC415" s="955"/>
      <c r="HFD415" s="955"/>
      <c r="HFE415" s="955"/>
      <c r="HFF415" s="955"/>
      <c r="HFG415" s="955"/>
      <c r="HFH415" s="955"/>
      <c r="HFI415" s="955"/>
      <c r="HFJ415" s="955"/>
      <c r="HFK415" s="955"/>
      <c r="HFL415" s="955"/>
      <c r="HFM415" s="955"/>
      <c r="HFN415" s="955"/>
      <c r="HFO415" s="955"/>
      <c r="HFP415" s="955"/>
      <c r="HFQ415" s="955"/>
      <c r="HFR415" s="955"/>
      <c r="HFS415" s="955"/>
      <c r="HFT415" s="955"/>
      <c r="HFU415" s="955"/>
      <c r="HFV415" s="955"/>
      <c r="HFW415" s="955"/>
      <c r="HFX415" s="955"/>
      <c r="HFY415" s="955"/>
      <c r="HFZ415" s="955"/>
      <c r="HGA415" s="955"/>
      <c r="HGB415" s="955"/>
      <c r="HGC415" s="955"/>
      <c r="HGD415" s="955"/>
      <c r="HGE415" s="955"/>
      <c r="HGF415" s="955"/>
      <c r="HGG415" s="955"/>
      <c r="HGH415" s="955"/>
      <c r="HGI415" s="955"/>
      <c r="HGJ415" s="955"/>
      <c r="HGK415" s="955"/>
      <c r="HGL415" s="955"/>
      <c r="HGM415" s="955"/>
      <c r="HGN415" s="955"/>
      <c r="HGO415" s="955"/>
      <c r="HGP415" s="955"/>
      <c r="HGQ415" s="955"/>
      <c r="HGR415" s="955"/>
      <c r="HGS415" s="955"/>
      <c r="HGT415" s="955"/>
      <c r="HGU415" s="955"/>
      <c r="HGV415" s="955"/>
      <c r="HGW415" s="955"/>
      <c r="HGX415" s="955"/>
      <c r="HGY415" s="955"/>
      <c r="HGZ415" s="955"/>
      <c r="HHA415" s="955"/>
      <c r="HHB415" s="955"/>
      <c r="HHC415" s="955"/>
      <c r="HHD415" s="955"/>
      <c r="HHE415" s="955"/>
      <c r="HHF415" s="955"/>
      <c r="HHG415" s="955"/>
      <c r="HHH415" s="955"/>
      <c r="HHI415" s="955"/>
      <c r="HHJ415" s="955"/>
      <c r="HHK415" s="955"/>
      <c r="HHL415" s="955"/>
      <c r="HHM415" s="955"/>
      <c r="HHN415" s="955"/>
      <c r="HHO415" s="955"/>
      <c r="HHP415" s="955"/>
      <c r="HHQ415" s="955"/>
      <c r="HHR415" s="955"/>
      <c r="HHS415" s="955"/>
      <c r="HHT415" s="955"/>
      <c r="HHU415" s="955"/>
      <c r="HHV415" s="955"/>
      <c r="HHW415" s="955"/>
      <c r="HHX415" s="955"/>
      <c r="HHY415" s="955"/>
      <c r="HHZ415" s="955"/>
      <c r="HIA415" s="955"/>
      <c r="HIB415" s="955"/>
      <c r="HIC415" s="955"/>
      <c r="HID415" s="955"/>
      <c r="HIE415" s="955"/>
      <c r="HIF415" s="955"/>
      <c r="HIG415" s="955"/>
      <c r="HIH415" s="955"/>
      <c r="HII415" s="955"/>
      <c r="HIJ415" s="955"/>
      <c r="HIK415" s="955"/>
      <c r="HIL415" s="955"/>
      <c r="HIM415" s="955"/>
      <c r="HIN415" s="955"/>
      <c r="HIO415" s="955"/>
      <c r="HIP415" s="955"/>
      <c r="HIQ415" s="955"/>
      <c r="HIR415" s="955"/>
      <c r="HIS415" s="955"/>
      <c r="HIT415" s="955"/>
      <c r="HIU415" s="955"/>
      <c r="HIV415" s="955"/>
      <c r="HIW415" s="955"/>
      <c r="HIX415" s="955"/>
      <c r="HIY415" s="955"/>
      <c r="HIZ415" s="955"/>
      <c r="HJA415" s="955"/>
      <c r="HJB415" s="955"/>
      <c r="HJC415" s="955"/>
      <c r="HJD415" s="955"/>
      <c r="HJE415" s="955"/>
      <c r="HJF415" s="955"/>
      <c r="HJG415" s="955"/>
      <c r="HJH415" s="955"/>
      <c r="HJI415" s="955"/>
      <c r="HJJ415" s="955"/>
      <c r="HJK415" s="955"/>
      <c r="HJL415" s="955"/>
      <c r="HJM415" s="955"/>
      <c r="HJN415" s="955"/>
      <c r="HJO415" s="955"/>
      <c r="HJP415" s="955"/>
      <c r="HJQ415" s="955"/>
      <c r="HJR415" s="955"/>
      <c r="HJS415" s="955"/>
      <c r="HJT415" s="955"/>
      <c r="HJU415" s="955"/>
      <c r="HJV415" s="955"/>
      <c r="HJW415" s="955"/>
      <c r="HJX415" s="955"/>
      <c r="HJY415" s="955"/>
      <c r="HJZ415" s="955"/>
      <c r="HKA415" s="955"/>
      <c r="HKB415" s="955"/>
      <c r="HKC415" s="955"/>
      <c r="HKD415" s="955"/>
      <c r="HKE415" s="955"/>
      <c r="HKF415" s="955"/>
      <c r="HKG415" s="955"/>
      <c r="HKH415" s="955"/>
      <c r="HKI415" s="955"/>
      <c r="HKJ415" s="955"/>
      <c r="HKK415" s="955"/>
      <c r="HKL415" s="955"/>
      <c r="HKM415" s="955"/>
      <c r="HKN415" s="955"/>
      <c r="HKO415" s="955"/>
      <c r="HKP415" s="955"/>
      <c r="HKQ415" s="955"/>
      <c r="HKR415" s="955"/>
      <c r="HKS415" s="955"/>
      <c r="HKT415" s="955"/>
      <c r="HKU415" s="955"/>
      <c r="HKV415" s="955"/>
      <c r="HKW415" s="955"/>
      <c r="HKX415" s="955"/>
      <c r="HKY415" s="955"/>
      <c r="HKZ415" s="955"/>
      <c r="HLA415" s="955"/>
      <c r="HLB415" s="955"/>
      <c r="HLC415" s="955"/>
      <c r="HLD415" s="955"/>
      <c r="HLE415" s="955"/>
      <c r="HLF415" s="955"/>
      <c r="HLG415" s="955"/>
      <c r="HLH415" s="955"/>
      <c r="HLI415" s="955"/>
      <c r="HLJ415" s="955"/>
      <c r="HLK415" s="955"/>
      <c r="HLL415" s="955"/>
      <c r="HLM415" s="955"/>
      <c r="HLN415" s="955"/>
      <c r="HLO415" s="955"/>
      <c r="HLP415" s="955"/>
      <c r="HLQ415" s="955"/>
      <c r="HLR415" s="955"/>
      <c r="HLS415" s="955"/>
      <c r="HLT415" s="955"/>
      <c r="HLU415" s="955"/>
      <c r="HLV415" s="955"/>
      <c r="HLW415" s="955"/>
      <c r="HLX415" s="955"/>
      <c r="HLY415" s="955"/>
      <c r="HLZ415" s="955"/>
      <c r="HMA415" s="955"/>
      <c r="HMB415" s="955"/>
      <c r="HMC415" s="955"/>
      <c r="HMD415" s="955"/>
      <c r="HME415" s="955"/>
      <c r="HMF415" s="955"/>
      <c r="HMG415" s="955"/>
      <c r="HMH415" s="955"/>
      <c r="HMI415" s="955"/>
      <c r="HMJ415" s="955"/>
      <c r="HMK415" s="955"/>
      <c r="HML415" s="955"/>
      <c r="HMM415" s="955"/>
      <c r="HMN415" s="955"/>
      <c r="HMO415" s="955"/>
      <c r="HMP415" s="955"/>
      <c r="HMQ415" s="955"/>
      <c r="HMR415" s="955"/>
      <c r="HMS415" s="955"/>
      <c r="HMT415" s="955"/>
      <c r="HMU415" s="955"/>
      <c r="HMV415" s="955"/>
      <c r="HMW415" s="955"/>
      <c r="HMX415" s="955"/>
      <c r="HMY415" s="955"/>
      <c r="HMZ415" s="955"/>
      <c r="HNA415" s="955"/>
      <c r="HNB415" s="955"/>
      <c r="HNC415" s="955"/>
      <c r="HND415" s="955"/>
      <c r="HNE415" s="955"/>
      <c r="HNF415" s="955"/>
      <c r="HNG415" s="955"/>
      <c r="HNH415" s="955"/>
      <c r="HNI415" s="955"/>
      <c r="HNJ415" s="955"/>
      <c r="HNK415" s="955"/>
      <c r="HNL415" s="955"/>
      <c r="HNM415" s="955"/>
      <c r="HNN415" s="955"/>
      <c r="HNO415" s="955"/>
      <c r="HNP415" s="955"/>
      <c r="HNQ415" s="955"/>
      <c r="HNR415" s="955"/>
      <c r="HNS415" s="955"/>
      <c r="HNT415" s="955"/>
      <c r="HNU415" s="955"/>
      <c r="HNV415" s="955"/>
      <c r="HNW415" s="955"/>
      <c r="HNX415" s="955"/>
      <c r="HNY415" s="955"/>
      <c r="HNZ415" s="955"/>
      <c r="HOA415" s="955"/>
      <c r="HOB415" s="955"/>
      <c r="HOC415" s="955"/>
      <c r="HOD415" s="955"/>
      <c r="HOE415" s="955"/>
      <c r="HOF415" s="955"/>
      <c r="HOG415" s="955"/>
      <c r="HOH415" s="955"/>
      <c r="HOI415" s="955"/>
      <c r="HOJ415" s="955"/>
      <c r="HOK415" s="955"/>
      <c r="HOL415" s="955"/>
      <c r="HOM415" s="955"/>
      <c r="HON415" s="955"/>
      <c r="HOO415" s="955"/>
      <c r="HOP415" s="955"/>
      <c r="HOQ415" s="955"/>
      <c r="HOR415" s="955"/>
      <c r="HOS415" s="955"/>
      <c r="HOT415" s="955"/>
      <c r="HOU415" s="955"/>
      <c r="HOV415" s="955"/>
      <c r="HOW415" s="955"/>
      <c r="HOX415" s="955"/>
      <c r="HOY415" s="955"/>
      <c r="HOZ415" s="955"/>
      <c r="HPA415" s="955"/>
      <c r="HPB415" s="955"/>
      <c r="HPC415" s="955"/>
      <c r="HPD415" s="955"/>
      <c r="HPE415" s="955"/>
      <c r="HPF415" s="955"/>
      <c r="HPG415" s="955"/>
      <c r="HPH415" s="955"/>
      <c r="HPI415" s="955"/>
      <c r="HPJ415" s="955"/>
      <c r="HPK415" s="955"/>
      <c r="HPL415" s="955"/>
      <c r="HPM415" s="955"/>
      <c r="HPN415" s="955"/>
      <c r="HPO415" s="955"/>
      <c r="HPP415" s="955"/>
      <c r="HPQ415" s="955"/>
      <c r="HPR415" s="955"/>
      <c r="HPS415" s="955"/>
      <c r="HPT415" s="955"/>
      <c r="HPU415" s="955"/>
      <c r="HPV415" s="955"/>
      <c r="HPW415" s="955"/>
      <c r="HPX415" s="955"/>
      <c r="HPY415" s="955"/>
      <c r="HPZ415" s="955"/>
      <c r="HQA415" s="955"/>
      <c r="HQB415" s="955"/>
      <c r="HQC415" s="955"/>
      <c r="HQD415" s="955"/>
      <c r="HQE415" s="955"/>
      <c r="HQF415" s="955"/>
      <c r="HQG415" s="955"/>
      <c r="HQH415" s="955"/>
      <c r="HQI415" s="955"/>
      <c r="HQJ415" s="955"/>
      <c r="HQK415" s="955"/>
      <c r="HQL415" s="955"/>
      <c r="HQM415" s="955"/>
      <c r="HQN415" s="955"/>
      <c r="HQO415" s="955"/>
      <c r="HQP415" s="955"/>
      <c r="HQQ415" s="955"/>
      <c r="HQR415" s="955"/>
      <c r="HQS415" s="955"/>
      <c r="HQT415" s="955"/>
      <c r="HQU415" s="955"/>
      <c r="HQV415" s="955"/>
      <c r="HQW415" s="955"/>
      <c r="HQX415" s="955"/>
      <c r="HQY415" s="955"/>
      <c r="HQZ415" s="955"/>
      <c r="HRA415" s="955"/>
      <c r="HRB415" s="955"/>
      <c r="HRC415" s="955"/>
      <c r="HRD415" s="955"/>
      <c r="HRE415" s="955"/>
      <c r="HRF415" s="955"/>
      <c r="HRG415" s="955"/>
      <c r="HRH415" s="955"/>
      <c r="HRI415" s="955"/>
      <c r="HRJ415" s="955"/>
      <c r="HRK415" s="955"/>
      <c r="HRL415" s="955"/>
      <c r="HRM415" s="955"/>
      <c r="HRN415" s="955"/>
      <c r="HRO415" s="955"/>
      <c r="HRP415" s="955"/>
      <c r="HRQ415" s="955"/>
      <c r="HRR415" s="955"/>
      <c r="HRS415" s="955"/>
      <c r="HRT415" s="955"/>
      <c r="HRU415" s="955"/>
      <c r="HRV415" s="955"/>
      <c r="HRW415" s="955"/>
      <c r="HRX415" s="955"/>
      <c r="HRY415" s="955"/>
      <c r="HRZ415" s="955"/>
      <c r="HSA415" s="955"/>
      <c r="HSB415" s="955"/>
      <c r="HSC415" s="955"/>
      <c r="HSD415" s="955"/>
      <c r="HSE415" s="955"/>
      <c r="HSF415" s="955"/>
      <c r="HSG415" s="955"/>
      <c r="HSH415" s="955"/>
      <c r="HSI415" s="955"/>
      <c r="HSJ415" s="955"/>
      <c r="HSK415" s="955"/>
      <c r="HSL415" s="955"/>
      <c r="HSM415" s="955"/>
      <c r="HSN415" s="955"/>
      <c r="HSO415" s="955"/>
      <c r="HSP415" s="955"/>
      <c r="HSQ415" s="955"/>
      <c r="HSR415" s="955"/>
      <c r="HSS415" s="955"/>
      <c r="HST415" s="955"/>
      <c r="HSU415" s="955"/>
      <c r="HSV415" s="955"/>
      <c r="HSW415" s="955"/>
      <c r="HSX415" s="955"/>
      <c r="HSY415" s="955"/>
      <c r="HSZ415" s="955"/>
      <c r="HTA415" s="955"/>
      <c r="HTB415" s="955"/>
      <c r="HTC415" s="955"/>
      <c r="HTD415" s="955"/>
      <c r="HTE415" s="955"/>
      <c r="HTF415" s="955"/>
      <c r="HTG415" s="955"/>
      <c r="HTH415" s="955"/>
      <c r="HTI415" s="955"/>
      <c r="HTJ415" s="955"/>
      <c r="HTK415" s="955"/>
      <c r="HTL415" s="955"/>
      <c r="HTM415" s="955"/>
      <c r="HTN415" s="955"/>
      <c r="HTO415" s="955"/>
      <c r="HTP415" s="955"/>
      <c r="HTQ415" s="955"/>
      <c r="HTR415" s="955"/>
      <c r="HTS415" s="955"/>
      <c r="HTT415" s="955"/>
      <c r="HTU415" s="955"/>
      <c r="HTV415" s="955"/>
      <c r="HTW415" s="955"/>
      <c r="HTX415" s="955"/>
      <c r="HTY415" s="955"/>
      <c r="HTZ415" s="955"/>
      <c r="HUA415" s="955"/>
      <c r="HUB415" s="955"/>
      <c r="HUC415" s="955"/>
      <c r="HUD415" s="955"/>
      <c r="HUE415" s="955"/>
      <c r="HUF415" s="955"/>
      <c r="HUG415" s="955"/>
      <c r="HUH415" s="955"/>
      <c r="HUI415" s="955"/>
      <c r="HUJ415" s="955"/>
      <c r="HUK415" s="955"/>
      <c r="HUL415" s="955"/>
      <c r="HUM415" s="955"/>
      <c r="HUN415" s="955"/>
      <c r="HUO415" s="955"/>
      <c r="HUP415" s="955"/>
      <c r="HUQ415" s="955"/>
      <c r="HUR415" s="955"/>
      <c r="HUS415" s="955"/>
      <c r="HUT415" s="955"/>
      <c r="HUU415" s="955"/>
      <c r="HUV415" s="955"/>
      <c r="HUW415" s="955"/>
      <c r="HUX415" s="955"/>
      <c r="HUY415" s="955"/>
      <c r="HUZ415" s="955"/>
      <c r="HVA415" s="955"/>
      <c r="HVB415" s="955"/>
      <c r="HVC415" s="955"/>
      <c r="HVD415" s="955"/>
      <c r="HVE415" s="955"/>
      <c r="HVF415" s="955"/>
      <c r="HVG415" s="955"/>
      <c r="HVH415" s="955"/>
      <c r="HVI415" s="955"/>
      <c r="HVJ415" s="955"/>
      <c r="HVK415" s="955"/>
      <c r="HVL415" s="955"/>
      <c r="HVM415" s="955"/>
      <c r="HVN415" s="955"/>
      <c r="HVO415" s="955"/>
      <c r="HVP415" s="955"/>
      <c r="HVQ415" s="955"/>
      <c r="HVR415" s="955"/>
      <c r="HVS415" s="955"/>
      <c r="HVT415" s="955"/>
      <c r="HVU415" s="955"/>
      <c r="HVV415" s="955"/>
      <c r="HVW415" s="955"/>
      <c r="HVX415" s="955"/>
      <c r="HVY415" s="955"/>
      <c r="HVZ415" s="955"/>
      <c r="HWA415" s="955"/>
      <c r="HWB415" s="955"/>
      <c r="HWC415" s="955"/>
      <c r="HWD415" s="955"/>
      <c r="HWE415" s="955"/>
      <c r="HWF415" s="955"/>
      <c r="HWG415" s="955"/>
      <c r="HWH415" s="955"/>
      <c r="HWI415" s="955"/>
      <c r="HWJ415" s="955"/>
      <c r="HWK415" s="955"/>
      <c r="HWL415" s="955"/>
      <c r="HWM415" s="955"/>
      <c r="HWN415" s="955"/>
      <c r="HWO415" s="955"/>
      <c r="HWP415" s="955"/>
      <c r="HWQ415" s="955"/>
      <c r="HWR415" s="955"/>
      <c r="HWS415" s="955"/>
      <c r="HWT415" s="955"/>
      <c r="HWU415" s="955"/>
      <c r="HWV415" s="955"/>
      <c r="HWW415" s="955"/>
      <c r="HWX415" s="955"/>
      <c r="HWY415" s="955"/>
      <c r="HWZ415" s="955"/>
      <c r="HXA415" s="955"/>
      <c r="HXB415" s="955"/>
      <c r="HXC415" s="955"/>
      <c r="HXD415" s="955"/>
      <c r="HXE415" s="955"/>
      <c r="HXF415" s="955"/>
      <c r="HXG415" s="955"/>
      <c r="HXH415" s="955"/>
      <c r="HXI415" s="955"/>
      <c r="HXJ415" s="955"/>
      <c r="HXK415" s="955"/>
      <c r="HXL415" s="955"/>
      <c r="HXM415" s="955"/>
      <c r="HXN415" s="955"/>
      <c r="HXO415" s="955"/>
      <c r="HXP415" s="955"/>
      <c r="HXQ415" s="955"/>
      <c r="HXR415" s="955"/>
      <c r="HXS415" s="955"/>
      <c r="HXT415" s="955"/>
      <c r="HXU415" s="955"/>
      <c r="HXV415" s="955"/>
      <c r="HXW415" s="955"/>
      <c r="HXX415" s="955"/>
      <c r="HXY415" s="955"/>
      <c r="HXZ415" s="955"/>
      <c r="HYA415" s="955"/>
      <c r="HYB415" s="955"/>
      <c r="HYC415" s="955"/>
      <c r="HYD415" s="955"/>
      <c r="HYE415" s="955"/>
      <c r="HYF415" s="955"/>
      <c r="HYG415" s="955"/>
      <c r="HYH415" s="955"/>
      <c r="HYI415" s="955"/>
      <c r="HYJ415" s="955"/>
      <c r="HYK415" s="955"/>
      <c r="HYL415" s="955"/>
      <c r="HYM415" s="955"/>
      <c r="HYN415" s="955"/>
      <c r="HYO415" s="955"/>
      <c r="HYP415" s="955"/>
      <c r="HYQ415" s="955"/>
      <c r="HYR415" s="955"/>
      <c r="HYS415" s="955"/>
      <c r="HYT415" s="955"/>
      <c r="HYU415" s="955"/>
      <c r="HYV415" s="955"/>
      <c r="HYW415" s="955"/>
      <c r="HYX415" s="955"/>
      <c r="HYY415" s="955"/>
      <c r="HYZ415" s="955"/>
      <c r="HZA415" s="955"/>
      <c r="HZB415" s="955"/>
      <c r="HZC415" s="955"/>
      <c r="HZD415" s="955"/>
      <c r="HZE415" s="955"/>
      <c r="HZF415" s="955"/>
      <c r="HZG415" s="955"/>
      <c r="HZH415" s="955"/>
      <c r="HZI415" s="955"/>
      <c r="HZJ415" s="955"/>
      <c r="HZK415" s="955"/>
      <c r="HZL415" s="955"/>
      <c r="HZM415" s="955"/>
      <c r="HZN415" s="955"/>
      <c r="HZO415" s="955"/>
      <c r="HZP415" s="955"/>
      <c r="HZQ415" s="955"/>
      <c r="HZR415" s="955"/>
      <c r="HZS415" s="955"/>
      <c r="HZT415" s="955"/>
      <c r="HZU415" s="955"/>
      <c r="HZV415" s="955"/>
      <c r="HZW415" s="955"/>
      <c r="HZX415" s="955"/>
      <c r="HZY415" s="955"/>
      <c r="HZZ415" s="955"/>
      <c r="IAA415" s="955"/>
      <c r="IAB415" s="955"/>
      <c r="IAC415" s="955"/>
      <c r="IAD415" s="955"/>
      <c r="IAE415" s="955"/>
      <c r="IAF415" s="955"/>
      <c r="IAG415" s="955"/>
      <c r="IAH415" s="955"/>
      <c r="IAI415" s="955"/>
      <c r="IAJ415" s="955"/>
      <c r="IAK415" s="955"/>
      <c r="IAL415" s="955"/>
      <c r="IAM415" s="955"/>
      <c r="IAN415" s="955"/>
      <c r="IAO415" s="955"/>
      <c r="IAP415" s="955"/>
      <c r="IAQ415" s="955"/>
      <c r="IAR415" s="955"/>
      <c r="IAS415" s="955"/>
      <c r="IAT415" s="955"/>
      <c r="IAU415" s="955"/>
      <c r="IAV415" s="955"/>
      <c r="IAW415" s="955"/>
      <c r="IAX415" s="955"/>
      <c r="IAY415" s="955"/>
      <c r="IAZ415" s="955"/>
      <c r="IBA415" s="955"/>
      <c r="IBB415" s="955"/>
      <c r="IBC415" s="955"/>
      <c r="IBD415" s="955"/>
      <c r="IBE415" s="955"/>
      <c r="IBF415" s="955"/>
      <c r="IBG415" s="955"/>
      <c r="IBH415" s="955"/>
      <c r="IBI415" s="955"/>
      <c r="IBJ415" s="955"/>
      <c r="IBK415" s="955"/>
      <c r="IBL415" s="955"/>
      <c r="IBM415" s="955"/>
      <c r="IBN415" s="955"/>
      <c r="IBO415" s="955"/>
      <c r="IBP415" s="955"/>
      <c r="IBQ415" s="955"/>
      <c r="IBR415" s="955"/>
      <c r="IBS415" s="955"/>
      <c r="IBT415" s="955"/>
      <c r="IBU415" s="955"/>
      <c r="IBV415" s="955"/>
      <c r="IBW415" s="955"/>
      <c r="IBX415" s="955"/>
      <c r="IBY415" s="955"/>
      <c r="IBZ415" s="955"/>
      <c r="ICA415" s="955"/>
      <c r="ICB415" s="955"/>
      <c r="ICC415" s="955"/>
      <c r="ICD415" s="955"/>
      <c r="ICE415" s="955"/>
      <c r="ICF415" s="955"/>
      <c r="ICG415" s="955"/>
      <c r="ICH415" s="955"/>
      <c r="ICI415" s="955"/>
      <c r="ICJ415" s="955"/>
      <c r="ICK415" s="955"/>
      <c r="ICL415" s="955"/>
      <c r="ICM415" s="955"/>
      <c r="ICN415" s="955"/>
      <c r="ICO415" s="955"/>
      <c r="ICP415" s="955"/>
      <c r="ICQ415" s="955"/>
      <c r="ICR415" s="955"/>
      <c r="ICS415" s="955"/>
      <c r="ICT415" s="955"/>
      <c r="ICU415" s="955"/>
      <c r="ICV415" s="955"/>
      <c r="ICW415" s="955"/>
      <c r="ICX415" s="955"/>
      <c r="ICY415" s="955"/>
      <c r="ICZ415" s="955"/>
      <c r="IDA415" s="955"/>
      <c r="IDB415" s="955"/>
      <c r="IDC415" s="955"/>
      <c r="IDD415" s="955"/>
      <c r="IDE415" s="955"/>
      <c r="IDF415" s="955"/>
      <c r="IDG415" s="955"/>
      <c r="IDH415" s="955"/>
      <c r="IDI415" s="955"/>
      <c r="IDJ415" s="955"/>
      <c r="IDK415" s="955"/>
      <c r="IDL415" s="955"/>
      <c r="IDM415" s="955"/>
      <c r="IDN415" s="955"/>
      <c r="IDO415" s="955"/>
      <c r="IDP415" s="955"/>
      <c r="IDQ415" s="955"/>
      <c r="IDR415" s="955"/>
      <c r="IDS415" s="955"/>
      <c r="IDT415" s="955"/>
      <c r="IDU415" s="955"/>
      <c r="IDV415" s="955"/>
      <c r="IDW415" s="955"/>
      <c r="IDX415" s="955"/>
      <c r="IDY415" s="955"/>
      <c r="IDZ415" s="955"/>
      <c r="IEA415" s="955"/>
      <c r="IEB415" s="955"/>
      <c r="IEC415" s="955"/>
      <c r="IED415" s="955"/>
      <c r="IEE415" s="955"/>
      <c r="IEF415" s="955"/>
      <c r="IEG415" s="955"/>
      <c r="IEH415" s="955"/>
      <c r="IEI415" s="955"/>
      <c r="IEJ415" s="955"/>
      <c r="IEK415" s="955"/>
      <c r="IEL415" s="955"/>
      <c r="IEM415" s="955"/>
      <c r="IEN415" s="955"/>
      <c r="IEO415" s="955"/>
      <c r="IEP415" s="955"/>
      <c r="IEQ415" s="955"/>
      <c r="IER415" s="955"/>
      <c r="IES415" s="955"/>
      <c r="IET415" s="955"/>
      <c r="IEU415" s="955"/>
      <c r="IEV415" s="955"/>
      <c r="IEW415" s="955"/>
      <c r="IEX415" s="955"/>
      <c r="IEY415" s="955"/>
      <c r="IEZ415" s="955"/>
      <c r="IFA415" s="955"/>
      <c r="IFB415" s="955"/>
      <c r="IFC415" s="955"/>
      <c r="IFD415" s="955"/>
      <c r="IFE415" s="955"/>
      <c r="IFF415" s="955"/>
      <c r="IFG415" s="955"/>
      <c r="IFH415" s="955"/>
      <c r="IFI415" s="955"/>
      <c r="IFJ415" s="955"/>
      <c r="IFK415" s="955"/>
      <c r="IFL415" s="955"/>
      <c r="IFM415" s="955"/>
      <c r="IFN415" s="955"/>
      <c r="IFO415" s="955"/>
      <c r="IFP415" s="955"/>
      <c r="IFQ415" s="955"/>
      <c r="IFR415" s="955"/>
      <c r="IFS415" s="955"/>
      <c r="IFT415" s="955"/>
      <c r="IFU415" s="955"/>
      <c r="IFV415" s="955"/>
      <c r="IFW415" s="955"/>
      <c r="IFX415" s="955"/>
      <c r="IFY415" s="955"/>
      <c r="IFZ415" s="955"/>
      <c r="IGA415" s="955"/>
      <c r="IGB415" s="955"/>
      <c r="IGC415" s="955"/>
      <c r="IGD415" s="955"/>
      <c r="IGE415" s="955"/>
      <c r="IGF415" s="955"/>
      <c r="IGG415" s="955"/>
      <c r="IGH415" s="955"/>
      <c r="IGI415" s="955"/>
      <c r="IGJ415" s="955"/>
      <c r="IGK415" s="955"/>
      <c r="IGL415" s="955"/>
      <c r="IGM415" s="955"/>
      <c r="IGN415" s="955"/>
      <c r="IGO415" s="955"/>
      <c r="IGP415" s="955"/>
      <c r="IGQ415" s="955"/>
      <c r="IGR415" s="955"/>
      <c r="IGS415" s="955"/>
      <c r="IGT415" s="955"/>
      <c r="IGU415" s="955"/>
      <c r="IGV415" s="955"/>
      <c r="IGW415" s="955"/>
      <c r="IGX415" s="955"/>
      <c r="IGY415" s="955"/>
      <c r="IGZ415" s="955"/>
      <c r="IHA415" s="955"/>
      <c r="IHB415" s="955"/>
      <c r="IHC415" s="955"/>
      <c r="IHD415" s="955"/>
      <c r="IHE415" s="955"/>
      <c r="IHF415" s="955"/>
      <c r="IHG415" s="955"/>
      <c r="IHH415" s="955"/>
      <c r="IHI415" s="955"/>
      <c r="IHJ415" s="955"/>
      <c r="IHK415" s="955"/>
      <c r="IHL415" s="955"/>
      <c r="IHM415" s="955"/>
      <c r="IHN415" s="955"/>
      <c r="IHO415" s="955"/>
      <c r="IHP415" s="955"/>
      <c r="IHQ415" s="955"/>
      <c r="IHR415" s="955"/>
      <c r="IHS415" s="955"/>
      <c r="IHT415" s="955"/>
      <c r="IHU415" s="955"/>
      <c r="IHV415" s="955"/>
      <c r="IHW415" s="955"/>
      <c r="IHX415" s="955"/>
      <c r="IHY415" s="955"/>
      <c r="IHZ415" s="955"/>
      <c r="IIA415" s="955"/>
      <c r="IIB415" s="955"/>
      <c r="IIC415" s="955"/>
      <c r="IID415" s="955"/>
      <c r="IIE415" s="955"/>
      <c r="IIF415" s="955"/>
      <c r="IIG415" s="955"/>
      <c r="IIH415" s="955"/>
      <c r="III415" s="955"/>
      <c r="IIJ415" s="955"/>
      <c r="IIK415" s="955"/>
      <c r="IIL415" s="955"/>
      <c r="IIM415" s="955"/>
      <c r="IIN415" s="955"/>
      <c r="IIO415" s="955"/>
      <c r="IIP415" s="955"/>
      <c r="IIQ415" s="955"/>
      <c r="IIR415" s="955"/>
      <c r="IIS415" s="955"/>
      <c r="IIT415" s="955"/>
      <c r="IIU415" s="955"/>
      <c r="IIV415" s="955"/>
      <c r="IIW415" s="955"/>
      <c r="IIX415" s="955"/>
      <c r="IIY415" s="955"/>
      <c r="IIZ415" s="955"/>
      <c r="IJA415" s="955"/>
      <c r="IJB415" s="955"/>
      <c r="IJC415" s="955"/>
      <c r="IJD415" s="955"/>
      <c r="IJE415" s="955"/>
      <c r="IJF415" s="955"/>
      <c r="IJG415" s="955"/>
      <c r="IJH415" s="955"/>
      <c r="IJI415" s="955"/>
      <c r="IJJ415" s="955"/>
      <c r="IJK415" s="955"/>
      <c r="IJL415" s="955"/>
      <c r="IJM415" s="955"/>
      <c r="IJN415" s="955"/>
      <c r="IJO415" s="955"/>
      <c r="IJP415" s="955"/>
      <c r="IJQ415" s="955"/>
      <c r="IJR415" s="955"/>
      <c r="IJS415" s="955"/>
      <c r="IJT415" s="955"/>
      <c r="IJU415" s="955"/>
      <c r="IJV415" s="955"/>
      <c r="IJW415" s="955"/>
      <c r="IJX415" s="955"/>
      <c r="IJY415" s="955"/>
      <c r="IJZ415" s="955"/>
      <c r="IKA415" s="955"/>
      <c r="IKB415" s="955"/>
      <c r="IKC415" s="955"/>
      <c r="IKD415" s="955"/>
      <c r="IKE415" s="955"/>
      <c r="IKF415" s="955"/>
      <c r="IKG415" s="955"/>
      <c r="IKH415" s="955"/>
      <c r="IKI415" s="955"/>
      <c r="IKJ415" s="955"/>
      <c r="IKK415" s="955"/>
      <c r="IKL415" s="955"/>
      <c r="IKM415" s="955"/>
      <c r="IKN415" s="955"/>
      <c r="IKO415" s="955"/>
      <c r="IKP415" s="955"/>
      <c r="IKQ415" s="955"/>
      <c r="IKR415" s="955"/>
      <c r="IKS415" s="955"/>
      <c r="IKT415" s="955"/>
      <c r="IKU415" s="955"/>
      <c r="IKV415" s="955"/>
      <c r="IKW415" s="955"/>
      <c r="IKX415" s="955"/>
      <c r="IKY415" s="955"/>
      <c r="IKZ415" s="955"/>
      <c r="ILA415" s="955"/>
      <c r="ILB415" s="955"/>
      <c r="ILC415" s="955"/>
      <c r="ILD415" s="955"/>
      <c r="ILE415" s="955"/>
      <c r="ILF415" s="955"/>
      <c r="ILG415" s="955"/>
      <c r="ILH415" s="955"/>
      <c r="ILI415" s="955"/>
      <c r="ILJ415" s="955"/>
      <c r="ILK415" s="955"/>
      <c r="ILL415" s="955"/>
      <c r="ILM415" s="955"/>
      <c r="ILN415" s="955"/>
      <c r="ILO415" s="955"/>
      <c r="ILP415" s="955"/>
      <c r="ILQ415" s="955"/>
      <c r="ILR415" s="955"/>
      <c r="ILS415" s="955"/>
      <c r="ILT415" s="955"/>
      <c r="ILU415" s="955"/>
      <c r="ILV415" s="955"/>
      <c r="ILW415" s="955"/>
      <c r="ILX415" s="955"/>
      <c r="ILY415" s="955"/>
      <c r="ILZ415" s="955"/>
      <c r="IMA415" s="955"/>
      <c r="IMB415" s="955"/>
      <c r="IMC415" s="955"/>
      <c r="IMD415" s="955"/>
      <c r="IME415" s="955"/>
      <c r="IMF415" s="955"/>
      <c r="IMG415" s="955"/>
      <c r="IMH415" s="955"/>
      <c r="IMI415" s="955"/>
      <c r="IMJ415" s="955"/>
      <c r="IMK415" s="955"/>
      <c r="IML415" s="955"/>
      <c r="IMM415" s="955"/>
      <c r="IMN415" s="955"/>
      <c r="IMO415" s="955"/>
      <c r="IMP415" s="955"/>
      <c r="IMQ415" s="955"/>
      <c r="IMR415" s="955"/>
      <c r="IMS415" s="955"/>
      <c r="IMT415" s="955"/>
      <c r="IMU415" s="955"/>
      <c r="IMV415" s="955"/>
      <c r="IMW415" s="955"/>
      <c r="IMX415" s="955"/>
      <c r="IMY415" s="955"/>
      <c r="IMZ415" s="955"/>
      <c r="INA415" s="955"/>
      <c r="INB415" s="955"/>
      <c r="INC415" s="955"/>
      <c r="IND415" s="955"/>
      <c r="INE415" s="955"/>
      <c r="INF415" s="955"/>
      <c r="ING415" s="955"/>
      <c r="INH415" s="955"/>
      <c r="INI415" s="955"/>
      <c r="INJ415" s="955"/>
      <c r="INK415" s="955"/>
      <c r="INL415" s="955"/>
      <c r="INM415" s="955"/>
      <c r="INN415" s="955"/>
      <c r="INO415" s="955"/>
      <c r="INP415" s="955"/>
      <c r="INQ415" s="955"/>
      <c r="INR415" s="955"/>
      <c r="INS415" s="955"/>
      <c r="INT415" s="955"/>
      <c r="INU415" s="955"/>
      <c r="INV415" s="955"/>
      <c r="INW415" s="955"/>
      <c r="INX415" s="955"/>
      <c r="INY415" s="955"/>
      <c r="INZ415" s="955"/>
      <c r="IOA415" s="955"/>
      <c r="IOB415" s="955"/>
      <c r="IOC415" s="955"/>
      <c r="IOD415" s="955"/>
      <c r="IOE415" s="955"/>
      <c r="IOF415" s="955"/>
      <c r="IOG415" s="955"/>
      <c r="IOH415" s="955"/>
      <c r="IOI415" s="955"/>
      <c r="IOJ415" s="955"/>
      <c r="IOK415" s="955"/>
      <c r="IOL415" s="955"/>
      <c r="IOM415" s="955"/>
      <c r="ION415" s="955"/>
      <c r="IOO415" s="955"/>
      <c r="IOP415" s="955"/>
      <c r="IOQ415" s="955"/>
      <c r="IOR415" s="955"/>
      <c r="IOS415" s="955"/>
      <c r="IOT415" s="955"/>
      <c r="IOU415" s="955"/>
      <c r="IOV415" s="955"/>
      <c r="IOW415" s="955"/>
      <c r="IOX415" s="955"/>
      <c r="IOY415" s="955"/>
      <c r="IOZ415" s="955"/>
      <c r="IPA415" s="955"/>
      <c r="IPB415" s="955"/>
      <c r="IPC415" s="955"/>
      <c r="IPD415" s="955"/>
      <c r="IPE415" s="955"/>
      <c r="IPF415" s="955"/>
      <c r="IPG415" s="955"/>
      <c r="IPH415" s="955"/>
      <c r="IPI415" s="955"/>
      <c r="IPJ415" s="955"/>
      <c r="IPK415" s="955"/>
      <c r="IPL415" s="955"/>
      <c r="IPM415" s="955"/>
      <c r="IPN415" s="955"/>
      <c r="IPO415" s="955"/>
      <c r="IPP415" s="955"/>
      <c r="IPQ415" s="955"/>
      <c r="IPR415" s="955"/>
      <c r="IPS415" s="955"/>
      <c r="IPT415" s="955"/>
      <c r="IPU415" s="955"/>
      <c r="IPV415" s="955"/>
      <c r="IPW415" s="955"/>
      <c r="IPX415" s="955"/>
      <c r="IPY415" s="955"/>
      <c r="IPZ415" s="955"/>
      <c r="IQA415" s="955"/>
      <c r="IQB415" s="955"/>
      <c r="IQC415" s="955"/>
      <c r="IQD415" s="955"/>
      <c r="IQE415" s="955"/>
      <c r="IQF415" s="955"/>
      <c r="IQG415" s="955"/>
      <c r="IQH415" s="955"/>
      <c r="IQI415" s="955"/>
      <c r="IQJ415" s="955"/>
      <c r="IQK415" s="955"/>
      <c r="IQL415" s="955"/>
      <c r="IQM415" s="955"/>
      <c r="IQN415" s="955"/>
      <c r="IQO415" s="955"/>
      <c r="IQP415" s="955"/>
      <c r="IQQ415" s="955"/>
      <c r="IQR415" s="955"/>
      <c r="IQS415" s="955"/>
      <c r="IQT415" s="955"/>
      <c r="IQU415" s="955"/>
      <c r="IQV415" s="955"/>
      <c r="IQW415" s="955"/>
      <c r="IQX415" s="955"/>
      <c r="IQY415" s="955"/>
      <c r="IQZ415" s="955"/>
      <c r="IRA415" s="955"/>
      <c r="IRB415" s="955"/>
      <c r="IRC415" s="955"/>
      <c r="IRD415" s="955"/>
      <c r="IRE415" s="955"/>
      <c r="IRF415" s="955"/>
      <c r="IRG415" s="955"/>
      <c r="IRH415" s="955"/>
      <c r="IRI415" s="955"/>
      <c r="IRJ415" s="955"/>
      <c r="IRK415" s="955"/>
      <c r="IRL415" s="955"/>
      <c r="IRM415" s="955"/>
      <c r="IRN415" s="955"/>
      <c r="IRO415" s="955"/>
      <c r="IRP415" s="955"/>
      <c r="IRQ415" s="955"/>
      <c r="IRR415" s="955"/>
      <c r="IRS415" s="955"/>
      <c r="IRT415" s="955"/>
      <c r="IRU415" s="955"/>
      <c r="IRV415" s="955"/>
      <c r="IRW415" s="955"/>
      <c r="IRX415" s="955"/>
      <c r="IRY415" s="955"/>
      <c r="IRZ415" s="955"/>
      <c r="ISA415" s="955"/>
      <c r="ISB415" s="955"/>
      <c r="ISC415" s="955"/>
      <c r="ISD415" s="955"/>
      <c r="ISE415" s="955"/>
      <c r="ISF415" s="955"/>
      <c r="ISG415" s="955"/>
      <c r="ISH415" s="955"/>
      <c r="ISI415" s="955"/>
      <c r="ISJ415" s="955"/>
      <c r="ISK415" s="955"/>
      <c r="ISL415" s="955"/>
      <c r="ISM415" s="955"/>
      <c r="ISN415" s="955"/>
      <c r="ISO415" s="955"/>
      <c r="ISP415" s="955"/>
      <c r="ISQ415" s="955"/>
      <c r="ISR415" s="955"/>
      <c r="ISS415" s="955"/>
      <c r="IST415" s="955"/>
      <c r="ISU415" s="955"/>
      <c r="ISV415" s="955"/>
      <c r="ISW415" s="955"/>
      <c r="ISX415" s="955"/>
      <c r="ISY415" s="955"/>
      <c r="ISZ415" s="955"/>
      <c r="ITA415" s="955"/>
      <c r="ITB415" s="955"/>
      <c r="ITC415" s="955"/>
      <c r="ITD415" s="955"/>
      <c r="ITE415" s="955"/>
      <c r="ITF415" s="955"/>
      <c r="ITG415" s="955"/>
      <c r="ITH415" s="955"/>
      <c r="ITI415" s="955"/>
      <c r="ITJ415" s="955"/>
      <c r="ITK415" s="955"/>
      <c r="ITL415" s="955"/>
      <c r="ITM415" s="955"/>
      <c r="ITN415" s="955"/>
      <c r="ITO415" s="955"/>
      <c r="ITP415" s="955"/>
      <c r="ITQ415" s="955"/>
      <c r="ITR415" s="955"/>
      <c r="ITS415" s="955"/>
      <c r="ITT415" s="955"/>
      <c r="ITU415" s="955"/>
      <c r="ITV415" s="955"/>
      <c r="ITW415" s="955"/>
      <c r="ITX415" s="955"/>
      <c r="ITY415" s="955"/>
      <c r="ITZ415" s="955"/>
      <c r="IUA415" s="955"/>
      <c r="IUB415" s="955"/>
      <c r="IUC415" s="955"/>
      <c r="IUD415" s="955"/>
      <c r="IUE415" s="955"/>
      <c r="IUF415" s="955"/>
      <c r="IUG415" s="955"/>
      <c r="IUH415" s="955"/>
      <c r="IUI415" s="955"/>
      <c r="IUJ415" s="955"/>
      <c r="IUK415" s="955"/>
      <c r="IUL415" s="955"/>
      <c r="IUM415" s="955"/>
      <c r="IUN415" s="955"/>
      <c r="IUO415" s="955"/>
      <c r="IUP415" s="955"/>
      <c r="IUQ415" s="955"/>
      <c r="IUR415" s="955"/>
      <c r="IUS415" s="955"/>
      <c r="IUT415" s="955"/>
      <c r="IUU415" s="955"/>
      <c r="IUV415" s="955"/>
      <c r="IUW415" s="955"/>
      <c r="IUX415" s="955"/>
      <c r="IUY415" s="955"/>
      <c r="IUZ415" s="955"/>
      <c r="IVA415" s="955"/>
      <c r="IVB415" s="955"/>
      <c r="IVC415" s="955"/>
      <c r="IVD415" s="955"/>
      <c r="IVE415" s="955"/>
      <c r="IVF415" s="955"/>
      <c r="IVG415" s="955"/>
      <c r="IVH415" s="955"/>
      <c r="IVI415" s="955"/>
      <c r="IVJ415" s="955"/>
      <c r="IVK415" s="955"/>
      <c r="IVL415" s="955"/>
      <c r="IVM415" s="955"/>
      <c r="IVN415" s="955"/>
      <c r="IVO415" s="955"/>
      <c r="IVP415" s="955"/>
      <c r="IVQ415" s="955"/>
      <c r="IVR415" s="955"/>
      <c r="IVS415" s="955"/>
      <c r="IVT415" s="955"/>
      <c r="IVU415" s="955"/>
      <c r="IVV415" s="955"/>
      <c r="IVW415" s="955"/>
      <c r="IVX415" s="955"/>
      <c r="IVY415" s="955"/>
      <c r="IVZ415" s="955"/>
      <c r="IWA415" s="955"/>
      <c r="IWB415" s="955"/>
      <c r="IWC415" s="955"/>
      <c r="IWD415" s="955"/>
      <c r="IWE415" s="955"/>
      <c r="IWF415" s="955"/>
      <c r="IWG415" s="955"/>
      <c r="IWH415" s="955"/>
      <c r="IWI415" s="955"/>
      <c r="IWJ415" s="955"/>
      <c r="IWK415" s="955"/>
      <c r="IWL415" s="955"/>
      <c r="IWM415" s="955"/>
      <c r="IWN415" s="955"/>
      <c r="IWO415" s="955"/>
      <c r="IWP415" s="955"/>
      <c r="IWQ415" s="955"/>
      <c r="IWR415" s="955"/>
      <c r="IWS415" s="955"/>
      <c r="IWT415" s="955"/>
      <c r="IWU415" s="955"/>
      <c r="IWV415" s="955"/>
      <c r="IWW415" s="955"/>
      <c r="IWX415" s="955"/>
      <c r="IWY415" s="955"/>
      <c r="IWZ415" s="955"/>
      <c r="IXA415" s="955"/>
      <c r="IXB415" s="955"/>
      <c r="IXC415" s="955"/>
      <c r="IXD415" s="955"/>
      <c r="IXE415" s="955"/>
      <c r="IXF415" s="955"/>
      <c r="IXG415" s="955"/>
      <c r="IXH415" s="955"/>
      <c r="IXI415" s="955"/>
      <c r="IXJ415" s="955"/>
      <c r="IXK415" s="955"/>
      <c r="IXL415" s="955"/>
      <c r="IXM415" s="955"/>
      <c r="IXN415" s="955"/>
      <c r="IXO415" s="955"/>
      <c r="IXP415" s="955"/>
      <c r="IXQ415" s="955"/>
      <c r="IXR415" s="955"/>
      <c r="IXS415" s="955"/>
      <c r="IXT415" s="955"/>
      <c r="IXU415" s="955"/>
      <c r="IXV415" s="955"/>
      <c r="IXW415" s="955"/>
      <c r="IXX415" s="955"/>
      <c r="IXY415" s="955"/>
      <c r="IXZ415" s="955"/>
      <c r="IYA415" s="955"/>
      <c r="IYB415" s="955"/>
      <c r="IYC415" s="955"/>
      <c r="IYD415" s="955"/>
      <c r="IYE415" s="955"/>
      <c r="IYF415" s="955"/>
      <c r="IYG415" s="955"/>
      <c r="IYH415" s="955"/>
      <c r="IYI415" s="955"/>
      <c r="IYJ415" s="955"/>
      <c r="IYK415" s="955"/>
      <c r="IYL415" s="955"/>
      <c r="IYM415" s="955"/>
      <c r="IYN415" s="955"/>
      <c r="IYO415" s="955"/>
      <c r="IYP415" s="955"/>
      <c r="IYQ415" s="955"/>
      <c r="IYR415" s="955"/>
      <c r="IYS415" s="955"/>
      <c r="IYT415" s="955"/>
      <c r="IYU415" s="955"/>
      <c r="IYV415" s="955"/>
      <c r="IYW415" s="955"/>
      <c r="IYX415" s="955"/>
      <c r="IYY415" s="955"/>
      <c r="IYZ415" s="955"/>
      <c r="IZA415" s="955"/>
      <c r="IZB415" s="955"/>
      <c r="IZC415" s="955"/>
      <c r="IZD415" s="955"/>
      <c r="IZE415" s="955"/>
      <c r="IZF415" s="955"/>
      <c r="IZG415" s="955"/>
      <c r="IZH415" s="955"/>
      <c r="IZI415" s="955"/>
      <c r="IZJ415" s="955"/>
      <c r="IZK415" s="955"/>
      <c r="IZL415" s="955"/>
      <c r="IZM415" s="955"/>
      <c r="IZN415" s="955"/>
      <c r="IZO415" s="955"/>
      <c r="IZP415" s="955"/>
      <c r="IZQ415" s="955"/>
      <c r="IZR415" s="955"/>
      <c r="IZS415" s="955"/>
      <c r="IZT415" s="955"/>
      <c r="IZU415" s="955"/>
      <c r="IZV415" s="955"/>
      <c r="IZW415" s="955"/>
      <c r="IZX415" s="955"/>
      <c r="IZY415" s="955"/>
      <c r="IZZ415" s="955"/>
      <c r="JAA415" s="955"/>
      <c r="JAB415" s="955"/>
      <c r="JAC415" s="955"/>
      <c r="JAD415" s="955"/>
      <c r="JAE415" s="955"/>
      <c r="JAF415" s="955"/>
      <c r="JAG415" s="955"/>
      <c r="JAH415" s="955"/>
      <c r="JAI415" s="955"/>
      <c r="JAJ415" s="955"/>
      <c r="JAK415" s="955"/>
      <c r="JAL415" s="955"/>
      <c r="JAM415" s="955"/>
      <c r="JAN415" s="955"/>
      <c r="JAO415" s="955"/>
      <c r="JAP415" s="955"/>
      <c r="JAQ415" s="955"/>
      <c r="JAR415" s="955"/>
      <c r="JAS415" s="955"/>
      <c r="JAT415" s="955"/>
      <c r="JAU415" s="955"/>
      <c r="JAV415" s="955"/>
      <c r="JAW415" s="955"/>
      <c r="JAX415" s="955"/>
      <c r="JAY415" s="955"/>
      <c r="JAZ415" s="955"/>
      <c r="JBA415" s="955"/>
      <c r="JBB415" s="955"/>
      <c r="JBC415" s="955"/>
      <c r="JBD415" s="955"/>
      <c r="JBE415" s="955"/>
      <c r="JBF415" s="955"/>
      <c r="JBG415" s="955"/>
      <c r="JBH415" s="955"/>
      <c r="JBI415" s="955"/>
      <c r="JBJ415" s="955"/>
      <c r="JBK415" s="955"/>
      <c r="JBL415" s="955"/>
      <c r="JBM415" s="955"/>
      <c r="JBN415" s="955"/>
      <c r="JBO415" s="955"/>
      <c r="JBP415" s="955"/>
      <c r="JBQ415" s="955"/>
      <c r="JBR415" s="955"/>
      <c r="JBS415" s="955"/>
      <c r="JBT415" s="955"/>
      <c r="JBU415" s="955"/>
      <c r="JBV415" s="955"/>
      <c r="JBW415" s="955"/>
      <c r="JBX415" s="955"/>
      <c r="JBY415" s="955"/>
      <c r="JBZ415" s="955"/>
      <c r="JCA415" s="955"/>
      <c r="JCB415" s="955"/>
      <c r="JCC415" s="955"/>
      <c r="JCD415" s="955"/>
      <c r="JCE415" s="955"/>
      <c r="JCF415" s="955"/>
      <c r="JCG415" s="955"/>
      <c r="JCH415" s="955"/>
      <c r="JCI415" s="955"/>
      <c r="JCJ415" s="955"/>
      <c r="JCK415" s="955"/>
      <c r="JCL415" s="955"/>
      <c r="JCM415" s="955"/>
      <c r="JCN415" s="955"/>
      <c r="JCO415" s="955"/>
      <c r="JCP415" s="955"/>
      <c r="JCQ415" s="955"/>
      <c r="JCR415" s="955"/>
      <c r="JCS415" s="955"/>
      <c r="JCT415" s="955"/>
      <c r="JCU415" s="955"/>
      <c r="JCV415" s="955"/>
      <c r="JCW415" s="955"/>
      <c r="JCX415" s="955"/>
      <c r="JCY415" s="955"/>
      <c r="JCZ415" s="955"/>
      <c r="JDA415" s="955"/>
      <c r="JDB415" s="955"/>
      <c r="JDC415" s="955"/>
      <c r="JDD415" s="955"/>
      <c r="JDE415" s="955"/>
      <c r="JDF415" s="955"/>
      <c r="JDG415" s="955"/>
      <c r="JDH415" s="955"/>
      <c r="JDI415" s="955"/>
      <c r="JDJ415" s="955"/>
      <c r="JDK415" s="955"/>
      <c r="JDL415" s="955"/>
      <c r="JDM415" s="955"/>
      <c r="JDN415" s="955"/>
      <c r="JDO415" s="955"/>
      <c r="JDP415" s="955"/>
      <c r="JDQ415" s="955"/>
      <c r="JDR415" s="955"/>
      <c r="JDS415" s="955"/>
      <c r="JDT415" s="955"/>
      <c r="JDU415" s="955"/>
      <c r="JDV415" s="955"/>
      <c r="JDW415" s="955"/>
      <c r="JDX415" s="955"/>
      <c r="JDY415" s="955"/>
      <c r="JDZ415" s="955"/>
      <c r="JEA415" s="955"/>
      <c r="JEB415" s="955"/>
      <c r="JEC415" s="955"/>
      <c r="JED415" s="955"/>
      <c r="JEE415" s="955"/>
      <c r="JEF415" s="955"/>
      <c r="JEG415" s="955"/>
      <c r="JEH415" s="955"/>
      <c r="JEI415" s="955"/>
      <c r="JEJ415" s="955"/>
      <c r="JEK415" s="955"/>
      <c r="JEL415" s="955"/>
      <c r="JEM415" s="955"/>
      <c r="JEN415" s="955"/>
      <c r="JEO415" s="955"/>
      <c r="JEP415" s="955"/>
      <c r="JEQ415" s="955"/>
      <c r="JER415" s="955"/>
      <c r="JES415" s="955"/>
      <c r="JET415" s="955"/>
      <c r="JEU415" s="955"/>
      <c r="JEV415" s="955"/>
      <c r="JEW415" s="955"/>
      <c r="JEX415" s="955"/>
      <c r="JEY415" s="955"/>
      <c r="JEZ415" s="955"/>
      <c r="JFA415" s="955"/>
      <c r="JFB415" s="955"/>
      <c r="JFC415" s="955"/>
      <c r="JFD415" s="955"/>
      <c r="JFE415" s="955"/>
      <c r="JFF415" s="955"/>
      <c r="JFG415" s="955"/>
      <c r="JFH415" s="955"/>
      <c r="JFI415" s="955"/>
      <c r="JFJ415" s="955"/>
      <c r="JFK415" s="955"/>
      <c r="JFL415" s="955"/>
      <c r="JFM415" s="955"/>
      <c r="JFN415" s="955"/>
      <c r="JFO415" s="955"/>
      <c r="JFP415" s="955"/>
      <c r="JFQ415" s="955"/>
      <c r="JFR415" s="955"/>
      <c r="JFS415" s="955"/>
      <c r="JFT415" s="955"/>
      <c r="JFU415" s="955"/>
      <c r="JFV415" s="955"/>
      <c r="JFW415" s="955"/>
      <c r="JFX415" s="955"/>
      <c r="JFY415" s="955"/>
      <c r="JFZ415" s="955"/>
      <c r="JGA415" s="955"/>
      <c r="JGB415" s="955"/>
      <c r="JGC415" s="955"/>
      <c r="JGD415" s="955"/>
      <c r="JGE415" s="955"/>
      <c r="JGF415" s="955"/>
      <c r="JGG415" s="955"/>
      <c r="JGH415" s="955"/>
      <c r="JGI415" s="955"/>
      <c r="JGJ415" s="955"/>
      <c r="JGK415" s="955"/>
      <c r="JGL415" s="955"/>
      <c r="JGM415" s="955"/>
      <c r="JGN415" s="955"/>
      <c r="JGO415" s="955"/>
      <c r="JGP415" s="955"/>
      <c r="JGQ415" s="955"/>
      <c r="JGR415" s="955"/>
      <c r="JGS415" s="955"/>
      <c r="JGT415" s="955"/>
      <c r="JGU415" s="955"/>
      <c r="JGV415" s="955"/>
      <c r="JGW415" s="955"/>
      <c r="JGX415" s="955"/>
      <c r="JGY415" s="955"/>
      <c r="JGZ415" s="955"/>
      <c r="JHA415" s="955"/>
      <c r="JHB415" s="955"/>
      <c r="JHC415" s="955"/>
      <c r="JHD415" s="955"/>
      <c r="JHE415" s="955"/>
      <c r="JHF415" s="955"/>
      <c r="JHG415" s="955"/>
      <c r="JHH415" s="955"/>
      <c r="JHI415" s="955"/>
      <c r="JHJ415" s="955"/>
      <c r="JHK415" s="955"/>
      <c r="JHL415" s="955"/>
      <c r="JHM415" s="955"/>
      <c r="JHN415" s="955"/>
      <c r="JHO415" s="955"/>
      <c r="JHP415" s="955"/>
      <c r="JHQ415" s="955"/>
      <c r="JHR415" s="955"/>
      <c r="JHS415" s="955"/>
      <c r="JHT415" s="955"/>
      <c r="JHU415" s="955"/>
      <c r="JHV415" s="955"/>
      <c r="JHW415" s="955"/>
      <c r="JHX415" s="955"/>
      <c r="JHY415" s="955"/>
      <c r="JHZ415" s="955"/>
      <c r="JIA415" s="955"/>
      <c r="JIB415" s="955"/>
      <c r="JIC415" s="955"/>
      <c r="JID415" s="955"/>
      <c r="JIE415" s="955"/>
      <c r="JIF415" s="955"/>
      <c r="JIG415" s="955"/>
      <c r="JIH415" s="955"/>
      <c r="JII415" s="955"/>
      <c r="JIJ415" s="955"/>
      <c r="JIK415" s="955"/>
      <c r="JIL415" s="955"/>
      <c r="JIM415" s="955"/>
      <c r="JIN415" s="955"/>
      <c r="JIO415" s="955"/>
      <c r="JIP415" s="955"/>
      <c r="JIQ415" s="955"/>
      <c r="JIR415" s="955"/>
      <c r="JIS415" s="955"/>
      <c r="JIT415" s="955"/>
      <c r="JIU415" s="955"/>
      <c r="JIV415" s="955"/>
      <c r="JIW415" s="955"/>
      <c r="JIX415" s="955"/>
      <c r="JIY415" s="955"/>
      <c r="JIZ415" s="955"/>
      <c r="JJA415" s="955"/>
      <c r="JJB415" s="955"/>
      <c r="JJC415" s="955"/>
      <c r="JJD415" s="955"/>
      <c r="JJE415" s="955"/>
      <c r="JJF415" s="955"/>
      <c r="JJG415" s="955"/>
      <c r="JJH415" s="955"/>
      <c r="JJI415" s="955"/>
      <c r="JJJ415" s="955"/>
      <c r="JJK415" s="955"/>
      <c r="JJL415" s="955"/>
      <c r="JJM415" s="955"/>
      <c r="JJN415" s="955"/>
      <c r="JJO415" s="955"/>
      <c r="JJP415" s="955"/>
      <c r="JJQ415" s="955"/>
      <c r="JJR415" s="955"/>
      <c r="JJS415" s="955"/>
      <c r="JJT415" s="955"/>
      <c r="JJU415" s="955"/>
      <c r="JJV415" s="955"/>
      <c r="JJW415" s="955"/>
      <c r="JJX415" s="955"/>
      <c r="JJY415" s="955"/>
      <c r="JJZ415" s="955"/>
      <c r="JKA415" s="955"/>
      <c r="JKB415" s="955"/>
      <c r="JKC415" s="955"/>
      <c r="JKD415" s="955"/>
      <c r="JKE415" s="955"/>
      <c r="JKF415" s="955"/>
      <c r="JKG415" s="955"/>
      <c r="JKH415" s="955"/>
      <c r="JKI415" s="955"/>
      <c r="JKJ415" s="955"/>
      <c r="JKK415" s="955"/>
      <c r="JKL415" s="955"/>
      <c r="JKM415" s="955"/>
      <c r="JKN415" s="955"/>
      <c r="JKO415" s="955"/>
      <c r="JKP415" s="955"/>
      <c r="JKQ415" s="955"/>
      <c r="JKR415" s="955"/>
      <c r="JKS415" s="955"/>
      <c r="JKT415" s="955"/>
      <c r="JKU415" s="955"/>
      <c r="JKV415" s="955"/>
      <c r="JKW415" s="955"/>
      <c r="JKX415" s="955"/>
      <c r="JKY415" s="955"/>
      <c r="JKZ415" s="955"/>
      <c r="JLA415" s="955"/>
      <c r="JLB415" s="955"/>
      <c r="JLC415" s="955"/>
      <c r="JLD415" s="955"/>
      <c r="JLE415" s="955"/>
      <c r="JLF415" s="955"/>
      <c r="JLG415" s="955"/>
      <c r="JLH415" s="955"/>
      <c r="JLI415" s="955"/>
      <c r="JLJ415" s="955"/>
      <c r="JLK415" s="955"/>
      <c r="JLL415" s="955"/>
      <c r="JLM415" s="955"/>
      <c r="JLN415" s="955"/>
      <c r="JLO415" s="955"/>
      <c r="JLP415" s="955"/>
      <c r="JLQ415" s="955"/>
      <c r="JLR415" s="955"/>
      <c r="JLS415" s="955"/>
      <c r="JLT415" s="955"/>
      <c r="JLU415" s="955"/>
      <c r="JLV415" s="955"/>
      <c r="JLW415" s="955"/>
      <c r="JLX415" s="955"/>
      <c r="JLY415" s="955"/>
      <c r="JLZ415" s="955"/>
      <c r="JMA415" s="955"/>
      <c r="JMB415" s="955"/>
      <c r="JMC415" s="955"/>
      <c r="JMD415" s="955"/>
      <c r="JME415" s="955"/>
      <c r="JMF415" s="955"/>
      <c r="JMG415" s="955"/>
      <c r="JMH415" s="955"/>
      <c r="JMI415" s="955"/>
      <c r="JMJ415" s="955"/>
      <c r="JMK415" s="955"/>
      <c r="JML415" s="955"/>
      <c r="JMM415" s="955"/>
      <c r="JMN415" s="955"/>
      <c r="JMO415" s="955"/>
      <c r="JMP415" s="955"/>
      <c r="JMQ415" s="955"/>
      <c r="JMR415" s="955"/>
      <c r="JMS415" s="955"/>
      <c r="JMT415" s="955"/>
      <c r="JMU415" s="955"/>
      <c r="JMV415" s="955"/>
      <c r="JMW415" s="955"/>
      <c r="JMX415" s="955"/>
      <c r="JMY415" s="955"/>
      <c r="JMZ415" s="955"/>
      <c r="JNA415" s="955"/>
      <c r="JNB415" s="955"/>
      <c r="JNC415" s="955"/>
      <c r="JND415" s="955"/>
      <c r="JNE415" s="955"/>
      <c r="JNF415" s="955"/>
      <c r="JNG415" s="955"/>
      <c r="JNH415" s="955"/>
      <c r="JNI415" s="955"/>
      <c r="JNJ415" s="955"/>
      <c r="JNK415" s="955"/>
      <c r="JNL415" s="955"/>
      <c r="JNM415" s="955"/>
      <c r="JNN415" s="955"/>
      <c r="JNO415" s="955"/>
      <c r="JNP415" s="955"/>
      <c r="JNQ415" s="955"/>
      <c r="JNR415" s="955"/>
      <c r="JNS415" s="955"/>
      <c r="JNT415" s="955"/>
      <c r="JNU415" s="955"/>
      <c r="JNV415" s="955"/>
      <c r="JNW415" s="955"/>
      <c r="JNX415" s="955"/>
      <c r="JNY415" s="955"/>
      <c r="JNZ415" s="955"/>
      <c r="JOA415" s="955"/>
      <c r="JOB415" s="955"/>
      <c r="JOC415" s="955"/>
      <c r="JOD415" s="955"/>
      <c r="JOE415" s="955"/>
      <c r="JOF415" s="955"/>
      <c r="JOG415" s="955"/>
      <c r="JOH415" s="955"/>
      <c r="JOI415" s="955"/>
      <c r="JOJ415" s="955"/>
      <c r="JOK415" s="955"/>
      <c r="JOL415" s="955"/>
      <c r="JOM415" s="955"/>
      <c r="JON415" s="955"/>
      <c r="JOO415" s="955"/>
      <c r="JOP415" s="955"/>
      <c r="JOQ415" s="955"/>
      <c r="JOR415" s="955"/>
      <c r="JOS415" s="955"/>
      <c r="JOT415" s="955"/>
      <c r="JOU415" s="955"/>
      <c r="JOV415" s="955"/>
      <c r="JOW415" s="955"/>
      <c r="JOX415" s="955"/>
      <c r="JOY415" s="955"/>
      <c r="JOZ415" s="955"/>
      <c r="JPA415" s="955"/>
      <c r="JPB415" s="955"/>
      <c r="JPC415" s="955"/>
      <c r="JPD415" s="955"/>
      <c r="JPE415" s="955"/>
      <c r="JPF415" s="955"/>
      <c r="JPG415" s="955"/>
      <c r="JPH415" s="955"/>
      <c r="JPI415" s="955"/>
      <c r="JPJ415" s="955"/>
      <c r="JPK415" s="955"/>
      <c r="JPL415" s="955"/>
      <c r="JPM415" s="955"/>
      <c r="JPN415" s="955"/>
      <c r="JPO415" s="955"/>
      <c r="JPP415" s="955"/>
      <c r="JPQ415" s="955"/>
      <c r="JPR415" s="955"/>
      <c r="JPS415" s="955"/>
      <c r="JPT415" s="955"/>
      <c r="JPU415" s="955"/>
      <c r="JPV415" s="955"/>
      <c r="JPW415" s="955"/>
      <c r="JPX415" s="955"/>
      <c r="JPY415" s="955"/>
      <c r="JPZ415" s="955"/>
      <c r="JQA415" s="955"/>
      <c r="JQB415" s="955"/>
      <c r="JQC415" s="955"/>
      <c r="JQD415" s="955"/>
      <c r="JQE415" s="955"/>
      <c r="JQF415" s="955"/>
      <c r="JQG415" s="955"/>
      <c r="JQH415" s="955"/>
      <c r="JQI415" s="955"/>
      <c r="JQJ415" s="955"/>
      <c r="JQK415" s="955"/>
      <c r="JQL415" s="955"/>
      <c r="JQM415" s="955"/>
      <c r="JQN415" s="955"/>
      <c r="JQO415" s="955"/>
      <c r="JQP415" s="955"/>
      <c r="JQQ415" s="955"/>
      <c r="JQR415" s="955"/>
      <c r="JQS415" s="955"/>
      <c r="JQT415" s="955"/>
      <c r="JQU415" s="955"/>
      <c r="JQV415" s="955"/>
      <c r="JQW415" s="955"/>
      <c r="JQX415" s="955"/>
      <c r="JQY415" s="955"/>
      <c r="JQZ415" s="955"/>
      <c r="JRA415" s="955"/>
      <c r="JRB415" s="955"/>
      <c r="JRC415" s="955"/>
      <c r="JRD415" s="955"/>
      <c r="JRE415" s="955"/>
      <c r="JRF415" s="955"/>
      <c r="JRG415" s="955"/>
      <c r="JRH415" s="955"/>
      <c r="JRI415" s="955"/>
      <c r="JRJ415" s="955"/>
      <c r="JRK415" s="955"/>
      <c r="JRL415" s="955"/>
      <c r="JRM415" s="955"/>
      <c r="JRN415" s="955"/>
      <c r="JRO415" s="955"/>
      <c r="JRP415" s="955"/>
      <c r="JRQ415" s="955"/>
      <c r="JRR415" s="955"/>
      <c r="JRS415" s="955"/>
      <c r="JRT415" s="955"/>
      <c r="JRU415" s="955"/>
      <c r="JRV415" s="955"/>
      <c r="JRW415" s="955"/>
      <c r="JRX415" s="955"/>
      <c r="JRY415" s="955"/>
      <c r="JRZ415" s="955"/>
      <c r="JSA415" s="955"/>
      <c r="JSB415" s="955"/>
      <c r="JSC415" s="955"/>
      <c r="JSD415" s="955"/>
      <c r="JSE415" s="955"/>
      <c r="JSF415" s="955"/>
      <c r="JSG415" s="955"/>
      <c r="JSH415" s="955"/>
      <c r="JSI415" s="955"/>
      <c r="JSJ415" s="955"/>
      <c r="JSK415" s="955"/>
      <c r="JSL415" s="955"/>
      <c r="JSM415" s="955"/>
      <c r="JSN415" s="955"/>
      <c r="JSO415" s="955"/>
      <c r="JSP415" s="955"/>
      <c r="JSQ415" s="955"/>
      <c r="JSR415" s="955"/>
      <c r="JSS415" s="955"/>
      <c r="JST415" s="955"/>
      <c r="JSU415" s="955"/>
      <c r="JSV415" s="955"/>
      <c r="JSW415" s="955"/>
      <c r="JSX415" s="955"/>
      <c r="JSY415" s="955"/>
      <c r="JSZ415" s="955"/>
      <c r="JTA415" s="955"/>
      <c r="JTB415" s="955"/>
      <c r="JTC415" s="955"/>
      <c r="JTD415" s="955"/>
      <c r="JTE415" s="955"/>
      <c r="JTF415" s="955"/>
      <c r="JTG415" s="955"/>
      <c r="JTH415" s="955"/>
      <c r="JTI415" s="955"/>
      <c r="JTJ415" s="955"/>
      <c r="JTK415" s="955"/>
      <c r="JTL415" s="955"/>
      <c r="JTM415" s="955"/>
      <c r="JTN415" s="955"/>
      <c r="JTO415" s="955"/>
      <c r="JTP415" s="955"/>
      <c r="JTQ415" s="955"/>
      <c r="JTR415" s="955"/>
      <c r="JTS415" s="955"/>
      <c r="JTT415" s="955"/>
      <c r="JTU415" s="955"/>
      <c r="JTV415" s="955"/>
      <c r="JTW415" s="955"/>
      <c r="JTX415" s="955"/>
      <c r="JTY415" s="955"/>
      <c r="JTZ415" s="955"/>
      <c r="JUA415" s="955"/>
      <c r="JUB415" s="955"/>
      <c r="JUC415" s="955"/>
      <c r="JUD415" s="955"/>
      <c r="JUE415" s="955"/>
      <c r="JUF415" s="955"/>
      <c r="JUG415" s="955"/>
      <c r="JUH415" s="955"/>
      <c r="JUI415" s="955"/>
      <c r="JUJ415" s="955"/>
      <c r="JUK415" s="955"/>
      <c r="JUL415" s="955"/>
      <c r="JUM415" s="955"/>
      <c r="JUN415" s="955"/>
      <c r="JUO415" s="955"/>
      <c r="JUP415" s="955"/>
      <c r="JUQ415" s="955"/>
      <c r="JUR415" s="955"/>
      <c r="JUS415" s="955"/>
      <c r="JUT415" s="955"/>
      <c r="JUU415" s="955"/>
      <c r="JUV415" s="955"/>
      <c r="JUW415" s="955"/>
      <c r="JUX415" s="955"/>
      <c r="JUY415" s="955"/>
      <c r="JUZ415" s="955"/>
      <c r="JVA415" s="955"/>
      <c r="JVB415" s="955"/>
      <c r="JVC415" s="955"/>
      <c r="JVD415" s="955"/>
      <c r="JVE415" s="955"/>
      <c r="JVF415" s="955"/>
      <c r="JVG415" s="955"/>
      <c r="JVH415" s="955"/>
      <c r="JVI415" s="955"/>
      <c r="JVJ415" s="955"/>
      <c r="JVK415" s="955"/>
      <c r="JVL415" s="955"/>
      <c r="JVM415" s="955"/>
      <c r="JVN415" s="955"/>
      <c r="JVO415" s="955"/>
      <c r="JVP415" s="955"/>
      <c r="JVQ415" s="955"/>
      <c r="JVR415" s="955"/>
      <c r="JVS415" s="955"/>
      <c r="JVT415" s="955"/>
      <c r="JVU415" s="955"/>
      <c r="JVV415" s="955"/>
      <c r="JVW415" s="955"/>
      <c r="JVX415" s="955"/>
      <c r="JVY415" s="955"/>
      <c r="JVZ415" s="955"/>
      <c r="JWA415" s="955"/>
      <c r="JWB415" s="955"/>
      <c r="JWC415" s="955"/>
      <c r="JWD415" s="955"/>
      <c r="JWE415" s="955"/>
      <c r="JWF415" s="955"/>
      <c r="JWG415" s="955"/>
      <c r="JWH415" s="955"/>
      <c r="JWI415" s="955"/>
      <c r="JWJ415" s="955"/>
      <c r="JWK415" s="955"/>
      <c r="JWL415" s="955"/>
      <c r="JWM415" s="955"/>
      <c r="JWN415" s="955"/>
      <c r="JWO415" s="955"/>
      <c r="JWP415" s="955"/>
      <c r="JWQ415" s="955"/>
      <c r="JWR415" s="955"/>
      <c r="JWS415" s="955"/>
      <c r="JWT415" s="955"/>
      <c r="JWU415" s="955"/>
      <c r="JWV415" s="955"/>
      <c r="JWW415" s="955"/>
      <c r="JWX415" s="955"/>
      <c r="JWY415" s="955"/>
      <c r="JWZ415" s="955"/>
      <c r="JXA415" s="955"/>
      <c r="JXB415" s="955"/>
      <c r="JXC415" s="955"/>
      <c r="JXD415" s="955"/>
      <c r="JXE415" s="955"/>
      <c r="JXF415" s="955"/>
      <c r="JXG415" s="955"/>
      <c r="JXH415" s="955"/>
      <c r="JXI415" s="955"/>
      <c r="JXJ415" s="955"/>
      <c r="JXK415" s="955"/>
      <c r="JXL415" s="955"/>
      <c r="JXM415" s="955"/>
      <c r="JXN415" s="955"/>
      <c r="JXO415" s="955"/>
      <c r="JXP415" s="955"/>
      <c r="JXQ415" s="955"/>
      <c r="JXR415" s="955"/>
      <c r="JXS415" s="955"/>
      <c r="JXT415" s="955"/>
      <c r="JXU415" s="955"/>
      <c r="JXV415" s="955"/>
      <c r="JXW415" s="955"/>
      <c r="JXX415" s="955"/>
      <c r="JXY415" s="955"/>
      <c r="JXZ415" s="955"/>
      <c r="JYA415" s="955"/>
      <c r="JYB415" s="955"/>
      <c r="JYC415" s="955"/>
      <c r="JYD415" s="955"/>
      <c r="JYE415" s="955"/>
      <c r="JYF415" s="955"/>
      <c r="JYG415" s="955"/>
      <c r="JYH415" s="955"/>
      <c r="JYI415" s="955"/>
      <c r="JYJ415" s="955"/>
      <c r="JYK415" s="955"/>
      <c r="JYL415" s="955"/>
      <c r="JYM415" s="955"/>
      <c r="JYN415" s="955"/>
      <c r="JYO415" s="955"/>
      <c r="JYP415" s="955"/>
      <c r="JYQ415" s="955"/>
      <c r="JYR415" s="955"/>
      <c r="JYS415" s="955"/>
      <c r="JYT415" s="955"/>
      <c r="JYU415" s="955"/>
      <c r="JYV415" s="955"/>
      <c r="JYW415" s="955"/>
      <c r="JYX415" s="955"/>
      <c r="JYY415" s="955"/>
      <c r="JYZ415" s="955"/>
      <c r="JZA415" s="955"/>
      <c r="JZB415" s="955"/>
      <c r="JZC415" s="955"/>
      <c r="JZD415" s="955"/>
      <c r="JZE415" s="955"/>
      <c r="JZF415" s="955"/>
      <c r="JZG415" s="955"/>
      <c r="JZH415" s="955"/>
      <c r="JZI415" s="955"/>
      <c r="JZJ415" s="955"/>
      <c r="JZK415" s="955"/>
      <c r="JZL415" s="955"/>
      <c r="JZM415" s="955"/>
      <c r="JZN415" s="955"/>
      <c r="JZO415" s="955"/>
      <c r="JZP415" s="955"/>
      <c r="JZQ415" s="955"/>
      <c r="JZR415" s="955"/>
      <c r="JZS415" s="955"/>
      <c r="JZT415" s="955"/>
      <c r="JZU415" s="955"/>
      <c r="JZV415" s="955"/>
      <c r="JZW415" s="955"/>
      <c r="JZX415" s="955"/>
      <c r="JZY415" s="955"/>
      <c r="JZZ415" s="955"/>
      <c r="KAA415" s="955"/>
      <c r="KAB415" s="955"/>
      <c r="KAC415" s="955"/>
      <c r="KAD415" s="955"/>
      <c r="KAE415" s="955"/>
      <c r="KAF415" s="955"/>
      <c r="KAG415" s="955"/>
      <c r="KAH415" s="955"/>
      <c r="KAI415" s="955"/>
      <c r="KAJ415" s="955"/>
      <c r="KAK415" s="955"/>
      <c r="KAL415" s="955"/>
      <c r="KAM415" s="955"/>
      <c r="KAN415" s="955"/>
      <c r="KAO415" s="955"/>
      <c r="KAP415" s="955"/>
      <c r="KAQ415" s="955"/>
      <c r="KAR415" s="955"/>
      <c r="KAS415" s="955"/>
      <c r="KAT415" s="955"/>
      <c r="KAU415" s="955"/>
      <c r="KAV415" s="955"/>
      <c r="KAW415" s="955"/>
      <c r="KAX415" s="955"/>
      <c r="KAY415" s="955"/>
      <c r="KAZ415" s="955"/>
      <c r="KBA415" s="955"/>
      <c r="KBB415" s="955"/>
      <c r="KBC415" s="955"/>
      <c r="KBD415" s="955"/>
      <c r="KBE415" s="955"/>
      <c r="KBF415" s="955"/>
      <c r="KBG415" s="955"/>
      <c r="KBH415" s="955"/>
      <c r="KBI415" s="955"/>
      <c r="KBJ415" s="955"/>
      <c r="KBK415" s="955"/>
      <c r="KBL415" s="955"/>
      <c r="KBM415" s="955"/>
      <c r="KBN415" s="955"/>
      <c r="KBO415" s="955"/>
      <c r="KBP415" s="955"/>
      <c r="KBQ415" s="955"/>
      <c r="KBR415" s="955"/>
      <c r="KBS415" s="955"/>
      <c r="KBT415" s="955"/>
      <c r="KBU415" s="955"/>
      <c r="KBV415" s="955"/>
      <c r="KBW415" s="955"/>
      <c r="KBX415" s="955"/>
      <c r="KBY415" s="955"/>
      <c r="KBZ415" s="955"/>
      <c r="KCA415" s="955"/>
      <c r="KCB415" s="955"/>
      <c r="KCC415" s="955"/>
      <c r="KCD415" s="955"/>
      <c r="KCE415" s="955"/>
      <c r="KCF415" s="955"/>
      <c r="KCG415" s="955"/>
      <c r="KCH415" s="955"/>
      <c r="KCI415" s="955"/>
      <c r="KCJ415" s="955"/>
      <c r="KCK415" s="955"/>
      <c r="KCL415" s="955"/>
      <c r="KCM415" s="955"/>
      <c r="KCN415" s="955"/>
      <c r="KCO415" s="955"/>
      <c r="KCP415" s="955"/>
      <c r="KCQ415" s="955"/>
      <c r="KCR415" s="955"/>
      <c r="KCS415" s="955"/>
      <c r="KCT415" s="955"/>
      <c r="KCU415" s="955"/>
      <c r="KCV415" s="955"/>
      <c r="KCW415" s="955"/>
      <c r="KCX415" s="955"/>
      <c r="KCY415" s="955"/>
      <c r="KCZ415" s="955"/>
      <c r="KDA415" s="955"/>
      <c r="KDB415" s="955"/>
      <c r="KDC415" s="955"/>
      <c r="KDD415" s="955"/>
      <c r="KDE415" s="955"/>
      <c r="KDF415" s="955"/>
      <c r="KDG415" s="955"/>
      <c r="KDH415" s="955"/>
      <c r="KDI415" s="955"/>
      <c r="KDJ415" s="955"/>
      <c r="KDK415" s="955"/>
      <c r="KDL415" s="955"/>
      <c r="KDM415" s="955"/>
      <c r="KDN415" s="955"/>
      <c r="KDO415" s="955"/>
      <c r="KDP415" s="955"/>
      <c r="KDQ415" s="955"/>
      <c r="KDR415" s="955"/>
      <c r="KDS415" s="955"/>
      <c r="KDT415" s="955"/>
      <c r="KDU415" s="955"/>
      <c r="KDV415" s="955"/>
      <c r="KDW415" s="955"/>
      <c r="KDX415" s="955"/>
      <c r="KDY415" s="955"/>
      <c r="KDZ415" s="955"/>
      <c r="KEA415" s="955"/>
      <c r="KEB415" s="955"/>
      <c r="KEC415" s="955"/>
      <c r="KED415" s="955"/>
      <c r="KEE415" s="955"/>
      <c r="KEF415" s="955"/>
      <c r="KEG415" s="955"/>
      <c r="KEH415" s="955"/>
      <c r="KEI415" s="955"/>
      <c r="KEJ415" s="955"/>
      <c r="KEK415" s="955"/>
      <c r="KEL415" s="955"/>
      <c r="KEM415" s="955"/>
      <c r="KEN415" s="955"/>
      <c r="KEO415" s="955"/>
      <c r="KEP415" s="955"/>
      <c r="KEQ415" s="955"/>
      <c r="KER415" s="955"/>
      <c r="KES415" s="955"/>
      <c r="KET415" s="955"/>
      <c r="KEU415" s="955"/>
      <c r="KEV415" s="955"/>
      <c r="KEW415" s="955"/>
      <c r="KEX415" s="955"/>
      <c r="KEY415" s="955"/>
      <c r="KEZ415" s="955"/>
      <c r="KFA415" s="955"/>
      <c r="KFB415" s="955"/>
      <c r="KFC415" s="955"/>
      <c r="KFD415" s="955"/>
      <c r="KFE415" s="955"/>
      <c r="KFF415" s="955"/>
      <c r="KFG415" s="955"/>
      <c r="KFH415" s="955"/>
      <c r="KFI415" s="955"/>
      <c r="KFJ415" s="955"/>
      <c r="KFK415" s="955"/>
      <c r="KFL415" s="955"/>
      <c r="KFM415" s="955"/>
      <c r="KFN415" s="955"/>
      <c r="KFO415" s="955"/>
      <c r="KFP415" s="955"/>
      <c r="KFQ415" s="955"/>
      <c r="KFR415" s="955"/>
      <c r="KFS415" s="955"/>
      <c r="KFT415" s="955"/>
      <c r="KFU415" s="955"/>
      <c r="KFV415" s="955"/>
      <c r="KFW415" s="955"/>
      <c r="KFX415" s="955"/>
      <c r="KFY415" s="955"/>
      <c r="KFZ415" s="955"/>
      <c r="KGA415" s="955"/>
      <c r="KGB415" s="955"/>
      <c r="KGC415" s="955"/>
      <c r="KGD415" s="955"/>
      <c r="KGE415" s="955"/>
      <c r="KGF415" s="955"/>
      <c r="KGG415" s="955"/>
      <c r="KGH415" s="955"/>
      <c r="KGI415" s="955"/>
      <c r="KGJ415" s="955"/>
      <c r="KGK415" s="955"/>
      <c r="KGL415" s="955"/>
      <c r="KGM415" s="955"/>
      <c r="KGN415" s="955"/>
      <c r="KGO415" s="955"/>
      <c r="KGP415" s="955"/>
      <c r="KGQ415" s="955"/>
      <c r="KGR415" s="955"/>
      <c r="KGS415" s="955"/>
      <c r="KGT415" s="955"/>
      <c r="KGU415" s="955"/>
      <c r="KGV415" s="955"/>
      <c r="KGW415" s="955"/>
      <c r="KGX415" s="955"/>
      <c r="KGY415" s="955"/>
      <c r="KGZ415" s="955"/>
      <c r="KHA415" s="955"/>
      <c r="KHB415" s="955"/>
      <c r="KHC415" s="955"/>
      <c r="KHD415" s="955"/>
      <c r="KHE415" s="955"/>
      <c r="KHF415" s="955"/>
      <c r="KHG415" s="955"/>
      <c r="KHH415" s="955"/>
      <c r="KHI415" s="955"/>
      <c r="KHJ415" s="955"/>
      <c r="KHK415" s="955"/>
      <c r="KHL415" s="955"/>
      <c r="KHM415" s="955"/>
      <c r="KHN415" s="955"/>
      <c r="KHO415" s="955"/>
      <c r="KHP415" s="955"/>
      <c r="KHQ415" s="955"/>
      <c r="KHR415" s="955"/>
      <c r="KHS415" s="955"/>
      <c r="KHT415" s="955"/>
      <c r="KHU415" s="955"/>
      <c r="KHV415" s="955"/>
      <c r="KHW415" s="955"/>
      <c r="KHX415" s="955"/>
      <c r="KHY415" s="955"/>
      <c r="KHZ415" s="955"/>
      <c r="KIA415" s="955"/>
      <c r="KIB415" s="955"/>
      <c r="KIC415" s="955"/>
      <c r="KID415" s="955"/>
      <c r="KIE415" s="955"/>
      <c r="KIF415" s="955"/>
      <c r="KIG415" s="955"/>
      <c r="KIH415" s="955"/>
      <c r="KII415" s="955"/>
      <c r="KIJ415" s="955"/>
      <c r="KIK415" s="955"/>
      <c r="KIL415" s="955"/>
      <c r="KIM415" s="955"/>
      <c r="KIN415" s="955"/>
      <c r="KIO415" s="955"/>
      <c r="KIP415" s="955"/>
      <c r="KIQ415" s="955"/>
      <c r="KIR415" s="955"/>
      <c r="KIS415" s="955"/>
      <c r="KIT415" s="955"/>
      <c r="KIU415" s="955"/>
      <c r="KIV415" s="955"/>
      <c r="KIW415" s="955"/>
      <c r="KIX415" s="955"/>
      <c r="KIY415" s="955"/>
      <c r="KIZ415" s="955"/>
      <c r="KJA415" s="955"/>
      <c r="KJB415" s="955"/>
      <c r="KJC415" s="955"/>
      <c r="KJD415" s="955"/>
      <c r="KJE415" s="955"/>
      <c r="KJF415" s="955"/>
      <c r="KJG415" s="955"/>
      <c r="KJH415" s="955"/>
      <c r="KJI415" s="955"/>
      <c r="KJJ415" s="955"/>
      <c r="KJK415" s="955"/>
      <c r="KJL415" s="955"/>
      <c r="KJM415" s="955"/>
      <c r="KJN415" s="955"/>
      <c r="KJO415" s="955"/>
      <c r="KJP415" s="955"/>
      <c r="KJQ415" s="955"/>
      <c r="KJR415" s="955"/>
      <c r="KJS415" s="955"/>
      <c r="KJT415" s="955"/>
      <c r="KJU415" s="955"/>
      <c r="KJV415" s="955"/>
      <c r="KJW415" s="955"/>
      <c r="KJX415" s="955"/>
      <c r="KJY415" s="955"/>
      <c r="KJZ415" s="955"/>
      <c r="KKA415" s="955"/>
      <c r="KKB415" s="955"/>
      <c r="KKC415" s="955"/>
      <c r="KKD415" s="955"/>
      <c r="KKE415" s="955"/>
      <c r="KKF415" s="955"/>
      <c r="KKG415" s="955"/>
      <c r="KKH415" s="955"/>
      <c r="KKI415" s="955"/>
      <c r="KKJ415" s="955"/>
      <c r="KKK415" s="955"/>
      <c r="KKL415" s="955"/>
      <c r="KKM415" s="955"/>
      <c r="KKN415" s="955"/>
      <c r="KKO415" s="955"/>
      <c r="KKP415" s="955"/>
      <c r="KKQ415" s="955"/>
      <c r="KKR415" s="955"/>
      <c r="KKS415" s="955"/>
      <c r="KKT415" s="955"/>
      <c r="KKU415" s="955"/>
      <c r="KKV415" s="955"/>
      <c r="KKW415" s="955"/>
      <c r="KKX415" s="955"/>
      <c r="KKY415" s="955"/>
      <c r="KKZ415" s="955"/>
      <c r="KLA415" s="955"/>
      <c r="KLB415" s="955"/>
      <c r="KLC415" s="955"/>
      <c r="KLD415" s="955"/>
      <c r="KLE415" s="955"/>
      <c r="KLF415" s="955"/>
      <c r="KLG415" s="955"/>
      <c r="KLH415" s="955"/>
      <c r="KLI415" s="955"/>
      <c r="KLJ415" s="955"/>
      <c r="KLK415" s="955"/>
      <c r="KLL415" s="955"/>
      <c r="KLM415" s="955"/>
      <c r="KLN415" s="955"/>
      <c r="KLO415" s="955"/>
      <c r="KLP415" s="955"/>
      <c r="KLQ415" s="955"/>
      <c r="KLR415" s="955"/>
      <c r="KLS415" s="955"/>
      <c r="KLT415" s="955"/>
      <c r="KLU415" s="955"/>
      <c r="KLV415" s="955"/>
      <c r="KLW415" s="955"/>
      <c r="KLX415" s="955"/>
      <c r="KLY415" s="955"/>
      <c r="KLZ415" s="955"/>
      <c r="KMA415" s="955"/>
      <c r="KMB415" s="955"/>
      <c r="KMC415" s="955"/>
      <c r="KMD415" s="955"/>
      <c r="KME415" s="955"/>
      <c r="KMF415" s="955"/>
      <c r="KMG415" s="955"/>
      <c r="KMH415" s="955"/>
      <c r="KMI415" s="955"/>
      <c r="KMJ415" s="955"/>
      <c r="KMK415" s="955"/>
      <c r="KML415" s="955"/>
      <c r="KMM415" s="955"/>
      <c r="KMN415" s="955"/>
      <c r="KMO415" s="955"/>
      <c r="KMP415" s="955"/>
      <c r="KMQ415" s="955"/>
      <c r="KMR415" s="955"/>
      <c r="KMS415" s="955"/>
      <c r="KMT415" s="955"/>
      <c r="KMU415" s="955"/>
      <c r="KMV415" s="955"/>
      <c r="KMW415" s="955"/>
      <c r="KMX415" s="955"/>
      <c r="KMY415" s="955"/>
      <c r="KMZ415" s="955"/>
      <c r="KNA415" s="955"/>
      <c r="KNB415" s="955"/>
      <c r="KNC415" s="955"/>
      <c r="KND415" s="955"/>
      <c r="KNE415" s="955"/>
      <c r="KNF415" s="955"/>
      <c r="KNG415" s="955"/>
      <c r="KNH415" s="955"/>
      <c r="KNI415" s="955"/>
      <c r="KNJ415" s="955"/>
      <c r="KNK415" s="955"/>
      <c r="KNL415" s="955"/>
      <c r="KNM415" s="955"/>
      <c r="KNN415" s="955"/>
      <c r="KNO415" s="955"/>
      <c r="KNP415" s="955"/>
      <c r="KNQ415" s="955"/>
      <c r="KNR415" s="955"/>
      <c r="KNS415" s="955"/>
      <c r="KNT415" s="955"/>
      <c r="KNU415" s="955"/>
      <c r="KNV415" s="955"/>
      <c r="KNW415" s="955"/>
      <c r="KNX415" s="955"/>
      <c r="KNY415" s="955"/>
      <c r="KNZ415" s="955"/>
      <c r="KOA415" s="955"/>
      <c r="KOB415" s="955"/>
      <c r="KOC415" s="955"/>
      <c r="KOD415" s="955"/>
      <c r="KOE415" s="955"/>
      <c r="KOF415" s="955"/>
      <c r="KOG415" s="955"/>
      <c r="KOH415" s="955"/>
      <c r="KOI415" s="955"/>
      <c r="KOJ415" s="955"/>
      <c r="KOK415" s="955"/>
      <c r="KOL415" s="955"/>
      <c r="KOM415" s="955"/>
      <c r="KON415" s="955"/>
      <c r="KOO415" s="955"/>
      <c r="KOP415" s="955"/>
      <c r="KOQ415" s="955"/>
      <c r="KOR415" s="955"/>
      <c r="KOS415" s="955"/>
      <c r="KOT415" s="955"/>
      <c r="KOU415" s="955"/>
      <c r="KOV415" s="955"/>
      <c r="KOW415" s="955"/>
      <c r="KOX415" s="955"/>
      <c r="KOY415" s="955"/>
      <c r="KOZ415" s="955"/>
      <c r="KPA415" s="955"/>
      <c r="KPB415" s="955"/>
      <c r="KPC415" s="955"/>
      <c r="KPD415" s="955"/>
      <c r="KPE415" s="955"/>
      <c r="KPF415" s="955"/>
      <c r="KPG415" s="955"/>
      <c r="KPH415" s="955"/>
      <c r="KPI415" s="955"/>
      <c r="KPJ415" s="955"/>
      <c r="KPK415" s="955"/>
      <c r="KPL415" s="955"/>
      <c r="KPM415" s="955"/>
      <c r="KPN415" s="955"/>
      <c r="KPO415" s="955"/>
      <c r="KPP415" s="955"/>
      <c r="KPQ415" s="955"/>
      <c r="KPR415" s="955"/>
      <c r="KPS415" s="955"/>
      <c r="KPT415" s="955"/>
      <c r="KPU415" s="955"/>
      <c r="KPV415" s="955"/>
      <c r="KPW415" s="955"/>
      <c r="KPX415" s="955"/>
      <c r="KPY415" s="955"/>
      <c r="KPZ415" s="955"/>
      <c r="KQA415" s="955"/>
      <c r="KQB415" s="955"/>
      <c r="KQC415" s="955"/>
      <c r="KQD415" s="955"/>
      <c r="KQE415" s="955"/>
      <c r="KQF415" s="955"/>
      <c r="KQG415" s="955"/>
      <c r="KQH415" s="955"/>
      <c r="KQI415" s="955"/>
      <c r="KQJ415" s="955"/>
      <c r="KQK415" s="955"/>
      <c r="KQL415" s="955"/>
      <c r="KQM415" s="955"/>
      <c r="KQN415" s="955"/>
      <c r="KQO415" s="955"/>
      <c r="KQP415" s="955"/>
      <c r="KQQ415" s="955"/>
      <c r="KQR415" s="955"/>
      <c r="KQS415" s="955"/>
      <c r="KQT415" s="955"/>
      <c r="KQU415" s="955"/>
      <c r="KQV415" s="955"/>
      <c r="KQW415" s="955"/>
      <c r="KQX415" s="955"/>
      <c r="KQY415" s="955"/>
      <c r="KQZ415" s="955"/>
      <c r="KRA415" s="955"/>
      <c r="KRB415" s="955"/>
      <c r="KRC415" s="955"/>
      <c r="KRD415" s="955"/>
      <c r="KRE415" s="955"/>
      <c r="KRF415" s="955"/>
      <c r="KRG415" s="955"/>
      <c r="KRH415" s="955"/>
      <c r="KRI415" s="955"/>
      <c r="KRJ415" s="955"/>
      <c r="KRK415" s="955"/>
      <c r="KRL415" s="955"/>
      <c r="KRM415" s="955"/>
      <c r="KRN415" s="955"/>
      <c r="KRO415" s="955"/>
      <c r="KRP415" s="955"/>
      <c r="KRQ415" s="955"/>
      <c r="KRR415" s="955"/>
      <c r="KRS415" s="955"/>
      <c r="KRT415" s="955"/>
      <c r="KRU415" s="955"/>
      <c r="KRV415" s="955"/>
      <c r="KRW415" s="955"/>
      <c r="KRX415" s="955"/>
      <c r="KRY415" s="955"/>
      <c r="KRZ415" s="955"/>
      <c r="KSA415" s="955"/>
      <c r="KSB415" s="955"/>
      <c r="KSC415" s="955"/>
      <c r="KSD415" s="955"/>
      <c r="KSE415" s="955"/>
      <c r="KSF415" s="955"/>
      <c r="KSG415" s="955"/>
      <c r="KSH415" s="955"/>
      <c r="KSI415" s="955"/>
      <c r="KSJ415" s="955"/>
      <c r="KSK415" s="955"/>
      <c r="KSL415" s="955"/>
      <c r="KSM415" s="955"/>
      <c r="KSN415" s="955"/>
      <c r="KSO415" s="955"/>
      <c r="KSP415" s="955"/>
      <c r="KSQ415" s="955"/>
      <c r="KSR415" s="955"/>
      <c r="KSS415" s="955"/>
      <c r="KST415" s="955"/>
      <c r="KSU415" s="955"/>
      <c r="KSV415" s="955"/>
      <c r="KSW415" s="955"/>
      <c r="KSX415" s="955"/>
      <c r="KSY415" s="955"/>
      <c r="KSZ415" s="955"/>
      <c r="KTA415" s="955"/>
      <c r="KTB415" s="955"/>
      <c r="KTC415" s="955"/>
      <c r="KTD415" s="955"/>
      <c r="KTE415" s="955"/>
      <c r="KTF415" s="955"/>
      <c r="KTG415" s="955"/>
      <c r="KTH415" s="955"/>
      <c r="KTI415" s="955"/>
      <c r="KTJ415" s="955"/>
      <c r="KTK415" s="955"/>
      <c r="KTL415" s="955"/>
      <c r="KTM415" s="955"/>
      <c r="KTN415" s="955"/>
      <c r="KTO415" s="955"/>
      <c r="KTP415" s="955"/>
      <c r="KTQ415" s="955"/>
      <c r="KTR415" s="955"/>
      <c r="KTS415" s="955"/>
      <c r="KTT415" s="955"/>
      <c r="KTU415" s="955"/>
      <c r="KTV415" s="955"/>
      <c r="KTW415" s="955"/>
      <c r="KTX415" s="955"/>
      <c r="KTY415" s="955"/>
      <c r="KTZ415" s="955"/>
      <c r="KUA415" s="955"/>
      <c r="KUB415" s="955"/>
      <c r="KUC415" s="955"/>
      <c r="KUD415" s="955"/>
      <c r="KUE415" s="955"/>
      <c r="KUF415" s="955"/>
      <c r="KUG415" s="955"/>
      <c r="KUH415" s="955"/>
      <c r="KUI415" s="955"/>
      <c r="KUJ415" s="955"/>
      <c r="KUK415" s="955"/>
      <c r="KUL415" s="955"/>
      <c r="KUM415" s="955"/>
      <c r="KUN415" s="955"/>
      <c r="KUO415" s="955"/>
      <c r="KUP415" s="955"/>
      <c r="KUQ415" s="955"/>
      <c r="KUR415" s="955"/>
      <c r="KUS415" s="955"/>
      <c r="KUT415" s="955"/>
      <c r="KUU415" s="955"/>
      <c r="KUV415" s="955"/>
      <c r="KUW415" s="955"/>
      <c r="KUX415" s="955"/>
      <c r="KUY415" s="955"/>
      <c r="KUZ415" s="955"/>
      <c r="KVA415" s="955"/>
      <c r="KVB415" s="955"/>
      <c r="KVC415" s="955"/>
      <c r="KVD415" s="955"/>
      <c r="KVE415" s="955"/>
      <c r="KVF415" s="955"/>
      <c r="KVG415" s="955"/>
      <c r="KVH415" s="955"/>
      <c r="KVI415" s="955"/>
      <c r="KVJ415" s="955"/>
      <c r="KVK415" s="955"/>
      <c r="KVL415" s="955"/>
      <c r="KVM415" s="955"/>
      <c r="KVN415" s="955"/>
      <c r="KVO415" s="955"/>
      <c r="KVP415" s="955"/>
      <c r="KVQ415" s="955"/>
      <c r="KVR415" s="955"/>
      <c r="KVS415" s="955"/>
      <c r="KVT415" s="955"/>
      <c r="KVU415" s="955"/>
      <c r="KVV415" s="955"/>
      <c r="KVW415" s="955"/>
      <c r="KVX415" s="955"/>
      <c r="KVY415" s="955"/>
      <c r="KVZ415" s="955"/>
      <c r="KWA415" s="955"/>
      <c r="KWB415" s="955"/>
      <c r="KWC415" s="955"/>
      <c r="KWD415" s="955"/>
      <c r="KWE415" s="955"/>
      <c r="KWF415" s="955"/>
      <c r="KWG415" s="955"/>
      <c r="KWH415" s="955"/>
      <c r="KWI415" s="955"/>
      <c r="KWJ415" s="955"/>
      <c r="KWK415" s="955"/>
      <c r="KWL415" s="955"/>
      <c r="KWM415" s="955"/>
      <c r="KWN415" s="955"/>
      <c r="KWO415" s="955"/>
      <c r="KWP415" s="955"/>
      <c r="KWQ415" s="955"/>
      <c r="KWR415" s="955"/>
      <c r="KWS415" s="955"/>
      <c r="KWT415" s="955"/>
      <c r="KWU415" s="955"/>
      <c r="KWV415" s="955"/>
      <c r="KWW415" s="955"/>
      <c r="KWX415" s="955"/>
      <c r="KWY415" s="955"/>
      <c r="KWZ415" s="955"/>
      <c r="KXA415" s="955"/>
      <c r="KXB415" s="955"/>
      <c r="KXC415" s="955"/>
      <c r="KXD415" s="955"/>
      <c r="KXE415" s="955"/>
      <c r="KXF415" s="955"/>
      <c r="KXG415" s="955"/>
      <c r="KXH415" s="955"/>
      <c r="KXI415" s="955"/>
      <c r="KXJ415" s="955"/>
      <c r="KXK415" s="955"/>
      <c r="KXL415" s="955"/>
      <c r="KXM415" s="955"/>
      <c r="KXN415" s="955"/>
      <c r="KXO415" s="955"/>
      <c r="KXP415" s="955"/>
      <c r="KXQ415" s="955"/>
      <c r="KXR415" s="955"/>
      <c r="KXS415" s="955"/>
      <c r="KXT415" s="955"/>
      <c r="KXU415" s="955"/>
      <c r="KXV415" s="955"/>
      <c r="KXW415" s="955"/>
      <c r="KXX415" s="955"/>
      <c r="KXY415" s="955"/>
      <c r="KXZ415" s="955"/>
      <c r="KYA415" s="955"/>
      <c r="KYB415" s="955"/>
      <c r="KYC415" s="955"/>
      <c r="KYD415" s="955"/>
      <c r="KYE415" s="955"/>
      <c r="KYF415" s="955"/>
      <c r="KYG415" s="955"/>
      <c r="KYH415" s="955"/>
      <c r="KYI415" s="955"/>
      <c r="KYJ415" s="955"/>
      <c r="KYK415" s="955"/>
      <c r="KYL415" s="955"/>
      <c r="KYM415" s="955"/>
      <c r="KYN415" s="955"/>
      <c r="KYO415" s="955"/>
      <c r="KYP415" s="955"/>
      <c r="KYQ415" s="955"/>
      <c r="KYR415" s="955"/>
      <c r="KYS415" s="955"/>
      <c r="KYT415" s="955"/>
      <c r="KYU415" s="955"/>
      <c r="KYV415" s="955"/>
      <c r="KYW415" s="955"/>
      <c r="KYX415" s="955"/>
      <c r="KYY415" s="955"/>
      <c r="KYZ415" s="955"/>
      <c r="KZA415" s="955"/>
      <c r="KZB415" s="955"/>
      <c r="KZC415" s="955"/>
      <c r="KZD415" s="955"/>
      <c r="KZE415" s="955"/>
      <c r="KZF415" s="955"/>
      <c r="KZG415" s="955"/>
      <c r="KZH415" s="955"/>
      <c r="KZI415" s="955"/>
      <c r="KZJ415" s="955"/>
      <c r="KZK415" s="955"/>
      <c r="KZL415" s="955"/>
      <c r="KZM415" s="955"/>
      <c r="KZN415" s="955"/>
      <c r="KZO415" s="955"/>
      <c r="KZP415" s="955"/>
      <c r="KZQ415" s="955"/>
      <c r="KZR415" s="955"/>
      <c r="KZS415" s="955"/>
      <c r="KZT415" s="955"/>
      <c r="KZU415" s="955"/>
      <c r="KZV415" s="955"/>
      <c r="KZW415" s="955"/>
      <c r="KZX415" s="955"/>
      <c r="KZY415" s="955"/>
      <c r="KZZ415" s="955"/>
      <c r="LAA415" s="955"/>
      <c r="LAB415" s="955"/>
      <c r="LAC415" s="955"/>
      <c r="LAD415" s="955"/>
      <c r="LAE415" s="955"/>
      <c r="LAF415" s="955"/>
      <c r="LAG415" s="955"/>
      <c r="LAH415" s="955"/>
      <c r="LAI415" s="955"/>
      <c r="LAJ415" s="955"/>
      <c r="LAK415" s="955"/>
      <c r="LAL415" s="955"/>
      <c r="LAM415" s="955"/>
      <c r="LAN415" s="955"/>
      <c r="LAO415" s="955"/>
      <c r="LAP415" s="955"/>
      <c r="LAQ415" s="955"/>
      <c r="LAR415" s="955"/>
      <c r="LAS415" s="955"/>
      <c r="LAT415" s="955"/>
      <c r="LAU415" s="955"/>
      <c r="LAV415" s="955"/>
      <c r="LAW415" s="955"/>
      <c r="LAX415" s="955"/>
      <c r="LAY415" s="955"/>
      <c r="LAZ415" s="955"/>
      <c r="LBA415" s="955"/>
      <c r="LBB415" s="955"/>
      <c r="LBC415" s="955"/>
      <c r="LBD415" s="955"/>
      <c r="LBE415" s="955"/>
      <c r="LBF415" s="955"/>
      <c r="LBG415" s="955"/>
      <c r="LBH415" s="955"/>
      <c r="LBI415" s="955"/>
      <c r="LBJ415" s="955"/>
      <c r="LBK415" s="955"/>
      <c r="LBL415" s="955"/>
      <c r="LBM415" s="955"/>
      <c r="LBN415" s="955"/>
      <c r="LBO415" s="955"/>
      <c r="LBP415" s="955"/>
      <c r="LBQ415" s="955"/>
      <c r="LBR415" s="955"/>
      <c r="LBS415" s="955"/>
      <c r="LBT415" s="955"/>
      <c r="LBU415" s="955"/>
      <c r="LBV415" s="955"/>
      <c r="LBW415" s="955"/>
      <c r="LBX415" s="955"/>
      <c r="LBY415" s="955"/>
      <c r="LBZ415" s="955"/>
      <c r="LCA415" s="955"/>
      <c r="LCB415" s="955"/>
      <c r="LCC415" s="955"/>
      <c r="LCD415" s="955"/>
      <c r="LCE415" s="955"/>
      <c r="LCF415" s="955"/>
      <c r="LCG415" s="955"/>
      <c r="LCH415" s="955"/>
      <c r="LCI415" s="955"/>
      <c r="LCJ415" s="955"/>
      <c r="LCK415" s="955"/>
      <c r="LCL415" s="955"/>
      <c r="LCM415" s="955"/>
      <c r="LCN415" s="955"/>
      <c r="LCO415" s="955"/>
      <c r="LCP415" s="955"/>
      <c r="LCQ415" s="955"/>
      <c r="LCR415" s="955"/>
      <c r="LCS415" s="955"/>
      <c r="LCT415" s="955"/>
      <c r="LCU415" s="955"/>
      <c r="LCV415" s="955"/>
      <c r="LCW415" s="955"/>
      <c r="LCX415" s="955"/>
      <c r="LCY415" s="955"/>
      <c r="LCZ415" s="955"/>
      <c r="LDA415" s="955"/>
      <c r="LDB415" s="955"/>
      <c r="LDC415" s="955"/>
      <c r="LDD415" s="955"/>
      <c r="LDE415" s="955"/>
      <c r="LDF415" s="955"/>
      <c r="LDG415" s="955"/>
      <c r="LDH415" s="955"/>
      <c r="LDI415" s="955"/>
      <c r="LDJ415" s="955"/>
      <c r="LDK415" s="955"/>
      <c r="LDL415" s="955"/>
      <c r="LDM415" s="955"/>
      <c r="LDN415" s="955"/>
      <c r="LDO415" s="955"/>
      <c r="LDP415" s="955"/>
      <c r="LDQ415" s="955"/>
      <c r="LDR415" s="955"/>
      <c r="LDS415" s="955"/>
      <c r="LDT415" s="955"/>
      <c r="LDU415" s="955"/>
      <c r="LDV415" s="955"/>
      <c r="LDW415" s="955"/>
      <c r="LDX415" s="955"/>
      <c r="LDY415" s="955"/>
      <c r="LDZ415" s="955"/>
      <c r="LEA415" s="955"/>
      <c r="LEB415" s="955"/>
      <c r="LEC415" s="955"/>
      <c r="LED415" s="955"/>
      <c r="LEE415" s="955"/>
      <c r="LEF415" s="955"/>
      <c r="LEG415" s="955"/>
      <c r="LEH415" s="955"/>
      <c r="LEI415" s="955"/>
      <c r="LEJ415" s="955"/>
      <c r="LEK415" s="955"/>
      <c r="LEL415" s="955"/>
      <c r="LEM415" s="955"/>
      <c r="LEN415" s="955"/>
      <c r="LEO415" s="955"/>
      <c r="LEP415" s="955"/>
      <c r="LEQ415" s="955"/>
      <c r="LER415" s="955"/>
      <c r="LES415" s="955"/>
      <c r="LET415" s="955"/>
      <c r="LEU415" s="955"/>
      <c r="LEV415" s="955"/>
      <c r="LEW415" s="955"/>
      <c r="LEX415" s="955"/>
      <c r="LEY415" s="955"/>
      <c r="LEZ415" s="955"/>
      <c r="LFA415" s="955"/>
      <c r="LFB415" s="955"/>
      <c r="LFC415" s="955"/>
      <c r="LFD415" s="955"/>
      <c r="LFE415" s="955"/>
      <c r="LFF415" s="955"/>
      <c r="LFG415" s="955"/>
      <c r="LFH415" s="955"/>
      <c r="LFI415" s="955"/>
      <c r="LFJ415" s="955"/>
      <c r="LFK415" s="955"/>
      <c r="LFL415" s="955"/>
      <c r="LFM415" s="955"/>
      <c r="LFN415" s="955"/>
      <c r="LFO415" s="955"/>
      <c r="LFP415" s="955"/>
      <c r="LFQ415" s="955"/>
      <c r="LFR415" s="955"/>
      <c r="LFS415" s="955"/>
      <c r="LFT415" s="955"/>
      <c r="LFU415" s="955"/>
      <c r="LFV415" s="955"/>
      <c r="LFW415" s="955"/>
      <c r="LFX415" s="955"/>
      <c r="LFY415" s="955"/>
      <c r="LFZ415" s="955"/>
      <c r="LGA415" s="955"/>
      <c r="LGB415" s="955"/>
      <c r="LGC415" s="955"/>
      <c r="LGD415" s="955"/>
      <c r="LGE415" s="955"/>
      <c r="LGF415" s="955"/>
      <c r="LGG415" s="955"/>
      <c r="LGH415" s="955"/>
      <c r="LGI415" s="955"/>
      <c r="LGJ415" s="955"/>
      <c r="LGK415" s="955"/>
      <c r="LGL415" s="955"/>
      <c r="LGM415" s="955"/>
      <c r="LGN415" s="955"/>
      <c r="LGO415" s="955"/>
      <c r="LGP415" s="955"/>
      <c r="LGQ415" s="955"/>
      <c r="LGR415" s="955"/>
      <c r="LGS415" s="955"/>
      <c r="LGT415" s="955"/>
      <c r="LGU415" s="955"/>
      <c r="LGV415" s="955"/>
      <c r="LGW415" s="955"/>
      <c r="LGX415" s="955"/>
      <c r="LGY415" s="955"/>
      <c r="LGZ415" s="955"/>
      <c r="LHA415" s="955"/>
      <c r="LHB415" s="955"/>
      <c r="LHC415" s="955"/>
      <c r="LHD415" s="955"/>
      <c r="LHE415" s="955"/>
      <c r="LHF415" s="955"/>
      <c r="LHG415" s="955"/>
      <c r="LHH415" s="955"/>
      <c r="LHI415" s="955"/>
      <c r="LHJ415" s="955"/>
      <c r="LHK415" s="955"/>
      <c r="LHL415" s="955"/>
      <c r="LHM415" s="955"/>
      <c r="LHN415" s="955"/>
      <c r="LHO415" s="955"/>
      <c r="LHP415" s="955"/>
      <c r="LHQ415" s="955"/>
      <c r="LHR415" s="955"/>
      <c r="LHS415" s="955"/>
      <c r="LHT415" s="955"/>
      <c r="LHU415" s="955"/>
      <c r="LHV415" s="955"/>
      <c r="LHW415" s="955"/>
      <c r="LHX415" s="955"/>
      <c r="LHY415" s="955"/>
      <c r="LHZ415" s="955"/>
      <c r="LIA415" s="955"/>
      <c r="LIB415" s="955"/>
      <c r="LIC415" s="955"/>
      <c r="LID415" s="955"/>
      <c r="LIE415" s="955"/>
      <c r="LIF415" s="955"/>
      <c r="LIG415" s="955"/>
      <c r="LIH415" s="955"/>
      <c r="LII415" s="955"/>
      <c r="LIJ415" s="955"/>
      <c r="LIK415" s="955"/>
      <c r="LIL415" s="955"/>
      <c r="LIM415" s="955"/>
      <c r="LIN415" s="955"/>
      <c r="LIO415" s="955"/>
      <c r="LIP415" s="955"/>
      <c r="LIQ415" s="955"/>
      <c r="LIR415" s="955"/>
      <c r="LIS415" s="955"/>
      <c r="LIT415" s="955"/>
      <c r="LIU415" s="955"/>
      <c r="LIV415" s="955"/>
      <c r="LIW415" s="955"/>
      <c r="LIX415" s="955"/>
      <c r="LIY415" s="955"/>
      <c r="LIZ415" s="955"/>
      <c r="LJA415" s="955"/>
      <c r="LJB415" s="955"/>
      <c r="LJC415" s="955"/>
      <c r="LJD415" s="955"/>
      <c r="LJE415" s="955"/>
      <c r="LJF415" s="955"/>
      <c r="LJG415" s="955"/>
      <c r="LJH415" s="955"/>
      <c r="LJI415" s="955"/>
      <c r="LJJ415" s="955"/>
      <c r="LJK415" s="955"/>
      <c r="LJL415" s="955"/>
      <c r="LJM415" s="955"/>
      <c r="LJN415" s="955"/>
      <c r="LJO415" s="955"/>
      <c r="LJP415" s="955"/>
      <c r="LJQ415" s="955"/>
      <c r="LJR415" s="955"/>
      <c r="LJS415" s="955"/>
      <c r="LJT415" s="955"/>
      <c r="LJU415" s="955"/>
      <c r="LJV415" s="955"/>
      <c r="LJW415" s="955"/>
      <c r="LJX415" s="955"/>
      <c r="LJY415" s="955"/>
      <c r="LJZ415" s="955"/>
      <c r="LKA415" s="955"/>
      <c r="LKB415" s="955"/>
      <c r="LKC415" s="955"/>
      <c r="LKD415" s="955"/>
      <c r="LKE415" s="955"/>
      <c r="LKF415" s="955"/>
      <c r="LKG415" s="955"/>
      <c r="LKH415" s="955"/>
      <c r="LKI415" s="955"/>
      <c r="LKJ415" s="955"/>
      <c r="LKK415" s="955"/>
      <c r="LKL415" s="955"/>
      <c r="LKM415" s="955"/>
      <c r="LKN415" s="955"/>
      <c r="LKO415" s="955"/>
      <c r="LKP415" s="955"/>
      <c r="LKQ415" s="955"/>
      <c r="LKR415" s="955"/>
      <c r="LKS415" s="955"/>
      <c r="LKT415" s="955"/>
      <c r="LKU415" s="955"/>
      <c r="LKV415" s="955"/>
      <c r="LKW415" s="955"/>
      <c r="LKX415" s="955"/>
      <c r="LKY415" s="955"/>
      <c r="LKZ415" s="955"/>
      <c r="LLA415" s="955"/>
      <c r="LLB415" s="955"/>
      <c r="LLC415" s="955"/>
      <c r="LLD415" s="955"/>
      <c r="LLE415" s="955"/>
      <c r="LLF415" s="955"/>
      <c r="LLG415" s="955"/>
      <c r="LLH415" s="955"/>
      <c r="LLI415" s="955"/>
      <c r="LLJ415" s="955"/>
      <c r="LLK415" s="955"/>
      <c r="LLL415" s="955"/>
      <c r="LLM415" s="955"/>
      <c r="LLN415" s="955"/>
      <c r="LLO415" s="955"/>
      <c r="LLP415" s="955"/>
      <c r="LLQ415" s="955"/>
      <c r="LLR415" s="955"/>
      <c r="LLS415" s="955"/>
      <c r="LLT415" s="955"/>
      <c r="LLU415" s="955"/>
      <c r="LLV415" s="955"/>
      <c r="LLW415" s="955"/>
      <c r="LLX415" s="955"/>
      <c r="LLY415" s="955"/>
      <c r="LLZ415" s="955"/>
      <c r="LMA415" s="955"/>
      <c r="LMB415" s="955"/>
      <c r="LMC415" s="955"/>
      <c r="LMD415" s="955"/>
      <c r="LME415" s="955"/>
      <c r="LMF415" s="955"/>
      <c r="LMG415" s="955"/>
      <c r="LMH415" s="955"/>
      <c r="LMI415" s="955"/>
      <c r="LMJ415" s="955"/>
      <c r="LMK415" s="955"/>
      <c r="LML415" s="955"/>
      <c r="LMM415" s="955"/>
      <c r="LMN415" s="955"/>
      <c r="LMO415" s="955"/>
      <c r="LMP415" s="955"/>
      <c r="LMQ415" s="955"/>
      <c r="LMR415" s="955"/>
      <c r="LMS415" s="955"/>
      <c r="LMT415" s="955"/>
      <c r="LMU415" s="955"/>
      <c r="LMV415" s="955"/>
      <c r="LMW415" s="955"/>
      <c r="LMX415" s="955"/>
      <c r="LMY415" s="955"/>
      <c r="LMZ415" s="955"/>
      <c r="LNA415" s="955"/>
      <c r="LNB415" s="955"/>
      <c r="LNC415" s="955"/>
      <c r="LND415" s="955"/>
      <c r="LNE415" s="955"/>
      <c r="LNF415" s="955"/>
      <c r="LNG415" s="955"/>
      <c r="LNH415" s="955"/>
      <c r="LNI415" s="955"/>
      <c r="LNJ415" s="955"/>
      <c r="LNK415" s="955"/>
      <c r="LNL415" s="955"/>
      <c r="LNM415" s="955"/>
      <c r="LNN415" s="955"/>
      <c r="LNO415" s="955"/>
      <c r="LNP415" s="955"/>
      <c r="LNQ415" s="955"/>
      <c r="LNR415" s="955"/>
      <c r="LNS415" s="955"/>
      <c r="LNT415" s="955"/>
      <c r="LNU415" s="955"/>
      <c r="LNV415" s="955"/>
      <c r="LNW415" s="955"/>
      <c r="LNX415" s="955"/>
      <c r="LNY415" s="955"/>
      <c r="LNZ415" s="955"/>
      <c r="LOA415" s="955"/>
      <c r="LOB415" s="955"/>
      <c r="LOC415" s="955"/>
      <c r="LOD415" s="955"/>
      <c r="LOE415" s="955"/>
      <c r="LOF415" s="955"/>
      <c r="LOG415" s="955"/>
      <c r="LOH415" s="955"/>
      <c r="LOI415" s="955"/>
      <c r="LOJ415" s="955"/>
      <c r="LOK415" s="955"/>
      <c r="LOL415" s="955"/>
      <c r="LOM415" s="955"/>
      <c r="LON415" s="955"/>
      <c r="LOO415" s="955"/>
      <c r="LOP415" s="955"/>
      <c r="LOQ415" s="955"/>
      <c r="LOR415" s="955"/>
      <c r="LOS415" s="955"/>
      <c r="LOT415" s="955"/>
      <c r="LOU415" s="955"/>
      <c r="LOV415" s="955"/>
      <c r="LOW415" s="955"/>
      <c r="LOX415" s="955"/>
      <c r="LOY415" s="955"/>
      <c r="LOZ415" s="955"/>
      <c r="LPA415" s="955"/>
      <c r="LPB415" s="955"/>
      <c r="LPC415" s="955"/>
      <c r="LPD415" s="955"/>
      <c r="LPE415" s="955"/>
      <c r="LPF415" s="955"/>
      <c r="LPG415" s="955"/>
      <c r="LPH415" s="955"/>
      <c r="LPI415" s="955"/>
      <c r="LPJ415" s="955"/>
      <c r="LPK415" s="955"/>
      <c r="LPL415" s="955"/>
      <c r="LPM415" s="955"/>
      <c r="LPN415" s="955"/>
      <c r="LPO415" s="955"/>
      <c r="LPP415" s="955"/>
      <c r="LPQ415" s="955"/>
      <c r="LPR415" s="955"/>
      <c r="LPS415" s="955"/>
      <c r="LPT415" s="955"/>
      <c r="LPU415" s="955"/>
      <c r="LPV415" s="955"/>
      <c r="LPW415" s="955"/>
      <c r="LPX415" s="955"/>
      <c r="LPY415" s="955"/>
      <c r="LPZ415" s="955"/>
      <c r="LQA415" s="955"/>
      <c r="LQB415" s="955"/>
      <c r="LQC415" s="955"/>
      <c r="LQD415" s="955"/>
      <c r="LQE415" s="955"/>
      <c r="LQF415" s="955"/>
      <c r="LQG415" s="955"/>
      <c r="LQH415" s="955"/>
      <c r="LQI415" s="955"/>
      <c r="LQJ415" s="955"/>
      <c r="LQK415" s="955"/>
      <c r="LQL415" s="955"/>
      <c r="LQM415" s="955"/>
      <c r="LQN415" s="955"/>
      <c r="LQO415" s="955"/>
      <c r="LQP415" s="955"/>
      <c r="LQQ415" s="955"/>
      <c r="LQR415" s="955"/>
      <c r="LQS415" s="955"/>
      <c r="LQT415" s="955"/>
      <c r="LQU415" s="955"/>
      <c r="LQV415" s="955"/>
      <c r="LQW415" s="955"/>
      <c r="LQX415" s="955"/>
      <c r="LQY415" s="955"/>
      <c r="LQZ415" s="955"/>
      <c r="LRA415" s="955"/>
      <c r="LRB415" s="955"/>
      <c r="LRC415" s="955"/>
      <c r="LRD415" s="955"/>
      <c r="LRE415" s="955"/>
      <c r="LRF415" s="955"/>
      <c r="LRG415" s="955"/>
      <c r="LRH415" s="955"/>
      <c r="LRI415" s="955"/>
      <c r="LRJ415" s="955"/>
      <c r="LRK415" s="955"/>
      <c r="LRL415" s="955"/>
      <c r="LRM415" s="955"/>
      <c r="LRN415" s="955"/>
      <c r="LRO415" s="955"/>
      <c r="LRP415" s="955"/>
      <c r="LRQ415" s="955"/>
      <c r="LRR415" s="955"/>
      <c r="LRS415" s="955"/>
      <c r="LRT415" s="955"/>
      <c r="LRU415" s="955"/>
      <c r="LRV415" s="955"/>
      <c r="LRW415" s="955"/>
      <c r="LRX415" s="955"/>
      <c r="LRY415" s="955"/>
      <c r="LRZ415" s="955"/>
      <c r="LSA415" s="955"/>
      <c r="LSB415" s="955"/>
      <c r="LSC415" s="955"/>
      <c r="LSD415" s="955"/>
      <c r="LSE415" s="955"/>
      <c r="LSF415" s="955"/>
      <c r="LSG415" s="955"/>
      <c r="LSH415" s="955"/>
      <c r="LSI415" s="955"/>
      <c r="LSJ415" s="955"/>
      <c r="LSK415" s="955"/>
      <c r="LSL415" s="955"/>
      <c r="LSM415" s="955"/>
      <c r="LSN415" s="955"/>
      <c r="LSO415" s="955"/>
      <c r="LSP415" s="955"/>
      <c r="LSQ415" s="955"/>
      <c r="LSR415" s="955"/>
      <c r="LSS415" s="955"/>
      <c r="LST415" s="955"/>
      <c r="LSU415" s="955"/>
      <c r="LSV415" s="955"/>
      <c r="LSW415" s="955"/>
      <c r="LSX415" s="955"/>
      <c r="LSY415" s="955"/>
      <c r="LSZ415" s="955"/>
      <c r="LTA415" s="955"/>
      <c r="LTB415" s="955"/>
      <c r="LTC415" s="955"/>
      <c r="LTD415" s="955"/>
      <c r="LTE415" s="955"/>
      <c r="LTF415" s="955"/>
      <c r="LTG415" s="955"/>
      <c r="LTH415" s="955"/>
      <c r="LTI415" s="955"/>
      <c r="LTJ415" s="955"/>
      <c r="LTK415" s="955"/>
      <c r="LTL415" s="955"/>
      <c r="LTM415" s="955"/>
      <c r="LTN415" s="955"/>
      <c r="LTO415" s="955"/>
      <c r="LTP415" s="955"/>
      <c r="LTQ415" s="955"/>
      <c r="LTR415" s="955"/>
      <c r="LTS415" s="955"/>
      <c r="LTT415" s="955"/>
      <c r="LTU415" s="955"/>
      <c r="LTV415" s="955"/>
      <c r="LTW415" s="955"/>
      <c r="LTX415" s="955"/>
      <c r="LTY415" s="955"/>
      <c r="LTZ415" s="955"/>
      <c r="LUA415" s="955"/>
      <c r="LUB415" s="955"/>
      <c r="LUC415" s="955"/>
      <c r="LUD415" s="955"/>
      <c r="LUE415" s="955"/>
      <c r="LUF415" s="955"/>
      <c r="LUG415" s="955"/>
      <c r="LUH415" s="955"/>
      <c r="LUI415" s="955"/>
      <c r="LUJ415" s="955"/>
      <c r="LUK415" s="955"/>
      <c r="LUL415" s="955"/>
      <c r="LUM415" s="955"/>
      <c r="LUN415" s="955"/>
      <c r="LUO415" s="955"/>
      <c r="LUP415" s="955"/>
      <c r="LUQ415" s="955"/>
      <c r="LUR415" s="955"/>
      <c r="LUS415" s="955"/>
      <c r="LUT415" s="955"/>
      <c r="LUU415" s="955"/>
      <c r="LUV415" s="955"/>
      <c r="LUW415" s="955"/>
      <c r="LUX415" s="955"/>
      <c r="LUY415" s="955"/>
      <c r="LUZ415" s="955"/>
      <c r="LVA415" s="955"/>
      <c r="LVB415" s="955"/>
      <c r="LVC415" s="955"/>
      <c r="LVD415" s="955"/>
      <c r="LVE415" s="955"/>
      <c r="LVF415" s="955"/>
      <c r="LVG415" s="955"/>
      <c r="LVH415" s="955"/>
      <c r="LVI415" s="955"/>
      <c r="LVJ415" s="955"/>
      <c r="LVK415" s="955"/>
      <c r="LVL415" s="955"/>
      <c r="LVM415" s="955"/>
      <c r="LVN415" s="955"/>
      <c r="LVO415" s="955"/>
      <c r="LVP415" s="955"/>
      <c r="LVQ415" s="955"/>
      <c r="LVR415" s="955"/>
      <c r="LVS415" s="955"/>
      <c r="LVT415" s="955"/>
      <c r="LVU415" s="955"/>
      <c r="LVV415" s="955"/>
      <c r="LVW415" s="955"/>
      <c r="LVX415" s="955"/>
      <c r="LVY415" s="955"/>
      <c r="LVZ415" s="955"/>
      <c r="LWA415" s="955"/>
      <c r="LWB415" s="955"/>
      <c r="LWC415" s="955"/>
      <c r="LWD415" s="955"/>
      <c r="LWE415" s="955"/>
      <c r="LWF415" s="955"/>
      <c r="LWG415" s="955"/>
      <c r="LWH415" s="955"/>
      <c r="LWI415" s="955"/>
      <c r="LWJ415" s="955"/>
      <c r="LWK415" s="955"/>
      <c r="LWL415" s="955"/>
      <c r="LWM415" s="955"/>
      <c r="LWN415" s="955"/>
      <c r="LWO415" s="955"/>
      <c r="LWP415" s="955"/>
      <c r="LWQ415" s="955"/>
      <c r="LWR415" s="955"/>
      <c r="LWS415" s="955"/>
      <c r="LWT415" s="955"/>
      <c r="LWU415" s="955"/>
      <c r="LWV415" s="955"/>
      <c r="LWW415" s="955"/>
      <c r="LWX415" s="955"/>
      <c r="LWY415" s="955"/>
      <c r="LWZ415" s="955"/>
      <c r="LXA415" s="955"/>
      <c r="LXB415" s="955"/>
      <c r="LXC415" s="955"/>
      <c r="LXD415" s="955"/>
      <c r="LXE415" s="955"/>
      <c r="LXF415" s="955"/>
      <c r="LXG415" s="955"/>
      <c r="LXH415" s="955"/>
      <c r="LXI415" s="955"/>
      <c r="LXJ415" s="955"/>
      <c r="LXK415" s="955"/>
      <c r="LXL415" s="955"/>
      <c r="LXM415" s="955"/>
      <c r="LXN415" s="955"/>
      <c r="LXO415" s="955"/>
      <c r="LXP415" s="955"/>
      <c r="LXQ415" s="955"/>
      <c r="LXR415" s="955"/>
      <c r="LXS415" s="955"/>
      <c r="LXT415" s="955"/>
      <c r="LXU415" s="955"/>
      <c r="LXV415" s="955"/>
      <c r="LXW415" s="955"/>
      <c r="LXX415" s="955"/>
      <c r="LXY415" s="955"/>
      <c r="LXZ415" s="955"/>
      <c r="LYA415" s="955"/>
      <c r="LYB415" s="955"/>
      <c r="LYC415" s="955"/>
      <c r="LYD415" s="955"/>
      <c r="LYE415" s="955"/>
      <c r="LYF415" s="955"/>
      <c r="LYG415" s="955"/>
      <c r="LYH415" s="955"/>
      <c r="LYI415" s="955"/>
      <c r="LYJ415" s="955"/>
      <c r="LYK415" s="955"/>
      <c r="LYL415" s="955"/>
      <c r="LYM415" s="955"/>
      <c r="LYN415" s="955"/>
      <c r="LYO415" s="955"/>
      <c r="LYP415" s="955"/>
      <c r="LYQ415" s="955"/>
      <c r="LYR415" s="955"/>
      <c r="LYS415" s="955"/>
      <c r="LYT415" s="955"/>
      <c r="LYU415" s="955"/>
      <c r="LYV415" s="955"/>
      <c r="LYW415" s="955"/>
      <c r="LYX415" s="955"/>
      <c r="LYY415" s="955"/>
      <c r="LYZ415" s="955"/>
      <c r="LZA415" s="955"/>
      <c r="LZB415" s="955"/>
      <c r="LZC415" s="955"/>
      <c r="LZD415" s="955"/>
      <c r="LZE415" s="955"/>
      <c r="LZF415" s="955"/>
      <c r="LZG415" s="955"/>
      <c r="LZH415" s="955"/>
      <c r="LZI415" s="955"/>
      <c r="LZJ415" s="955"/>
      <c r="LZK415" s="955"/>
      <c r="LZL415" s="955"/>
      <c r="LZM415" s="955"/>
      <c r="LZN415" s="955"/>
      <c r="LZO415" s="955"/>
      <c r="LZP415" s="955"/>
      <c r="LZQ415" s="955"/>
      <c r="LZR415" s="955"/>
      <c r="LZS415" s="955"/>
      <c r="LZT415" s="955"/>
      <c r="LZU415" s="955"/>
      <c r="LZV415" s="955"/>
      <c r="LZW415" s="955"/>
      <c r="LZX415" s="955"/>
      <c r="LZY415" s="955"/>
      <c r="LZZ415" s="955"/>
      <c r="MAA415" s="955"/>
      <c r="MAB415" s="955"/>
      <c r="MAC415" s="955"/>
      <c r="MAD415" s="955"/>
      <c r="MAE415" s="955"/>
      <c r="MAF415" s="955"/>
      <c r="MAG415" s="955"/>
      <c r="MAH415" s="955"/>
      <c r="MAI415" s="955"/>
      <c r="MAJ415" s="955"/>
      <c r="MAK415" s="955"/>
      <c r="MAL415" s="955"/>
      <c r="MAM415" s="955"/>
      <c r="MAN415" s="955"/>
      <c r="MAO415" s="955"/>
      <c r="MAP415" s="955"/>
      <c r="MAQ415" s="955"/>
      <c r="MAR415" s="955"/>
      <c r="MAS415" s="955"/>
      <c r="MAT415" s="955"/>
      <c r="MAU415" s="955"/>
      <c r="MAV415" s="955"/>
      <c r="MAW415" s="955"/>
      <c r="MAX415" s="955"/>
      <c r="MAY415" s="955"/>
      <c r="MAZ415" s="955"/>
      <c r="MBA415" s="955"/>
      <c r="MBB415" s="955"/>
      <c r="MBC415" s="955"/>
      <c r="MBD415" s="955"/>
      <c r="MBE415" s="955"/>
      <c r="MBF415" s="955"/>
      <c r="MBG415" s="955"/>
      <c r="MBH415" s="955"/>
      <c r="MBI415" s="955"/>
      <c r="MBJ415" s="955"/>
      <c r="MBK415" s="955"/>
      <c r="MBL415" s="955"/>
      <c r="MBM415" s="955"/>
      <c r="MBN415" s="955"/>
      <c r="MBO415" s="955"/>
      <c r="MBP415" s="955"/>
      <c r="MBQ415" s="955"/>
      <c r="MBR415" s="955"/>
      <c r="MBS415" s="955"/>
      <c r="MBT415" s="955"/>
      <c r="MBU415" s="955"/>
      <c r="MBV415" s="955"/>
      <c r="MBW415" s="955"/>
      <c r="MBX415" s="955"/>
      <c r="MBY415" s="955"/>
      <c r="MBZ415" s="955"/>
      <c r="MCA415" s="955"/>
      <c r="MCB415" s="955"/>
      <c r="MCC415" s="955"/>
      <c r="MCD415" s="955"/>
      <c r="MCE415" s="955"/>
      <c r="MCF415" s="955"/>
      <c r="MCG415" s="955"/>
      <c r="MCH415" s="955"/>
      <c r="MCI415" s="955"/>
      <c r="MCJ415" s="955"/>
      <c r="MCK415" s="955"/>
      <c r="MCL415" s="955"/>
      <c r="MCM415" s="955"/>
      <c r="MCN415" s="955"/>
      <c r="MCO415" s="955"/>
      <c r="MCP415" s="955"/>
      <c r="MCQ415" s="955"/>
      <c r="MCR415" s="955"/>
      <c r="MCS415" s="955"/>
      <c r="MCT415" s="955"/>
      <c r="MCU415" s="955"/>
      <c r="MCV415" s="955"/>
      <c r="MCW415" s="955"/>
      <c r="MCX415" s="955"/>
      <c r="MCY415" s="955"/>
      <c r="MCZ415" s="955"/>
      <c r="MDA415" s="955"/>
      <c r="MDB415" s="955"/>
      <c r="MDC415" s="955"/>
      <c r="MDD415" s="955"/>
      <c r="MDE415" s="955"/>
      <c r="MDF415" s="955"/>
      <c r="MDG415" s="955"/>
      <c r="MDH415" s="955"/>
      <c r="MDI415" s="955"/>
      <c r="MDJ415" s="955"/>
      <c r="MDK415" s="955"/>
      <c r="MDL415" s="955"/>
      <c r="MDM415" s="955"/>
      <c r="MDN415" s="955"/>
      <c r="MDO415" s="955"/>
      <c r="MDP415" s="955"/>
      <c r="MDQ415" s="955"/>
      <c r="MDR415" s="955"/>
      <c r="MDS415" s="955"/>
      <c r="MDT415" s="955"/>
      <c r="MDU415" s="955"/>
      <c r="MDV415" s="955"/>
      <c r="MDW415" s="955"/>
      <c r="MDX415" s="955"/>
      <c r="MDY415" s="955"/>
      <c r="MDZ415" s="955"/>
      <c r="MEA415" s="955"/>
      <c r="MEB415" s="955"/>
      <c r="MEC415" s="955"/>
      <c r="MED415" s="955"/>
      <c r="MEE415" s="955"/>
      <c r="MEF415" s="955"/>
      <c r="MEG415" s="955"/>
      <c r="MEH415" s="955"/>
      <c r="MEI415" s="955"/>
      <c r="MEJ415" s="955"/>
      <c r="MEK415" s="955"/>
      <c r="MEL415" s="955"/>
      <c r="MEM415" s="955"/>
      <c r="MEN415" s="955"/>
      <c r="MEO415" s="955"/>
      <c r="MEP415" s="955"/>
      <c r="MEQ415" s="955"/>
      <c r="MER415" s="955"/>
      <c r="MES415" s="955"/>
      <c r="MET415" s="955"/>
      <c r="MEU415" s="955"/>
      <c r="MEV415" s="955"/>
      <c r="MEW415" s="955"/>
      <c r="MEX415" s="955"/>
      <c r="MEY415" s="955"/>
      <c r="MEZ415" s="955"/>
      <c r="MFA415" s="955"/>
      <c r="MFB415" s="955"/>
      <c r="MFC415" s="955"/>
      <c r="MFD415" s="955"/>
      <c r="MFE415" s="955"/>
      <c r="MFF415" s="955"/>
      <c r="MFG415" s="955"/>
      <c r="MFH415" s="955"/>
      <c r="MFI415" s="955"/>
      <c r="MFJ415" s="955"/>
      <c r="MFK415" s="955"/>
      <c r="MFL415" s="955"/>
      <c r="MFM415" s="955"/>
      <c r="MFN415" s="955"/>
      <c r="MFO415" s="955"/>
      <c r="MFP415" s="955"/>
      <c r="MFQ415" s="955"/>
      <c r="MFR415" s="955"/>
      <c r="MFS415" s="955"/>
      <c r="MFT415" s="955"/>
      <c r="MFU415" s="955"/>
      <c r="MFV415" s="955"/>
      <c r="MFW415" s="955"/>
      <c r="MFX415" s="955"/>
      <c r="MFY415" s="955"/>
      <c r="MFZ415" s="955"/>
      <c r="MGA415" s="955"/>
      <c r="MGB415" s="955"/>
      <c r="MGC415" s="955"/>
      <c r="MGD415" s="955"/>
      <c r="MGE415" s="955"/>
      <c r="MGF415" s="955"/>
      <c r="MGG415" s="955"/>
      <c r="MGH415" s="955"/>
      <c r="MGI415" s="955"/>
      <c r="MGJ415" s="955"/>
      <c r="MGK415" s="955"/>
      <c r="MGL415" s="955"/>
      <c r="MGM415" s="955"/>
      <c r="MGN415" s="955"/>
      <c r="MGO415" s="955"/>
      <c r="MGP415" s="955"/>
      <c r="MGQ415" s="955"/>
      <c r="MGR415" s="955"/>
      <c r="MGS415" s="955"/>
      <c r="MGT415" s="955"/>
      <c r="MGU415" s="955"/>
      <c r="MGV415" s="955"/>
      <c r="MGW415" s="955"/>
      <c r="MGX415" s="955"/>
      <c r="MGY415" s="955"/>
      <c r="MGZ415" s="955"/>
      <c r="MHA415" s="955"/>
      <c r="MHB415" s="955"/>
      <c r="MHC415" s="955"/>
      <c r="MHD415" s="955"/>
      <c r="MHE415" s="955"/>
      <c r="MHF415" s="955"/>
      <c r="MHG415" s="955"/>
      <c r="MHH415" s="955"/>
      <c r="MHI415" s="955"/>
      <c r="MHJ415" s="955"/>
      <c r="MHK415" s="955"/>
      <c r="MHL415" s="955"/>
      <c r="MHM415" s="955"/>
      <c r="MHN415" s="955"/>
      <c r="MHO415" s="955"/>
      <c r="MHP415" s="955"/>
      <c r="MHQ415" s="955"/>
      <c r="MHR415" s="955"/>
      <c r="MHS415" s="955"/>
      <c r="MHT415" s="955"/>
      <c r="MHU415" s="955"/>
      <c r="MHV415" s="955"/>
      <c r="MHW415" s="955"/>
      <c r="MHX415" s="955"/>
      <c r="MHY415" s="955"/>
      <c r="MHZ415" s="955"/>
      <c r="MIA415" s="955"/>
      <c r="MIB415" s="955"/>
      <c r="MIC415" s="955"/>
      <c r="MID415" s="955"/>
      <c r="MIE415" s="955"/>
      <c r="MIF415" s="955"/>
      <c r="MIG415" s="955"/>
      <c r="MIH415" s="955"/>
      <c r="MII415" s="955"/>
      <c r="MIJ415" s="955"/>
      <c r="MIK415" s="955"/>
      <c r="MIL415" s="955"/>
      <c r="MIM415" s="955"/>
      <c r="MIN415" s="955"/>
      <c r="MIO415" s="955"/>
      <c r="MIP415" s="955"/>
      <c r="MIQ415" s="955"/>
      <c r="MIR415" s="955"/>
      <c r="MIS415" s="955"/>
      <c r="MIT415" s="955"/>
      <c r="MIU415" s="955"/>
      <c r="MIV415" s="955"/>
      <c r="MIW415" s="955"/>
      <c r="MIX415" s="955"/>
      <c r="MIY415" s="955"/>
      <c r="MIZ415" s="955"/>
      <c r="MJA415" s="955"/>
      <c r="MJB415" s="955"/>
      <c r="MJC415" s="955"/>
      <c r="MJD415" s="955"/>
      <c r="MJE415" s="955"/>
      <c r="MJF415" s="955"/>
      <c r="MJG415" s="955"/>
      <c r="MJH415" s="955"/>
      <c r="MJI415" s="955"/>
      <c r="MJJ415" s="955"/>
      <c r="MJK415" s="955"/>
      <c r="MJL415" s="955"/>
      <c r="MJM415" s="955"/>
      <c r="MJN415" s="955"/>
      <c r="MJO415" s="955"/>
      <c r="MJP415" s="955"/>
      <c r="MJQ415" s="955"/>
      <c r="MJR415" s="955"/>
      <c r="MJS415" s="955"/>
      <c r="MJT415" s="955"/>
      <c r="MJU415" s="955"/>
      <c r="MJV415" s="955"/>
      <c r="MJW415" s="955"/>
      <c r="MJX415" s="955"/>
      <c r="MJY415" s="955"/>
      <c r="MJZ415" s="955"/>
      <c r="MKA415" s="955"/>
      <c r="MKB415" s="955"/>
      <c r="MKC415" s="955"/>
      <c r="MKD415" s="955"/>
      <c r="MKE415" s="955"/>
      <c r="MKF415" s="955"/>
      <c r="MKG415" s="955"/>
      <c r="MKH415" s="955"/>
      <c r="MKI415" s="955"/>
      <c r="MKJ415" s="955"/>
      <c r="MKK415" s="955"/>
      <c r="MKL415" s="955"/>
      <c r="MKM415" s="955"/>
      <c r="MKN415" s="955"/>
      <c r="MKO415" s="955"/>
      <c r="MKP415" s="955"/>
      <c r="MKQ415" s="955"/>
      <c r="MKR415" s="955"/>
      <c r="MKS415" s="955"/>
      <c r="MKT415" s="955"/>
      <c r="MKU415" s="955"/>
      <c r="MKV415" s="955"/>
      <c r="MKW415" s="955"/>
      <c r="MKX415" s="955"/>
      <c r="MKY415" s="955"/>
      <c r="MKZ415" s="955"/>
      <c r="MLA415" s="955"/>
      <c r="MLB415" s="955"/>
      <c r="MLC415" s="955"/>
      <c r="MLD415" s="955"/>
      <c r="MLE415" s="955"/>
      <c r="MLF415" s="955"/>
      <c r="MLG415" s="955"/>
      <c r="MLH415" s="955"/>
      <c r="MLI415" s="955"/>
      <c r="MLJ415" s="955"/>
      <c r="MLK415" s="955"/>
      <c r="MLL415" s="955"/>
      <c r="MLM415" s="955"/>
      <c r="MLN415" s="955"/>
      <c r="MLO415" s="955"/>
      <c r="MLP415" s="955"/>
      <c r="MLQ415" s="955"/>
      <c r="MLR415" s="955"/>
      <c r="MLS415" s="955"/>
      <c r="MLT415" s="955"/>
      <c r="MLU415" s="955"/>
      <c r="MLV415" s="955"/>
      <c r="MLW415" s="955"/>
      <c r="MLX415" s="955"/>
      <c r="MLY415" s="955"/>
      <c r="MLZ415" s="955"/>
      <c r="MMA415" s="955"/>
      <c r="MMB415" s="955"/>
      <c r="MMC415" s="955"/>
      <c r="MMD415" s="955"/>
      <c r="MME415" s="955"/>
      <c r="MMF415" s="955"/>
      <c r="MMG415" s="955"/>
      <c r="MMH415" s="955"/>
      <c r="MMI415" s="955"/>
      <c r="MMJ415" s="955"/>
      <c r="MMK415" s="955"/>
      <c r="MML415" s="955"/>
      <c r="MMM415" s="955"/>
      <c r="MMN415" s="955"/>
      <c r="MMO415" s="955"/>
      <c r="MMP415" s="955"/>
      <c r="MMQ415" s="955"/>
      <c r="MMR415" s="955"/>
      <c r="MMS415" s="955"/>
      <c r="MMT415" s="955"/>
      <c r="MMU415" s="955"/>
      <c r="MMV415" s="955"/>
      <c r="MMW415" s="955"/>
      <c r="MMX415" s="955"/>
      <c r="MMY415" s="955"/>
      <c r="MMZ415" s="955"/>
      <c r="MNA415" s="955"/>
      <c r="MNB415" s="955"/>
      <c r="MNC415" s="955"/>
      <c r="MND415" s="955"/>
      <c r="MNE415" s="955"/>
      <c r="MNF415" s="955"/>
      <c r="MNG415" s="955"/>
      <c r="MNH415" s="955"/>
      <c r="MNI415" s="955"/>
      <c r="MNJ415" s="955"/>
      <c r="MNK415" s="955"/>
      <c r="MNL415" s="955"/>
      <c r="MNM415" s="955"/>
      <c r="MNN415" s="955"/>
      <c r="MNO415" s="955"/>
      <c r="MNP415" s="955"/>
      <c r="MNQ415" s="955"/>
      <c r="MNR415" s="955"/>
      <c r="MNS415" s="955"/>
      <c r="MNT415" s="955"/>
      <c r="MNU415" s="955"/>
      <c r="MNV415" s="955"/>
      <c r="MNW415" s="955"/>
      <c r="MNX415" s="955"/>
      <c r="MNY415" s="955"/>
      <c r="MNZ415" s="955"/>
      <c r="MOA415" s="955"/>
      <c r="MOB415" s="955"/>
      <c r="MOC415" s="955"/>
      <c r="MOD415" s="955"/>
      <c r="MOE415" s="955"/>
      <c r="MOF415" s="955"/>
      <c r="MOG415" s="955"/>
      <c r="MOH415" s="955"/>
      <c r="MOI415" s="955"/>
      <c r="MOJ415" s="955"/>
      <c r="MOK415" s="955"/>
      <c r="MOL415" s="955"/>
      <c r="MOM415" s="955"/>
      <c r="MON415" s="955"/>
      <c r="MOO415" s="955"/>
      <c r="MOP415" s="955"/>
      <c r="MOQ415" s="955"/>
      <c r="MOR415" s="955"/>
      <c r="MOS415" s="955"/>
      <c r="MOT415" s="955"/>
      <c r="MOU415" s="955"/>
      <c r="MOV415" s="955"/>
      <c r="MOW415" s="955"/>
      <c r="MOX415" s="955"/>
      <c r="MOY415" s="955"/>
      <c r="MOZ415" s="955"/>
      <c r="MPA415" s="955"/>
      <c r="MPB415" s="955"/>
      <c r="MPC415" s="955"/>
      <c r="MPD415" s="955"/>
      <c r="MPE415" s="955"/>
      <c r="MPF415" s="955"/>
      <c r="MPG415" s="955"/>
      <c r="MPH415" s="955"/>
      <c r="MPI415" s="955"/>
      <c r="MPJ415" s="955"/>
      <c r="MPK415" s="955"/>
      <c r="MPL415" s="955"/>
      <c r="MPM415" s="955"/>
      <c r="MPN415" s="955"/>
      <c r="MPO415" s="955"/>
      <c r="MPP415" s="955"/>
      <c r="MPQ415" s="955"/>
      <c r="MPR415" s="955"/>
      <c r="MPS415" s="955"/>
      <c r="MPT415" s="955"/>
      <c r="MPU415" s="955"/>
      <c r="MPV415" s="955"/>
      <c r="MPW415" s="955"/>
      <c r="MPX415" s="955"/>
      <c r="MPY415" s="955"/>
      <c r="MPZ415" s="955"/>
      <c r="MQA415" s="955"/>
      <c r="MQB415" s="955"/>
      <c r="MQC415" s="955"/>
      <c r="MQD415" s="955"/>
      <c r="MQE415" s="955"/>
      <c r="MQF415" s="955"/>
      <c r="MQG415" s="955"/>
      <c r="MQH415" s="955"/>
      <c r="MQI415" s="955"/>
      <c r="MQJ415" s="955"/>
      <c r="MQK415" s="955"/>
      <c r="MQL415" s="955"/>
      <c r="MQM415" s="955"/>
      <c r="MQN415" s="955"/>
      <c r="MQO415" s="955"/>
      <c r="MQP415" s="955"/>
      <c r="MQQ415" s="955"/>
      <c r="MQR415" s="955"/>
      <c r="MQS415" s="955"/>
      <c r="MQT415" s="955"/>
      <c r="MQU415" s="955"/>
      <c r="MQV415" s="955"/>
      <c r="MQW415" s="955"/>
      <c r="MQX415" s="955"/>
      <c r="MQY415" s="955"/>
      <c r="MQZ415" s="955"/>
      <c r="MRA415" s="955"/>
      <c r="MRB415" s="955"/>
      <c r="MRC415" s="955"/>
      <c r="MRD415" s="955"/>
      <c r="MRE415" s="955"/>
      <c r="MRF415" s="955"/>
      <c r="MRG415" s="955"/>
      <c r="MRH415" s="955"/>
      <c r="MRI415" s="955"/>
      <c r="MRJ415" s="955"/>
      <c r="MRK415" s="955"/>
      <c r="MRL415" s="955"/>
      <c r="MRM415" s="955"/>
      <c r="MRN415" s="955"/>
      <c r="MRO415" s="955"/>
      <c r="MRP415" s="955"/>
      <c r="MRQ415" s="955"/>
      <c r="MRR415" s="955"/>
      <c r="MRS415" s="955"/>
      <c r="MRT415" s="955"/>
      <c r="MRU415" s="955"/>
      <c r="MRV415" s="955"/>
      <c r="MRW415" s="955"/>
      <c r="MRX415" s="955"/>
      <c r="MRY415" s="955"/>
      <c r="MRZ415" s="955"/>
      <c r="MSA415" s="955"/>
      <c r="MSB415" s="955"/>
      <c r="MSC415" s="955"/>
      <c r="MSD415" s="955"/>
      <c r="MSE415" s="955"/>
      <c r="MSF415" s="955"/>
      <c r="MSG415" s="955"/>
      <c r="MSH415" s="955"/>
      <c r="MSI415" s="955"/>
      <c r="MSJ415" s="955"/>
      <c r="MSK415" s="955"/>
      <c r="MSL415" s="955"/>
      <c r="MSM415" s="955"/>
      <c r="MSN415" s="955"/>
      <c r="MSO415" s="955"/>
      <c r="MSP415" s="955"/>
      <c r="MSQ415" s="955"/>
      <c r="MSR415" s="955"/>
      <c r="MSS415" s="955"/>
      <c r="MST415" s="955"/>
      <c r="MSU415" s="955"/>
      <c r="MSV415" s="955"/>
      <c r="MSW415" s="955"/>
      <c r="MSX415" s="955"/>
      <c r="MSY415" s="955"/>
      <c r="MSZ415" s="955"/>
      <c r="MTA415" s="955"/>
      <c r="MTB415" s="955"/>
      <c r="MTC415" s="955"/>
      <c r="MTD415" s="955"/>
      <c r="MTE415" s="955"/>
      <c r="MTF415" s="955"/>
      <c r="MTG415" s="955"/>
      <c r="MTH415" s="955"/>
      <c r="MTI415" s="955"/>
      <c r="MTJ415" s="955"/>
      <c r="MTK415" s="955"/>
      <c r="MTL415" s="955"/>
      <c r="MTM415" s="955"/>
      <c r="MTN415" s="955"/>
      <c r="MTO415" s="955"/>
      <c r="MTP415" s="955"/>
      <c r="MTQ415" s="955"/>
      <c r="MTR415" s="955"/>
      <c r="MTS415" s="955"/>
      <c r="MTT415" s="955"/>
      <c r="MTU415" s="955"/>
      <c r="MTV415" s="955"/>
      <c r="MTW415" s="955"/>
      <c r="MTX415" s="955"/>
      <c r="MTY415" s="955"/>
      <c r="MTZ415" s="955"/>
      <c r="MUA415" s="955"/>
      <c r="MUB415" s="955"/>
      <c r="MUC415" s="955"/>
      <c r="MUD415" s="955"/>
      <c r="MUE415" s="955"/>
      <c r="MUF415" s="955"/>
      <c r="MUG415" s="955"/>
      <c r="MUH415" s="955"/>
      <c r="MUI415" s="955"/>
      <c r="MUJ415" s="955"/>
      <c r="MUK415" s="955"/>
      <c r="MUL415" s="955"/>
      <c r="MUM415" s="955"/>
      <c r="MUN415" s="955"/>
      <c r="MUO415" s="955"/>
      <c r="MUP415" s="955"/>
      <c r="MUQ415" s="955"/>
      <c r="MUR415" s="955"/>
      <c r="MUS415" s="955"/>
      <c r="MUT415" s="955"/>
      <c r="MUU415" s="955"/>
      <c r="MUV415" s="955"/>
      <c r="MUW415" s="955"/>
      <c r="MUX415" s="955"/>
      <c r="MUY415" s="955"/>
      <c r="MUZ415" s="955"/>
      <c r="MVA415" s="955"/>
      <c r="MVB415" s="955"/>
      <c r="MVC415" s="955"/>
      <c r="MVD415" s="955"/>
      <c r="MVE415" s="955"/>
      <c r="MVF415" s="955"/>
      <c r="MVG415" s="955"/>
      <c r="MVH415" s="955"/>
      <c r="MVI415" s="955"/>
      <c r="MVJ415" s="955"/>
      <c r="MVK415" s="955"/>
      <c r="MVL415" s="955"/>
      <c r="MVM415" s="955"/>
      <c r="MVN415" s="955"/>
      <c r="MVO415" s="955"/>
      <c r="MVP415" s="955"/>
      <c r="MVQ415" s="955"/>
      <c r="MVR415" s="955"/>
      <c r="MVS415" s="955"/>
      <c r="MVT415" s="955"/>
      <c r="MVU415" s="955"/>
      <c r="MVV415" s="955"/>
      <c r="MVW415" s="955"/>
      <c r="MVX415" s="955"/>
      <c r="MVY415" s="955"/>
      <c r="MVZ415" s="955"/>
      <c r="MWA415" s="955"/>
      <c r="MWB415" s="955"/>
      <c r="MWC415" s="955"/>
      <c r="MWD415" s="955"/>
      <c r="MWE415" s="955"/>
      <c r="MWF415" s="955"/>
      <c r="MWG415" s="955"/>
      <c r="MWH415" s="955"/>
      <c r="MWI415" s="955"/>
      <c r="MWJ415" s="955"/>
      <c r="MWK415" s="955"/>
      <c r="MWL415" s="955"/>
      <c r="MWM415" s="955"/>
      <c r="MWN415" s="955"/>
      <c r="MWO415" s="955"/>
      <c r="MWP415" s="955"/>
      <c r="MWQ415" s="955"/>
      <c r="MWR415" s="955"/>
      <c r="MWS415" s="955"/>
      <c r="MWT415" s="955"/>
      <c r="MWU415" s="955"/>
      <c r="MWV415" s="955"/>
      <c r="MWW415" s="955"/>
      <c r="MWX415" s="955"/>
      <c r="MWY415" s="955"/>
      <c r="MWZ415" s="955"/>
      <c r="MXA415" s="955"/>
      <c r="MXB415" s="955"/>
      <c r="MXC415" s="955"/>
      <c r="MXD415" s="955"/>
      <c r="MXE415" s="955"/>
      <c r="MXF415" s="955"/>
      <c r="MXG415" s="955"/>
      <c r="MXH415" s="955"/>
      <c r="MXI415" s="955"/>
      <c r="MXJ415" s="955"/>
      <c r="MXK415" s="955"/>
      <c r="MXL415" s="955"/>
      <c r="MXM415" s="955"/>
      <c r="MXN415" s="955"/>
      <c r="MXO415" s="955"/>
      <c r="MXP415" s="955"/>
      <c r="MXQ415" s="955"/>
      <c r="MXR415" s="955"/>
      <c r="MXS415" s="955"/>
      <c r="MXT415" s="955"/>
      <c r="MXU415" s="955"/>
      <c r="MXV415" s="955"/>
      <c r="MXW415" s="955"/>
      <c r="MXX415" s="955"/>
      <c r="MXY415" s="955"/>
      <c r="MXZ415" s="955"/>
      <c r="MYA415" s="955"/>
      <c r="MYB415" s="955"/>
      <c r="MYC415" s="955"/>
      <c r="MYD415" s="955"/>
      <c r="MYE415" s="955"/>
      <c r="MYF415" s="955"/>
      <c r="MYG415" s="955"/>
      <c r="MYH415" s="955"/>
      <c r="MYI415" s="955"/>
      <c r="MYJ415" s="955"/>
      <c r="MYK415" s="955"/>
      <c r="MYL415" s="955"/>
      <c r="MYM415" s="955"/>
      <c r="MYN415" s="955"/>
      <c r="MYO415" s="955"/>
      <c r="MYP415" s="955"/>
      <c r="MYQ415" s="955"/>
      <c r="MYR415" s="955"/>
      <c r="MYS415" s="955"/>
      <c r="MYT415" s="955"/>
      <c r="MYU415" s="955"/>
      <c r="MYV415" s="955"/>
      <c r="MYW415" s="955"/>
      <c r="MYX415" s="955"/>
      <c r="MYY415" s="955"/>
      <c r="MYZ415" s="955"/>
      <c r="MZA415" s="955"/>
      <c r="MZB415" s="955"/>
      <c r="MZC415" s="955"/>
      <c r="MZD415" s="955"/>
      <c r="MZE415" s="955"/>
      <c r="MZF415" s="955"/>
      <c r="MZG415" s="955"/>
      <c r="MZH415" s="955"/>
      <c r="MZI415" s="955"/>
      <c r="MZJ415" s="955"/>
      <c r="MZK415" s="955"/>
      <c r="MZL415" s="955"/>
      <c r="MZM415" s="955"/>
      <c r="MZN415" s="955"/>
      <c r="MZO415" s="955"/>
      <c r="MZP415" s="955"/>
      <c r="MZQ415" s="955"/>
      <c r="MZR415" s="955"/>
      <c r="MZS415" s="955"/>
      <c r="MZT415" s="955"/>
      <c r="MZU415" s="955"/>
      <c r="MZV415" s="955"/>
      <c r="MZW415" s="955"/>
      <c r="MZX415" s="955"/>
      <c r="MZY415" s="955"/>
      <c r="MZZ415" s="955"/>
      <c r="NAA415" s="955"/>
      <c r="NAB415" s="955"/>
      <c r="NAC415" s="955"/>
      <c r="NAD415" s="955"/>
      <c r="NAE415" s="955"/>
      <c r="NAF415" s="955"/>
      <c r="NAG415" s="955"/>
      <c r="NAH415" s="955"/>
      <c r="NAI415" s="955"/>
      <c r="NAJ415" s="955"/>
      <c r="NAK415" s="955"/>
      <c r="NAL415" s="955"/>
      <c r="NAM415" s="955"/>
      <c r="NAN415" s="955"/>
      <c r="NAO415" s="955"/>
      <c r="NAP415" s="955"/>
      <c r="NAQ415" s="955"/>
      <c r="NAR415" s="955"/>
      <c r="NAS415" s="955"/>
      <c r="NAT415" s="955"/>
      <c r="NAU415" s="955"/>
      <c r="NAV415" s="955"/>
      <c r="NAW415" s="955"/>
      <c r="NAX415" s="955"/>
      <c r="NAY415" s="955"/>
      <c r="NAZ415" s="955"/>
      <c r="NBA415" s="955"/>
      <c r="NBB415" s="955"/>
      <c r="NBC415" s="955"/>
      <c r="NBD415" s="955"/>
      <c r="NBE415" s="955"/>
      <c r="NBF415" s="955"/>
      <c r="NBG415" s="955"/>
      <c r="NBH415" s="955"/>
      <c r="NBI415" s="955"/>
      <c r="NBJ415" s="955"/>
      <c r="NBK415" s="955"/>
      <c r="NBL415" s="955"/>
      <c r="NBM415" s="955"/>
      <c r="NBN415" s="955"/>
      <c r="NBO415" s="955"/>
      <c r="NBP415" s="955"/>
      <c r="NBQ415" s="955"/>
      <c r="NBR415" s="955"/>
      <c r="NBS415" s="955"/>
      <c r="NBT415" s="955"/>
      <c r="NBU415" s="955"/>
      <c r="NBV415" s="955"/>
      <c r="NBW415" s="955"/>
      <c r="NBX415" s="955"/>
      <c r="NBY415" s="955"/>
      <c r="NBZ415" s="955"/>
      <c r="NCA415" s="955"/>
      <c r="NCB415" s="955"/>
      <c r="NCC415" s="955"/>
      <c r="NCD415" s="955"/>
      <c r="NCE415" s="955"/>
      <c r="NCF415" s="955"/>
      <c r="NCG415" s="955"/>
      <c r="NCH415" s="955"/>
      <c r="NCI415" s="955"/>
      <c r="NCJ415" s="955"/>
      <c r="NCK415" s="955"/>
      <c r="NCL415" s="955"/>
      <c r="NCM415" s="955"/>
      <c r="NCN415" s="955"/>
      <c r="NCO415" s="955"/>
      <c r="NCP415" s="955"/>
      <c r="NCQ415" s="955"/>
      <c r="NCR415" s="955"/>
      <c r="NCS415" s="955"/>
      <c r="NCT415" s="955"/>
      <c r="NCU415" s="955"/>
      <c r="NCV415" s="955"/>
      <c r="NCW415" s="955"/>
      <c r="NCX415" s="955"/>
      <c r="NCY415" s="955"/>
      <c r="NCZ415" s="955"/>
      <c r="NDA415" s="955"/>
      <c r="NDB415" s="955"/>
      <c r="NDC415" s="955"/>
      <c r="NDD415" s="955"/>
      <c r="NDE415" s="955"/>
      <c r="NDF415" s="955"/>
      <c r="NDG415" s="955"/>
      <c r="NDH415" s="955"/>
      <c r="NDI415" s="955"/>
      <c r="NDJ415" s="955"/>
      <c r="NDK415" s="955"/>
      <c r="NDL415" s="955"/>
      <c r="NDM415" s="955"/>
      <c r="NDN415" s="955"/>
      <c r="NDO415" s="955"/>
      <c r="NDP415" s="955"/>
      <c r="NDQ415" s="955"/>
      <c r="NDR415" s="955"/>
      <c r="NDS415" s="955"/>
      <c r="NDT415" s="955"/>
      <c r="NDU415" s="955"/>
      <c r="NDV415" s="955"/>
      <c r="NDW415" s="955"/>
      <c r="NDX415" s="955"/>
      <c r="NDY415" s="955"/>
      <c r="NDZ415" s="955"/>
      <c r="NEA415" s="955"/>
      <c r="NEB415" s="955"/>
      <c r="NEC415" s="955"/>
      <c r="NED415" s="955"/>
      <c r="NEE415" s="955"/>
      <c r="NEF415" s="955"/>
      <c r="NEG415" s="955"/>
      <c r="NEH415" s="955"/>
      <c r="NEI415" s="955"/>
      <c r="NEJ415" s="955"/>
      <c r="NEK415" s="955"/>
      <c r="NEL415" s="955"/>
      <c r="NEM415" s="955"/>
      <c r="NEN415" s="955"/>
      <c r="NEO415" s="955"/>
      <c r="NEP415" s="955"/>
      <c r="NEQ415" s="955"/>
      <c r="NER415" s="955"/>
      <c r="NES415" s="955"/>
      <c r="NET415" s="955"/>
      <c r="NEU415" s="955"/>
      <c r="NEV415" s="955"/>
      <c r="NEW415" s="955"/>
      <c r="NEX415" s="955"/>
      <c r="NEY415" s="955"/>
      <c r="NEZ415" s="955"/>
      <c r="NFA415" s="955"/>
      <c r="NFB415" s="955"/>
      <c r="NFC415" s="955"/>
      <c r="NFD415" s="955"/>
      <c r="NFE415" s="955"/>
      <c r="NFF415" s="955"/>
      <c r="NFG415" s="955"/>
      <c r="NFH415" s="955"/>
      <c r="NFI415" s="955"/>
      <c r="NFJ415" s="955"/>
      <c r="NFK415" s="955"/>
      <c r="NFL415" s="955"/>
      <c r="NFM415" s="955"/>
      <c r="NFN415" s="955"/>
      <c r="NFO415" s="955"/>
      <c r="NFP415" s="955"/>
      <c r="NFQ415" s="955"/>
      <c r="NFR415" s="955"/>
      <c r="NFS415" s="955"/>
      <c r="NFT415" s="955"/>
      <c r="NFU415" s="955"/>
      <c r="NFV415" s="955"/>
      <c r="NFW415" s="955"/>
      <c r="NFX415" s="955"/>
      <c r="NFY415" s="955"/>
      <c r="NFZ415" s="955"/>
      <c r="NGA415" s="955"/>
      <c r="NGB415" s="955"/>
      <c r="NGC415" s="955"/>
      <c r="NGD415" s="955"/>
      <c r="NGE415" s="955"/>
      <c r="NGF415" s="955"/>
      <c r="NGG415" s="955"/>
      <c r="NGH415" s="955"/>
      <c r="NGI415" s="955"/>
      <c r="NGJ415" s="955"/>
      <c r="NGK415" s="955"/>
      <c r="NGL415" s="955"/>
      <c r="NGM415" s="955"/>
      <c r="NGN415" s="955"/>
      <c r="NGO415" s="955"/>
      <c r="NGP415" s="955"/>
      <c r="NGQ415" s="955"/>
      <c r="NGR415" s="955"/>
      <c r="NGS415" s="955"/>
      <c r="NGT415" s="955"/>
      <c r="NGU415" s="955"/>
      <c r="NGV415" s="955"/>
      <c r="NGW415" s="955"/>
      <c r="NGX415" s="955"/>
      <c r="NGY415" s="955"/>
      <c r="NGZ415" s="955"/>
      <c r="NHA415" s="955"/>
      <c r="NHB415" s="955"/>
      <c r="NHC415" s="955"/>
      <c r="NHD415" s="955"/>
      <c r="NHE415" s="955"/>
      <c r="NHF415" s="955"/>
      <c r="NHG415" s="955"/>
      <c r="NHH415" s="955"/>
      <c r="NHI415" s="955"/>
      <c r="NHJ415" s="955"/>
      <c r="NHK415" s="955"/>
      <c r="NHL415" s="955"/>
      <c r="NHM415" s="955"/>
      <c r="NHN415" s="955"/>
      <c r="NHO415" s="955"/>
      <c r="NHP415" s="955"/>
      <c r="NHQ415" s="955"/>
      <c r="NHR415" s="955"/>
      <c r="NHS415" s="955"/>
      <c r="NHT415" s="955"/>
      <c r="NHU415" s="955"/>
      <c r="NHV415" s="955"/>
      <c r="NHW415" s="955"/>
      <c r="NHX415" s="955"/>
      <c r="NHY415" s="955"/>
      <c r="NHZ415" s="955"/>
      <c r="NIA415" s="955"/>
      <c r="NIB415" s="955"/>
      <c r="NIC415" s="955"/>
      <c r="NID415" s="955"/>
      <c r="NIE415" s="955"/>
      <c r="NIF415" s="955"/>
      <c r="NIG415" s="955"/>
      <c r="NIH415" s="955"/>
      <c r="NII415" s="955"/>
      <c r="NIJ415" s="955"/>
      <c r="NIK415" s="955"/>
      <c r="NIL415" s="955"/>
      <c r="NIM415" s="955"/>
      <c r="NIN415" s="955"/>
      <c r="NIO415" s="955"/>
      <c r="NIP415" s="955"/>
      <c r="NIQ415" s="955"/>
      <c r="NIR415" s="955"/>
      <c r="NIS415" s="955"/>
      <c r="NIT415" s="955"/>
      <c r="NIU415" s="955"/>
      <c r="NIV415" s="955"/>
      <c r="NIW415" s="955"/>
      <c r="NIX415" s="955"/>
      <c r="NIY415" s="955"/>
      <c r="NIZ415" s="955"/>
      <c r="NJA415" s="955"/>
      <c r="NJB415" s="955"/>
      <c r="NJC415" s="955"/>
      <c r="NJD415" s="955"/>
      <c r="NJE415" s="955"/>
      <c r="NJF415" s="955"/>
      <c r="NJG415" s="955"/>
      <c r="NJH415" s="955"/>
      <c r="NJI415" s="955"/>
      <c r="NJJ415" s="955"/>
      <c r="NJK415" s="955"/>
      <c r="NJL415" s="955"/>
      <c r="NJM415" s="955"/>
      <c r="NJN415" s="955"/>
      <c r="NJO415" s="955"/>
      <c r="NJP415" s="955"/>
      <c r="NJQ415" s="955"/>
      <c r="NJR415" s="955"/>
      <c r="NJS415" s="955"/>
      <c r="NJT415" s="955"/>
      <c r="NJU415" s="955"/>
      <c r="NJV415" s="955"/>
      <c r="NJW415" s="955"/>
      <c r="NJX415" s="955"/>
      <c r="NJY415" s="955"/>
      <c r="NJZ415" s="955"/>
      <c r="NKA415" s="955"/>
      <c r="NKB415" s="955"/>
      <c r="NKC415" s="955"/>
      <c r="NKD415" s="955"/>
      <c r="NKE415" s="955"/>
      <c r="NKF415" s="955"/>
      <c r="NKG415" s="955"/>
      <c r="NKH415" s="955"/>
      <c r="NKI415" s="955"/>
      <c r="NKJ415" s="955"/>
      <c r="NKK415" s="955"/>
      <c r="NKL415" s="955"/>
      <c r="NKM415" s="955"/>
      <c r="NKN415" s="955"/>
      <c r="NKO415" s="955"/>
      <c r="NKP415" s="955"/>
      <c r="NKQ415" s="955"/>
      <c r="NKR415" s="955"/>
      <c r="NKS415" s="955"/>
      <c r="NKT415" s="955"/>
      <c r="NKU415" s="955"/>
      <c r="NKV415" s="955"/>
      <c r="NKW415" s="955"/>
      <c r="NKX415" s="955"/>
      <c r="NKY415" s="955"/>
      <c r="NKZ415" s="955"/>
      <c r="NLA415" s="955"/>
      <c r="NLB415" s="955"/>
      <c r="NLC415" s="955"/>
      <c r="NLD415" s="955"/>
      <c r="NLE415" s="955"/>
      <c r="NLF415" s="955"/>
      <c r="NLG415" s="955"/>
      <c r="NLH415" s="955"/>
      <c r="NLI415" s="955"/>
      <c r="NLJ415" s="955"/>
      <c r="NLK415" s="955"/>
      <c r="NLL415" s="955"/>
      <c r="NLM415" s="955"/>
      <c r="NLN415" s="955"/>
      <c r="NLO415" s="955"/>
      <c r="NLP415" s="955"/>
      <c r="NLQ415" s="955"/>
      <c r="NLR415" s="955"/>
      <c r="NLS415" s="955"/>
      <c r="NLT415" s="955"/>
      <c r="NLU415" s="955"/>
      <c r="NLV415" s="955"/>
      <c r="NLW415" s="955"/>
      <c r="NLX415" s="955"/>
      <c r="NLY415" s="955"/>
      <c r="NLZ415" s="955"/>
      <c r="NMA415" s="955"/>
      <c r="NMB415" s="955"/>
      <c r="NMC415" s="955"/>
      <c r="NMD415" s="955"/>
      <c r="NME415" s="955"/>
      <c r="NMF415" s="955"/>
      <c r="NMG415" s="955"/>
      <c r="NMH415" s="955"/>
      <c r="NMI415" s="955"/>
      <c r="NMJ415" s="955"/>
      <c r="NMK415" s="955"/>
      <c r="NML415" s="955"/>
      <c r="NMM415" s="955"/>
      <c r="NMN415" s="955"/>
      <c r="NMO415" s="955"/>
      <c r="NMP415" s="955"/>
      <c r="NMQ415" s="955"/>
      <c r="NMR415" s="955"/>
      <c r="NMS415" s="955"/>
      <c r="NMT415" s="955"/>
      <c r="NMU415" s="955"/>
      <c r="NMV415" s="955"/>
      <c r="NMW415" s="955"/>
      <c r="NMX415" s="955"/>
      <c r="NMY415" s="955"/>
      <c r="NMZ415" s="955"/>
      <c r="NNA415" s="955"/>
      <c r="NNB415" s="955"/>
      <c r="NNC415" s="955"/>
      <c r="NND415" s="955"/>
      <c r="NNE415" s="955"/>
      <c r="NNF415" s="955"/>
      <c r="NNG415" s="955"/>
      <c r="NNH415" s="955"/>
      <c r="NNI415" s="955"/>
      <c r="NNJ415" s="955"/>
      <c r="NNK415" s="955"/>
      <c r="NNL415" s="955"/>
      <c r="NNM415" s="955"/>
      <c r="NNN415" s="955"/>
      <c r="NNO415" s="955"/>
      <c r="NNP415" s="955"/>
      <c r="NNQ415" s="955"/>
      <c r="NNR415" s="955"/>
      <c r="NNS415" s="955"/>
      <c r="NNT415" s="955"/>
      <c r="NNU415" s="955"/>
      <c r="NNV415" s="955"/>
      <c r="NNW415" s="955"/>
      <c r="NNX415" s="955"/>
      <c r="NNY415" s="955"/>
      <c r="NNZ415" s="955"/>
      <c r="NOA415" s="955"/>
      <c r="NOB415" s="955"/>
      <c r="NOC415" s="955"/>
      <c r="NOD415" s="955"/>
      <c r="NOE415" s="955"/>
      <c r="NOF415" s="955"/>
      <c r="NOG415" s="955"/>
      <c r="NOH415" s="955"/>
      <c r="NOI415" s="955"/>
      <c r="NOJ415" s="955"/>
      <c r="NOK415" s="955"/>
      <c r="NOL415" s="955"/>
      <c r="NOM415" s="955"/>
      <c r="NON415" s="955"/>
      <c r="NOO415" s="955"/>
      <c r="NOP415" s="955"/>
      <c r="NOQ415" s="955"/>
      <c r="NOR415" s="955"/>
      <c r="NOS415" s="955"/>
      <c r="NOT415" s="955"/>
      <c r="NOU415" s="955"/>
      <c r="NOV415" s="955"/>
      <c r="NOW415" s="955"/>
      <c r="NOX415" s="955"/>
      <c r="NOY415" s="955"/>
      <c r="NOZ415" s="955"/>
      <c r="NPA415" s="955"/>
      <c r="NPB415" s="955"/>
      <c r="NPC415" s="955"/>
      <c r="NPD415" s="955"/>
      <c r="NPE415" s="955"/>
      <c r="NPF415" s="955"/>
      <c r="NPG415" s="955"/>
      <c r="NPH415" s="955"/>
      <c r="NPI415" s="955"/>
      <c r="NPJ415" s="955"/>
      <c r="NPK415" s="955"/>
      <c r="NPL415" s="955"/>
      <c r="NPM415" s="955"/>
      <c r="NPN415" s="955"/>
      <c r="NPO415" s="955"/>
      <c r="NPP415" s="955"/>
      <c r="NPQ415" s="955"/>
      <c r="NPR415" s="955"/>
      <c r="NPS415" s="955"/>
      <c r="NPT415" s="955"/>
      <c r="NPU415" s="955"/>
      <c r="NPV415" s="955"/>
      <c r="NPW415" s="955"/>
      <c r="NPX415" s="955"/>
      <c r="NPY415" s="955"/>
      <c r="NPZ415" s="955"/>
      <c r="NQA415" s="955"/>
      <c r="NQB415" s="955"/>
      <c r="NQC415" s="955"/>
      <c r="NQD415" s="955"/>
      <c r="NQE415" s="955"/>
      <c r="NQF415" s="955"/>
      <c r="NQG415" s="955"/>
      <c r="NQH415" s="955"/>
      <c r="NQI415" s="955"/>
      <c r="NQJ415" s="955"/>
      <c r="NQK415" s="955"/>
      <c r="NQL415" s="955"/>
      <c r="NQM415" s="955"/>
      <c r="NQN415" s="955"/>
      <c r="NQO415" s="955"/>
      <c r="NQP415" s="955"/>
      <c r="NQQ415" s="955"/>
      <c r="NQR415" s="955"/>
      <c r="NQS415" s="955"/>
      <c r="NQT415" s="955"/>
      <c r="NQU415" s="955"/>
      <c r="NQV415" s="955"/>
      <c r="NQW415" s="955"/>
      <c r="NQX415" s="955"/>
      <c r="NQY415" s="955"/>
      <c r="NQZ415" s="955"/>
      <c r="NRA415" s="955"/>
      <c r="NRB415" s="955"/>
      <c r="NRC415" s="955"/>
      <c r="NRD415" s="955"/>
      <c r="NRE415" s="955"/>
      <c r="NRF415" s="955"/>
      <c r="NRG415" s="955"/>
      <c r="NRH415" s="955"/>
      <c r="NRI415" s="955"/>
      <c r="NRJ415" s="955"/>
      <c r="NRK415" s="955"/>
      <c r="NRL415" s="955"/>
      <c r="NRM415" s="955"/>
      <c r="NRN415" s="955"/>
      <c r="NRO415" s="955"/>
      <c r="NRP415" s="955"/>
      <c r="NRQ415" s="955"/>
      <c r="NRR415" s="955"/>
      <c r="NRS415" s="955"/>
      <c r="NRT415" s="955"/>
      <c r="NRU415" s="955"/>
      <c r="NRV415" s="955"/>
      <c r="NRW415" s="955"/>
      <c r="NRX415" s="955"/>
      <c r="NRY415" s="955"/>
      <c r="NRZ415" s="955"/>
      <c r="NSA415" s="955"/>
      <c r="NSB415" s="955"/>
      <c r="NSC415" s="955"/>
      <c r="NSD415" s="955"/>
      <c r="NSE415" s="955"/>
      <c r="NSF415" s="955"/>
      <c r="NSG415" s="955"/>
      <c r="NSH415" s="955"/>
      <c r="NSI415" s="955"/>
      <c r="NSJ415" s="955"/>
      <c r="NSK415" s="955"/>
      <c r="NSL415" s="955"/>
      <c r="NSM415" s="955"/>
      <c r="NSN415" s="955"/>
      <c r="NSO415" s="955"/>
      <c r="NSP415" s="955"/>
      <c r="NSQ415" s="955"/>
      <c r="NSR415" s="955"/>
      <c r="NSS415" s="955"/>
      <c r="NST415" s="955"/>
      <c r="NSU415" s="955"/>
      <c r="NSV415" s="955"/>
      <c r="NSW415" s="955"/>
      <c r="NSX415" s="955"/>
      <c r="NSY415" s="955"/>
      <c r="NSZ415" s="955"/>
      <c r="NTA415" s="955"/>
      <c r="NTB415" s="955"/>
      <c r="NTC415" s="955"/>
      <c r="NTD415" s="955"/>
      <c r="NTE415" s="955"/>
      <c r="NTF415" s="955"/>
      <c r="NTG415" s="955"/>
      <c r="NTH415" s="955"/>
      <c r="NTI415" s="955"/>
      <c r="NTJ415" s="955"/>
      <c r="NTK415" s="955"/>
      <c r="NTL415" s="955"/>
      <c r="NTM415" s="955"/>
      <c r="NTN415" s="955"/>
      <c r="NTO415" s="955"/>
      <c r="NTP415" s="955"/>
      <c r="NTQ415" s="955"/>
      <c r="NTR415" s="955"/>
      <c r="NTS415" s="955"/>
      <c r="NTT415" s="955"/>
      <c r="NTU415" s="955"/>
      <c r="NTV415" s="955"/>
      <c r="NTW415" s="955"/>
      <c r="NTX415" s="955"/>
      <c r="NTY415" s="955"/>
      <c r="NTZ415" s="955"/>
      <c r="NUA415" s="955"/>
      <c r="NUB415" s="955"/>
      <c r="NUC415" s="955"/>
      <c r="NUD415" s="955"/>
      <c r="NUE415" s="955"/>
      <c r="NUF415" s="955"/>
      <c r="NUG415" s="955"/>
      <c r="NUH415" s="955"/>
      <c r="NUI415" s="955"/>
      <c r="NUJ415" s="955"/>
      <c r="NUK415" s="955"/>
      <c r="NUL415" s="955"/>
      <c r="NUM415" s="955"/>
      <c r="NUN415" s="955"/>
      <c r="NUO415" s="955"/>
      <c r="NUP415" s="955"/>
      <c r="NUQ415" s="955"/>
      <c r="NUR415" s="955"/>
      <c r="NUS415" s="955"/>
      <c r="NUT415" s="955"/>
      <c r="NUU415" s="955"/>
      <c r="NUV415" s="955"/>
      <c r="NUW415" s="955"/>
      <c r="NUX415" s="955"/>
      <c r="NUY415" s="955"/>
      <c r="NUZ415" s="955"/>
      <c r="NVA415" s="955"/>
      <c r="NVB415" s="955"/>
      <c r="NVC415" s="955"/>
      <c r="NVD415" s="955"/>
      <c r="NVE415" s="955"/>
      <c r="NVF415" s="955"/>
      <c r="NVG415" s="955"/>
      <c r="NVH415" s="955"/>
      <c r="NVI415" s="955"/>
      <c r="NVJ415" s="955"/>
      <c r="NVK415" s="955"/>
      <c r="NVL415" s="955"/>
      <c r="NVM415" s="955"/>
      <c r="NVN415" s="955"/>
      <c r="NVO415" s="955"/>
      <c r="NVP415" s="955"/>
      <c r="NVQ415" s="955"/>
      <c r="NVR415" s="955"/>
      <c r="NVS415" s="955"/>
      <c r="NVT415" s="955"/>
      <c r="NVU415" s="955"/>
      <c r="NVV415" s="955"/>
      <c r="NVW415" s="955"/>
      <c r="NVX415" s="955"/>
      <c r="NVY415" s="955"/>
      <c r="NVZ415" s="955"/>
      <c r="NWA415" s="955"/>
      <c r="NWB415" s="955"/>
      <c r="NWC415" s="955"/>
      <c r="NWD415" s="955"/>
      <c r="NWE415" s="955"/>
      <c r="NWF415" s="955"/>
      <c r="NWG415" s="955"/>
      <c r="NWH415" s="955"/>
      <c r="NWI415" s="955"/>
      <c r="NWJ415" s="955"/>
      <c r="NWK415" s="955"/>
      <c r="NWL415" s="955"/>
      <c r="NWM415" s="955"/>
      <c r="NWN415" s="955"/>
      <c r="NWO415" s="955"/>
      <c r="NWP415" s="955"/>
      <c r="NWQ415" s="955"/>
      <c r="NWR415" s="955"/>
      <c r="NWS415" s="955"/>
      <c r="NWT415" s="955"/>
      <c r="NWU415" s="955"/>
      <c r="NWV415" s="955"/>
      <c r="NWW415" s="955"/>
      <c r="NWX415" s="955"/>
      <c r="NWY415" s="955"/>
      <c r="NWZ415" s="955"/>
      <c r="NXA415" s="955"/>
      <c r="NXB415" s="955"/>
      <c r="NXC415" s="955"/>
      <c r="NXD415" s="955"/>
      <c r="NXE415" s="955"/>
      <c r="NXF415" s="955"/>
      <c r="NXG415" s="955"/>
      <c r="NXH415" s="955"/>
      <c r="NXI415" s="955"/>
      <c r="NXJ415" s="955"/>
      <c r="NXK415" s="955"/>
      <c r="NXL415" s="955"/>
      <c r="NXM415" s="955"/>
      <c r="NXN415" s="955"/>
      <c r="NXO415" s="955"/>
      <c r="NXP415" s="955"/>
      <c r="NXQ415" s="955"/>
      <c r="NXR415" s="955"/>
      <c r="NXS415" s="955"/>
      <c r="NXT415" s="955"/>
      <c r="NXU415" s="955"/>
      <c r="NXV415" s="955"/>
      <c r="NXW415" s="955"/>
      <c r="NXX415" s="955"/>
      <c r="NXY415" s="955"/>
      <c r="NXZ415" s="955"/>
      <c r="NYA415" s="955"/>
      <c r="NYB415" s="955"/>
      <c r="NYC415" s="955"/>
      <c r="NYD415" s="955"/>
      <c r="NYE415" s="955"/>
      <c r="NYF415" s="955"/>
      <c r="NYG415" s="955"/>
      <c r="NYH415" s="955"/>
      <c r="NYI415" s="955"/>
      <c r="NYJ415" s="955"/>
      <c r="NYK415" s="955"/>
      <c r="NYL415" s="955"/>
      <c r="NYM415" s="955"/>
      <c r="NYN415" s="955"/>
      <c r="NYO415" s="955"/>
      <c r="NYP415" s="955"/>
      <c r="NYQ415" s="955"/>
      <c r="NYR415" s="955"/>
      <c r="NYS415" s="955"/>
      <c r="NYT415" s="955"/>
      <c r="NYU415" s="955"/>
      <c r="NYV415" s="955"/>
      <c r="NYW415" s="955"/>
      <c r="NYX415" s="955"/>
      <c r="NYY415" s="955"/>
      <c r="NYZ415" s="955"/>
      <c r="NZA415" s="955"/>
      <c r="NZB415" s="955"/>
      <c r="NZC415" s="955"/>
      <c r="NZD415" s="955"/>
      <c r="NZE415" s="955"/>
      <c r="NZF415" s="955"/>
      <c r="NZG415" s="955"/>
      <c r="NZH415" s="955"/>
      <c r="NZI415" s="955"/>
      <c r="NZJ415" s="955"/>
      <c r="NZK415" s="955"/>
      <c r="NZL415" s="955"/>
      <c r="NZM415" s="955"/>
      <c r="NZN415" s="955"/>
      <c r="NZO415" s="955"/>
      <c r="NZP415" s="955"/>
      <c r="NZQ415" s="955"/>
      <c r="NZR415" s="955"/>
      <c r="NZS415" s="955"/>
      <c r="NZT415" s="955"/>
      <c r="NZU415" s="955"/>
      <c r="NZV415" s="955"/>
      <c r="NZW415" s="955"/>
      <c r="NZX415" s="955"/>
      <c r="NZY415" s="955"/>
      <c r="NZZ415" s="955"/>
      <c r="OAA415" s="955"/>
      <c r="OAB415" s="955"/>
      <c r="OAC415" s="955"/>
      <c r="OAD415" s="955"/>
      <c r="OAE415" s="955"/>
      <c r="OAF415" s="955"/>
      <c r="OAG415" s="955"/>
      <c r="OAH415" s="955"/>
      <c r="OAI415" s="955"/>
      <c r="OAJ415" s="955"/>
      <c r="OAK415" s="955"/>
      <c r="OAL415" s="955"/>
      <c r="OAM415" s="955"/>
      <c r="OAN415" s="955"/>
      <c r="OAO415" s="955"/>
      <c r="OAP415" s="955"/>
      <c r="OAQ415" s="955"/>
      <c r="OAR415" s="955"/>
      <c r="OAS415" s="955"/>
      <c r="OAT415" s="955"/>
      <c r="OAU415" s="955"/>
      <c r="OAV415" s="955"/>
      <c r="OAW415" s="955"/>
      <c r="OAX415" s="955"/>
      <c r="OAY415" s="955"/>
      <c r="OAZ415" s="955"/>
      <c r="OBA415" s="955"/>
      <c r="OBB415" s="955"/>
      <c r="OBC415" s="955"/>
      <c r="OBD415" s="955"/>
      <c r="OBE415" s="955"/>
      <c r="OBF415" s="955"/>
      <c r="OBG415" s="955"/>
      <c r="OBH415" s="955"/>
      <c r="OBI415" s="955"/>
      <c r="OBJ415" s="955"/>
      <c r="OBK415" s="955"/>
      <c r="OBL415" s="955"/>
      <c r="OBM415" s="955"/>
      <c r="OBN415" s="955"/>
      <c r="OBO415" s="955"/>
      <c r="OBP415" s="955"/>
      <c r="OBQ415" s="955"/>
      <c r="OBR415" s="955"/>
      <c r="OBS415" s="955"/>
      <c r="OBT415" s="955"/>
      <c r="OBU415" s="955"/>
      <c r="OBV415" s="955"/>
      <c r="OBW415" s="955"/>
      <c r="OBX415" s="955"/>
      <c r="OBY415" s="955"/>
      <c r="OBZ415" s="955"/>
      <c r="OCA415" s="955"/>
      <c r="OCB415" s="955"/>
      <c r="OCC415" s="955"/>
      <c r="OCD415" s="955"/>
      <c r="OCE415" s="955"/>
      <c r="OCF415" s="955"/>
      <c r="OCG415" s="955"/>
      <c r="OCH415" s="955"/>
      <c r="OCI415" s="955"/>
      <c r="OCJ415" s="955"/>
      <c r="OCK415" s="955"/>
      <c r="OCL415" s="955"/>
      <c r="OCM415" s="955"/>
      <c r="OCN415" s="955"/>
      <c r="OCO415" s="955"/>
      <c r="OCP415" s="955"/>
      <c r="OCQ415" s="955"/>
      <c r="OCR415" s="955"/>
      <c r="OCS415" s="955"/>
      <c r="OCT415" s="955"/>
      <c r="OCU415" s="955"/>
      <c r="OCV415" s="955"/>
      <c r="OCW415" s="955"/>
      <c r="OCX415" s="955"/>
      <c r="OCY415" s="955"/>
      <c r="OCZ415" s="955"/>
      <c r="ODA415" s="955"/>
      <c r="ODB415" s="955"/>
      <c r="ODC415" s="955"/>
      <c r="ODD415" s="955"/>
      <c r="ODE415" s="955"/>
      <c r="ODF415" s="955"/>
      <c r="ODG415" s="955"/>
      <c r="ODH415" s="955"/>
      <c r="ODI415" s="955"/>
      <c r="ODJ415" s="955"/>
      <c r="ODK415" s="955"/>
      <c r="ODL415" s="955"/>
      <c r="ODM415" s="955"/>
      <c r="ODN415" s="955"/>
      <c r="ODO415" s="955"/>
      <c r="ODP415" s="955"/>
      <c r="ODQ415" s="955"/>
      <c r="ODR415" s="955"/>
      <c r="ODS415" s="955"/>
      <c r="ODT415" s="955"/>
      <c r="ODU415" s="955"/>
      <c r="ODV415" s="955"/>
      <c r="ODW415" s="955"/>
      <c r="ODX415" s="955"/>
      <c r="ODY415" s="955"/>
      <c r="ODZ415" s="955"/>
      <c r="OEA415" s="955"/>
      <c r="OEB415" s="955"/>
      <c r="OEC415" s="955"/>
      <c r="OED415" s="955"/>
      <c r="OEE415" s="955"/>
      <c r="OEF415" s="955"/>
      <c r="OEG415" s="955"/>
      <c r="OEH415" s="955"/>
      <c r="OEI415" s="955"/>
      <c r="OEJ415" s="955"/>
      <c r="OEK415" s="955"/>
      <c r="OEL415" s="955"/>
      <c r="OEM415" s="955"/>
      <c r="OEN415" s="955"/>
      <c r="OEO415" s="955"/>
      <c r="OEP415" s="955"/>
      <c r="OEQ415" s="955"/>
      <c r="OER415" s="955"/>
      <c r="OES415" s="955"/>
      <c r="OET415" s="955"/>
      <c r="OEU415" s="955"/>
      <c r="OEV415" s="955"/>
      <c r="OEW415" s="955"/>
      <c r="OEX415" s="955"/>
      <c r="OEY415" s="955"/>
      <c r="OEZ415" s="955"/>
      <c r="OFA415" s="955"/>
      <c r="OFB415" s="955"/>
      <c r="OFC415" s="955"/>
      <c r="OFD415" s="955"/>
      <c r="OFE415" s="955"/>
      <c r="OFF415" s="955"/>
      <c r="OFG415" s="955"/>
      <c r="OFH415" s="955"/>
      <c r="OFI415" s="955"/>
      <c r="OFJ415" s="955"/>
      <c r="OFK415" s="955"/>
      <c r="OFL415" s="955"/>
      <c r="OFM415" s="955"/>
      <c r="OFN415" s="955"/>
      <c r="OFO415" s="955"/>
      <c r="OFP415" s="955"/>
      <c r="OFQ415" s="955"/>
      <c r="OFR415" s="955"/>
      <c r="OFS415" s="955"/>
      <c r="OFT415" s="955"/>
      <c r="OFU415" s="955"/>
      <c r="OFV415" s="955"/>
      <c r="OFW415" s="955"/>
      <c r="OFX415" s="955"/>
      <c r="OFY415" s="955"/>
      <c r="OFZ415" s="955"/>
      <c r="OGA415" s="955"/>
      <c r="OGB415" s="955"/>
      <c r="OGC415" s="955"/>
      <c r="OGD415" s="955"/>
      <c r="OGE415" s="955"/>
      <c r="OGF415" s="955"/>
      <c r="OGG415" s="955"/>
      <c r="OGH415" s="955"/>
      <c r="OGI415" s="955"/>
      <c r="OGJ415" s="955"/>
      <c r="OGK415" s="955"/>
      <c r="OGL415" s="955"/>
      <c r="OGM415" s="955"/>
      <c r="OGN415" s="955"/>
      <c r="OGO415" s="955"/>
      <c r="OGP415" s="955"/>
      <c r="OGQ415" s="955"/>
      <c r="OGR415" s="955"/>
      <c r="OGS415" s="955"/>
      <c r="OGT415" s="955"/>
      <c r="OGU415" s="955"/>
      <c r="OGV415" s="955"/>
      <c r="OGW415" s="955"/>
      <c r="OGX415" s="955"/>
      <c r="OGY415" s="955"/>
      <c r="OGZ415" s="955"/>
      <c r="OHA415" s="955"/>
      <c r="OHB415" s="955"/>
      <c r="OHC415" s="955"/>
      <c r="OHD415" s="955"/>
      <c r="OHE415" s="955"/>
      <c r="OHF415" s="955"/>
      <c r="OHG415" s="955"/>
      <c r="OHH415" s="955"/>
      <c r="OHI415" s="955"/>
      <c r="OHJ415" s="955"/>
      <c r="OHK415" s="955"/>
      <c r="OHL415" s="955"/>
      <c r="OHM415" s="955"/>
      <c r="OHN415" s="955"/>
      <c r="OHO415" s="955"/>
      <c r="OHP415" s="955"/>
      <c r="OHQ415" s="955"/>
      <c r="OHR415" s="955"/>
      <c r="OHS415" s="955"/>
      <c r="OHT415" s="955"/>
      <c r="OHU415" s="955"/>
      <c r="OHV415" s="955"/>
      <c r="OHW415" s="955"/>
      <c r="OHX415" s="955"/>
      <c r="OHY415" s="955"/>
      <c r="OHZ415" s="955"/>
      <c r="OIA415" s="955"/>
      <c r="OIB415" s="955"/>
      <c r="OIC415" s="955"/>
      <c r="OID415" s="955"/>
      <c r="OIE415" s="955"/>
      <c r="OIF415" s="955"/>
      <c r="OIG415" s="955"/>
      <c r="OIH415" s="955"/>
      <c r="OII415" s="955"/>
      <c r="OIJ415" s="955"/>
      <c r="OIK415" s="955"/>
      <c r="OIL415" s="955"/>
      <c r="OIM415" s="955"/>
      <c r="OIN415" s="955"/>
      <c r="OIO415" s="955"/>
      <c r="OIP415" s="955"/>
      <c r="OIQ415" s="955"/>
      <c r="OIR415" s="955"/>
      <c r="OIS415" s="955"/>
      <c r="OIT415" s="955"/>
      <c r="OIU415" s="955"/>
      <c r="OIV415" s="955"/>
      <c r="OIW415" s="955"/>
      <c r="OIX415" s="955"/>
      <c r="OIY415" s="955"/>
      <c r="OIZ415" s="955"/>
      <c r="OJA415" s="955"/>
      <c r="OJB415" s="955"/>
      <c r="OJC415" s="955"/>
      <c r="OJD415" s="955"/>
      <c r="OJE415" s="955"/>
      <c r="OJF415" s="955"/>
      <c r="OJG415" s="955"/>
      <c r="OJH415" s="955"/>
      <c r="OJI415" s="955"/>
      <c r="OJJ415" s="955"/>
      <c r="OJK415" s="955"/>
      <c r="OJL415" s="955"/>
      <c r="OJM415" s="955"/>
      <c r="OJN415" s="955"/>
      <c r="OJO415" s="955"/>
      <c r="OJP415" s="955"/>
      <c r="OJQ415" s="955"/>
      <c r="OJR415" s="955"/>
      <c r="OJS415" s="955"/>
      <c r="OJT415" s="955"/>
      <c r="OJU415" s="955"/>
      <c r="OJV415" s="955"/>
      <c r="OJW415" s="955"/>
      <c r="OJX415" s="955"/>
      <c r="OJY415" s="955"/>
      <c r="OJZ415" s="955"/>
      <c r="OKA415" s="955"/>
      <c r="OKB415" s="955"/>
      <c r="OKC415" s="955"/>
      <c r="OKD415" s="955"/>
      <c r="OKE415" s="955"/>
      <c r="OKF415" s="955"/>
      <c r="OKG415" s="955"/>
      <c r="OKH415" s="955"/>
      <c r="OKI415" s="955"/>
      <c r="OKJ415" s="955"/>
      <c r="OKK415" s="955"/>
      <c r="OKL415" s="955"/>
      <c r="OKM415" s="955"/>
      <c r="OKN415" s="955"/>
      <c r="OKO415" s="955"/>
      <c r="OKP415" s="955"/>
      <c r="OKQ415" s="955"/>
      <c r="OKR415" s="955"/>
      <c r="OKS415" s="955"/>
      <c r="OKT415" s="955"/>
      <c r="OKU415" s="955"/>
      <c r="OKV415" s="955"/>
      <c r="OKW415" s="955"/>
      <c r="OKX415" s="955"/>
      <c r="OKY415" s="955"/>
      <c r="OKZ415" s="955"/>
      <c r="OLA415" s="955"/>
      <c r="OLB415" s="955"/>
      <c r="OLC415" s="955"/>
      <c r="OLD415" s="955"/>
      <c r="OLE415" s="955"/>
      <c r="OLF415" s="955"/>
      <c r="OLG415" s="955"/>
      <c r="OLH415" s="955"/>
      <c r="OLI415" s="955"/>
      <c r="OLJ415" s="955"/>
      <c r="OLK415" s="955"/>
      <c r="OLL415" s="955"/>
      <c r="OLM415" s="955"/>
      <c r="OLN415" s="955"/>
      <c r="OLO415" s="955"/>
      <c r="OLP415" s="955"/>
      <c r="OLQ415" s="955"/>
      <c r="OLR415" s="955"/>
      <c r="OLS415" s="955"/>
      <c r="OLT415" s="955"/>
      <c r="OLU415" s="955"/>
      <c r="OLV415" s="955"/>
      <c r="OLW415" s="955"/>
      <c r="OLX415" s="955"/>
      <c r="OLY415" s="955"/>
      <c r="OLZ415" s="955"/>
      <c r="OMA415" s="955"/>
      <c r="OMB415" s="955"/>
      <c r="OMC415" s="955"/>
      <c r="OMD415" s="955"/>
      <c r="OME415" s="955"/>
      <c r="OMF415" s="955"/>
      <c r="OMG415" s="955"/>
      <c r="OMH415" s="955"/>
      <c r="OMI415" s="955"/>
      <c r="OMJ415" s="955"/>
      <c r="OMK415" s="955"/>
      <c r="OML415" s="955"/>
      <c r="OMM415" s="955"/>
      <c r="OMN415" s="955"/>
      <c r="OMO415" s="955"/>
      <c r="OMP415" s="955"/>
      <c r="OMQ415" s="955"/>
      <c r="OMR415" s="955"/>
      <c r="OMS415" s="955"/>
      <c r="OMT415" s="955"/>
      <c r="OMU415" s="955"/>
      <c r="OMV415" s="955"/>
      <c r="OMW415" s="955"/>
      <c r="OMX415" s="955"/>
      <c r="OMY415" s="955"/>
      <c r="OMZ415" s="955"/>
      <c r="ONA415" s="955"/>
      <c r="ONB415" s="955"/>
      <c r="ONC415" s="955"/>
      <c r="OND415" s="955"/>
      <c r="ONE415" s="955"/>
      <c r="ONF415" s="955"/>
      <c r="ONG415" s="955"/>
      <c r="ONH415" s="955"/>
      <c r="ONI415" s="955"/>
      <c r="ONJ415" s="955"/>
      <c r="ONK415" s="955"/>
      <c r="ONL415" s="955"/>
      <c r="ONM415" s="955"/>
      <c r="ONN415" s="955"/>
      <c r="ONO415" s="955"/>
      <c r="ONP415" s="955"/>
      <c r="ONQ415" s="955"/>
      <c r="ONR415" s="955"/>
      <c r="ONS415" s="955"/>
      <c r="ONT415" s="955"/>
      <c r="ONU415" s="955"/>
      <c r="ONV415" s="955"/>
      <c r="ONW415" s="955"/>
      <c r="ONX415" s="955"/>
      <c r="ONY415" s="955"/>
      <c r="ONZ415" s="955"/>
      <c r="OOA415" s="955"/>
      <c r="OOB415" s="955"/>
      <c r="OOC415" s="955"/>
      <c r="OOD415" s="955"/>
      <c r="OOE415" s="955"/>
      <c r="OOF415" s="955"/>
      <c r="OOG415" s="955"/>
      <c r="OOH415" s="955"/>
      <c r="OOI415" s="955"/>
      <c r="OOJ415" s="955"/>
      <c r="OOK415" s="955"/>
      <c r="OOL415" s="955"/>
      <c r="OOM415" s="955"/>
      <c r="OON415" s="955"/>
      <c r="OOO415" s="955"/>
      <c r="OOP415" s="955"/>
      <c r="OOQ415" s="955"/>
      <c r="OOR415" s="955"/>
      <c r="OOS415" s="955"/>
      <c r="OOT415" s="955"/>
      <c r="OOU415" s="955"/>
      <c r="OOV415" s="955"/>
      <c r="OOW415" s="955"/>
      <c r="OOX415" s="955"/>
      <c r="OOY415" s="955"/>
      <c r="OOZ415" s="955"/>
      <c r="OPA415" s="955"/>
      <c r="OPB415" s="955"/>
      <c r="OPC415" s="955"/>
      <c r="OPD415" s="955"/>
      <c r="OPE415" s="955"/>
      <c r="OPF415" s="955"/>
      <c r="OPG415" s="955"/>
      <c r="OPH415" s="955"/>
      <c r="OPI415" s="955"/>
      <c r="OPJ415" s="955"/>
      <c r="OPK415" s="955"/>
      <c r="OPL415" s="955"/>
      <c r="OPM415" s="955"/>
      <c r="OPN415" s="955"/>
      <c r="OPO415" s="955"/>
      <c r="OPP415" s="955"/>
      <c r="OPQ415" s="955"/>
      <c r="OPR415" s="955"/>
      <c r="OPS415" s="955"/>
      <c r="OPT415" s="955"/>
      <c r="OPU415" s="955"/>
      <c r="OPV415" s="955"/>
      <c r="OPW415" s="955"/>
      <c r="OPX415" s="955"/>
      <c r="OPY415" s="955"/>
      <c r="OPZ415" s="955"/>
      <c r="OQA415" s="955"/>
      <c r="OQB415" s="955"/>
      <c r="OQC415" s="955"/>
      <c r="OQD415" s="955"/>
      <c r="OQE415" s="955"/>
      <c r="OQF415" s="955"/>
      <c r="OQG415" s="955"/>
      <c r="OQH415" s="955"/>
      <c r="OQI415" s="955"/>
      <c r="OQJ415" s="955"/>
      <c r="OQK415" s="955"/>
      <c r="OQL415" s="955"/>
      <c r="OQM415" s="955"/>
      <c r="OQN415" s="955"/>
      <c r="OQO415" s="955"/>
      <c r="OQP415" s="955"/>
      <c r="OQQ415" s="955"/>
      <c r="OQR415" s="955"/>
      <c r="OQS415" s="955"/>
      <c r="OQT415" s="955"/>
      <c r="OQU415" s="955"/>
      <c r="OQV415" s="955"/>
      <c r="OQW415" s="955"/>
      <c r="OQX415" s="955"/>
      <c r="OQY415" s="955"/>
      <c r="OQZ415" s="955"/>
      <c r="ORA415" s="955"/>
      <c r="ORB415" s="955"/>
      <c r="ORC415" s="955"/>
      <c r="ORD415" s="955"/>
      <c r="ORE415" s="955"/>
      <c r="ORF415" s="955"/>
      <c r="ORG415" s="955"/>
      <c r="ORH415" s="955"/>
      <c r="ORI415" s="955"/>
      <c r="ORJ415" s="955"/>
      <c r="ORK415" s="955"/>
      <c r="ORL415" s="955"/>
      <c r="ORM415" s="955"/>
      <c r="ORN415" s="955"/>
      <c r="ORO415" s="955"/>
      <c r="ORP415" s="955"/>
      <c r="ORQ415" s="955"/>
      <c r="ORR415" s="955"/>
      <c r="ORS415" s="955"/>
      <c r="ORT415" s="955"/>
      <c r="ORU415" s="955"/>
      <c r="ORV415" s="955"/>
      <c r="ORW415" s="955"/>
      <c r="ORX415" s="955"/>
      <c r="ORY415" s="955"/>
      <c r="ORZ415" s="955"/>
      <c r="OSA415" s="955"/>
      <c r="OSB415" s="955"/>
      <c r="OSC415" s="955"/>
      <c r="OSD415" s="955"/>
      <c r="OSE415" s="955"/>
      <c r="OSF415" s="955"/>
      <c r="OSG415" s="955"/>
      <c r="OSH415" s="955"/>
      <c r="OSI415" s="955"/>
      <c r="OSJ415" s="955"/>
      <c r="OSK415" s="955"/>
      <c r="OSL415" s="955"/>
      <c r="OSM415" s="955"/>
      <c r="OSN415" s="955"/>
      <c r="OSO415" s="955"/>
      <c r="OSP415" s="955"/>
      <c r="OSQ415" s="955"/>
      <c r="OSR415" s="955"/>
      <c r="OSS415" s="955"/>
      <c r="OST415" s="955"/>
      <c r="OSU415" s="955"/>
      <c r="OSV415" s="955"/>
      <c r="OSW415" s="955"/>
      <c r="OSX415" s="955"/>
      <c r="OSY415" s="955"/>
      <c r="OSZ415" s="955"/>
      <c r="OTA415" s="955"/>
      <c r="OTB415" s="955"/>
      <c r="OTC415" s="955"/>
      <c r="OTD415" s="955"/>
      <c r="OTE415" s="955"/>
      <c r="OTF415" s="955"/>
      <c r="OTG415" s="955"/>
      <c r="OTH415" s="955"/>
      <c r="OTI415" s="955"/>
      <c r="OTJ415" s="955"/>
      <c r="OTK415" s="955"/>
      <c r="OTL415" s="955"/>
      <c r="OTM415" s="955"/>
      <c r="OTN415" s="955"/>
      <c r="OTO415" s="955"/>
      <c r="OTP415" s="955"/>
      <c r="OTQ415" s="955"/>
      <c r="OTR415" s="955"/>
      <c r="OTS415" s="955"/>
      <c r="OTT415" s="955"/>
      <c r="OTU415" s="955"/>
      <c r="OTV415" s="955"/>
      <c r="OTW415" s="955"/>
      <c r="OTX415" s="955"/>
      <c r="OTY415" s="955"/>
      <c r="OTZ415" s="955"/>
      <c r="OUA415" s="955"/>
      <c r="OUB415" s="955"/>
      <c r="OUC415" s="955"/>
      <c r="OUD415" s="955"/>
      <c r="OUE415" s="955"/>
      <c r="OUF415" s="955"/>
      <c r="OUG415" s="955"/>
      <c r="OUH415" s="955"/>
      <c r="OUI415" s="955"/>
      <c r="OUJ415" s="955"/>
      <c r="OUK415" s="955"/>
      <c r="OUL415" s="955"/>
      <c r="OUM415" s="955"/>
      <c r="OUN415" s="955"/>
      <c r="OUO415" s="955"/>
      <c r="OUP415" s="955"/>
      <c r="OUQ415" s="955"/>
      <c r="OUR415" s="955"/>
      <c r="OUS415" s="955"/>
      <c r="OUT415" s="955"/>
      <c r="OUU415" s="955"/>
      <c r="OUV415" s="955"/>
      <c r="OUW415" s="955"/>
      <c r="OUX415" s="955"/>
      <c r="OUY415" s="955"/>
      <c r="OUZ415" s="955"/>
      <c r="OVA415" s="955"/>
      <c r="OVB415" s="955"/>
      <c r="OVC415" s="955"/>
      <c r="OVD415" s="955"/>
      <c r="OVE415" s="955"/>
      <c r="OVF415" s="955"/>
      <c r="OVG415" s="955"/>
      <c r="OVH415" s="955"/>
      <c r="OVI415" s="955"/>
      <c r="OVJ415" s="955"/>
      <c r="OVK415" s="955"/>
      <c r="OVL415" s="955"/>
      <c r="OVM415" s="955"/>
      <c r="OVN415" s="955"/>
      <c r="OVO415" s="955"/>
      <c r="OVP415" s="955"/>
      <c r="OVQ415" s="955"/>
      <c r="OVR415" s="955"/>
      <c r="OVS415" s="955"/>
      <c r="OVT415" s="955"/>
      <c r="OVU415" s="955"/>
      <c r="OVV415" s="955"/>
      <c r="OVW415" s="955"/>
      <c r="OVX415" s="955"/>
      <c r="OVY415" s="955"/>
      <c r="OVZ415" s="955"/>
      <c r="OWA415" s="955"/>
      <c r="OWB415" s="955"/>
      <c r="OWC415" s="955"/>
      <c r="OWD415" s="955"/>
      <c r="OWE415" s="955"/>
      <c r="OWF415" s="955"/>
      <c r="OWG415" s="955"/>
      <c r="OWH415" s="955"/>
      <c r="OWI415" s="955"/>
      <c r="OWJ415" s="955"/>
      <c r="OWK415" s="955"/>
      <c r="OWL415" s="955"/>
      <c r="OWM415" s="955"/>
      <c r="OWN415" s="955"/>
      <c r="OWO415" s="955"/>
      <c r="OWP415" s="955"/>
      <c r="OWQ415" s="955"/>
      <c r="OWR415" s="955"/>
      <c r="OWS415" s="955"/>
      <c r="OWT415" s="955"/>
      <c r="OWU415" s="955"/>
      <c r="OWV415" s="955"/>
      <c r="OWW415" s="955"/>
      <c r="OWX415" s="955"/>
      <c r="OWY415" s="955"/>
      <c r="OWZ415" s="955"/>
      <c r="OXA415" s="955"/>
      <c r="OXB415" s="955"/>
      <c r="OXC415" s="955"/>
      <c r="OXD415" s="955"/>
      <c r="OXE415" s="955"/>
      <c r="OXF415" s="955"/>
      <c r="OXG415" s="955"/>
      <c r="OXH415" s="955"/>
      <c r="OXI415" s="955"/>
      <c r="OXJ415" s="955"/>
      <c r="OXK415" s="955"/>
      <c r="OXL415" s="955"/>
      <c r="OXM415" s="955"/>
      <c r="OXN415" s="955"/>
      <c r="OXO415" s="955"/>
      <c r="OXP415" s="955"/>
      <c r="OXQ415" s="955"/>
      <c r="OXR415" s="955"/>
      <c r="OXS415" s="955"/>
      <c r="OXT415" s="955"/>
      <c r="OXU415" s="955"/>
      <c r="OXV415" s="955"/>
      <c r="OXW415" s="955"/>
      <c r="OXX415" s="955"/>
      <c r="OXY415" s="955"/>
      <c r="OXZ415" s="955"/>
      <c r="OYA415" s="955"/>
      <c r="OYB415" s="955"/>
      <c r="OYC415" s="955"/>
      <c r="OYD415" s="955"/>
      <c r="OYE415" s="955"/>
      <c r="OYF415" s="955"/>
      <c r="OYG415" s="955"/>
      <c r="OYH415" s="955"/>
      <c r="OYI415" s="955"/>
      <c r="OYJ415" s="955"/>
      <c r="OYK415" s="955"/>
      <c r="OYL415" s="955"/>
      <c r="OYM415" s="955"/>
      <c r="OYN415" s="955"/>
      <c r="OYO415" s="955"/>
      <c r="OYP415" s="955"/>
      <c r="OYQ415" s="955"/>
      <c r="OYR415" s="955"/>
      <c r="OYS415" s="955"/>
      <c r="OYT415" s="955"/>
      <c r="OYU415" s="955"/>
      <c r="OYV415" s="955"/>
      <c r="OYW415" s="955"/>
      <c r="OYX415" s="955"/>
      <c r="OYY415" s="955"/>
      <c r="OYZ415" s="955"/>
      <c r="OZA415" s="955"/>
      <c r="OZB415" s="955"/>
      <c r="OZC415" s="955"/>
      <c r="OZD415" s="955"/>
      <c r="OZE415" s="955"/>
      <c r="OZF415" s="955"/>
      <c r="OZG415" s="955"/>
      <c r="OZH415" s="955"/>
      <c r="OZI415" s="955"/>
      <c r="OZJ415" s="955"/>
      <c r="OZK415" s="955"/>
      <c r="OZL415" s="955"/>
      <c r="OZM415" s="955"/>
      <c r="OZN415" s="955"/>
      <c r="OZO415" s="955"/>
      <c r="OZP415" s="955"/>
      <c r="OZQ415" s="955"/>
      <c r="OZR415" s="955"/>
      <c r="OZS415" s="955"/>
      <c r="OZT415" s="955"/>
      <c r="OZU415" s="955"/>
      <c r="OZV415" s="955"/>
      <c r="OZW415" s="955"/>
      <c r="OZX415" s="955"/>
      <c r="OZY415" s="955"/>
      <c r="OZZ415" s="955"/>
      <c r="PAA415" s="955"/>
      <c r="PAB415" s="955"/>
      <c r="PAC415" s="955"/>
      <c r="PAD415" s="955"/>
      <c r="PAE415" s="955"/>
      <c r="PAF415" s="955"/>
      <c r="PAG415" s="955"/>
      <c r="PAH415" s="955"/>
      <c r="PAI415" s="955"/>
      <c r="PAJ415" s="955"/>
      <c r="PAK415" s="955"/>
      <c r="PAL415" s="955"/>
      <c r="PAM415" s="955"/>
      <c r="PAN415" s="955"/>
      <c r="PAO415" s="955"/>
      <c r="PAP415" s="955"/>
      <c r="PAQ415" s="955"/>
      <c r="PAR415" s="955"/>
      <c r="PAS415" s="955"/>
      <c r="PAT415" s="955"/>
      <c r="PAU415" s="955"/>
      <c r="PAV415" s="955"/>
      <c r="PAW415" s="955"/>
      <c r="PAX415" s="955"/>
      <c r="PAY415" s="955"/>
      <c r="PAZ415" s="955"/>
      <c r="PBA415" s="955"/>
      <c r="PBB415" s="955"/>
      <c r="PBC415" s="955"/>
      <c r="PBD415" s="955"/>
      <c r="PBE415" s="955"/>
      <c r="PBF415" s="955"/>
      <c r="PBG415" s="955"/>
      <c r="PBH415" s="955"/>
      <c r="PBI415" s="955"/>
      <c r="PBJ415" s="955"/>
      <c r="PBK415" s="955"/>
      <c r="PBL415" s="955"/>
      <c r="PBM415" s="955"/>
      <c r="PBN415" s="955"/>
      <c r="PBO415" s="955"/>
      <c r="PBP415" s="955"/>
      <c r="PBQ415" s="955"/>
      <c r="PBR415" s="955"/>
      <c r="PBS415" s="955"/>
      <c r="PBT415" s="955"/>
      <c r="PBU415" s="955"/>
      <c r="PBV415" s="955"/>
      <c r="PBW415" s="955"/>
      <c r="PBX415" s="955"/>
      <c r="PBY415" s="955"/>
      <c r="PBZ415" s="955"/>
      <c r="PCA415" s="955"/>
      <c r="PCB415" s="955"/>
      <c r="PCC415" s="955"/>
      <c r="PCD415" s="955"/>
      <c r="PCE415" s="955"/>
      <c r="PCF415" s="955"/>
      <c r="PCG415" s="955"/>
      <c r="PCH415" s="955"/>
      <c r="PCI415" s="955"/>
      <c r="PCJ415" s="955"/>
      <c r="PCK415" s="955"/>
      <c r="PCL415" s="955"/>
      <c r="PCM415" s="955"/>
      <c r="PCN415" s="955"/>
      <c r="PCO415" s="955"/>
      <c r="PCP415" s="955"/>
      <c r="PCQ415" s="955"/>
      <c r="PCR415" s="955"/>
      <c r="PCS415" s="955"/>
      <c r="PCT415" s="955"/>
      <c r="PCU415" s="955"/>
      <c r="PCV415" s="955"/>
      <c r="PCW415" s="955"/>
      <c r="PCX415" s="955"/>
      <c r="PCY415" s="955"/>
      <c r="PCZ415" s="955"/>
      <c r="PDA415" s="955"/>
      <c r="PDB415" s="955"/>
      <c r="PDC415" s="955"/>
      <c r="PDD415" s="955"/>
      <c r="PDE415" s="955"/>
      <c r="PDF415" s="955"/>
      <c r="PDG415" s="955"/>
      <c r="PDH415" s="955"/>
      <c r="PDI415" s="955"/>
      <c r="PDJ415" s="955"/>
      <c r="PDK415" s="955"/>
      <c r="PDL415" s="955"/>
      <c r="PDM415" s="955"/>
      <c r="PDN415" s="955"/>
      <c r="PDO415" s="955"/>
      <c r="PDP415" s="955"/>
      <c r="PDQ415" s="955"/>
      <c r="PDR415" s="955"/>
      <c r="PDS415" s="955"/>
      <c r="PDT415" s="955"/>
      <c r="PDU415" s="955"/>
      <c r="PDV415" s="955"/>
      <c r="PDW415" s="955"/>
      <c r="PDX415" s="955"/>
      <c r="PDY415" s="955"/>
      <c r="PDZ415" s="955"/>
      <c r="PEA415" s="955"/>
      <c r="PEB415" s="955"/>
      <c r="PEC415" s="955"/>
      <c r="PED415" s="955"/>
      <c r="PEE415" s="955"/>
      <c r="PEF415" s="955"/>
      <c r="PEG415" s="955"/>
      <c r="PEH415" s="955"/>
      <c r="PEI415" s="955"/>
      <c r="PEJ415" s="955"/>
      <c r="PEK415" s="955"/>
      <c r="PEL415" s="955"/>
      <c r="PEM415" s="955"/>
      <c r="PEN415" s="955"/>
      <c r="PEO415" s="955"/>
      <c r="PEP415" s="955"/>
      <c r="PEQ415" s="955"/>
      <c r="PER415" s="955"/>
      <c r="PES415" s="955"/>
      <c r="PET415" s="955"/>
      <c r="PEU415" s="955"/>
      <c r="PEV415" s="955"/>
      <c r="PEW415" s="955"/>
      <c r="PEX415" s="955"/>
      <c r="PEY415" s="955"/>
      <c r="PEZ415" s="955"/>
      <c r="PFA415" s="955"/>
      <c r="PFB415" s="955"/>
      <c r="PFC415" s="955"/>
      <c r="PFD415" s="955"/>
      <c r="PFE415" s="955"/>
      <c r="PFF415" s="955"/>
      <c r="PFG415" s="955"/>
      <c r="PFH415" s="955"/>
      <c r="PFI415" s="955"/>
      <c r="PFJ415" s="955"/>
      <c r="PFK415" s="955"/>
      <c r="PFL415" s="955"/>
      <c r="PFM415" s="955"/>
      <c r="PFN415" s="955"/>
      <c r="PFO415" s="955"/>
      <c r="PFP415" s="955"/>
      <c r="PFQ415" s="955"/>
      <c r="PFR415" s="955"/>
      <c r="PFS415" s="955"/>
      <c r="PFT415" s="955"/>
      <c r="PFU415" s="955"/>
      <c r="PFV415" s="955"/>
      <c r="PFW415" s="955"/>
      <c r="PFX415" s="955"/>
      <c r="PFY415" s="955"/>
      <c r="PFZ415" s="955"/>
      <c r="PGA415" s="955"/>
      <c r="PGB415" s="955"/>
      <c r="PGC415" s="955"/>
      <c r="PGD415" s="955"/>
      <c r="PGE415" s="955"/>
      <c r="PGF415" s="955"/>
      <c r="PGG415" s="955"/>
      <c r="PGH415" s="955"/>
      <c r="PGI415" s="955"/>
      <c r="PGJ415" s="955"/>
      <c r="PGK415" s="955"/>
      <c r="PGL415" s="955"/>
      <c r="PGM415" s="955"/>
      <c r="PGN415" s="955"/>
      <c r="PGO415" s="955"/>
      <c r="PGP415" s="955"/>
      <c r="PGQ415" s="955"/>
      <c r="PGR415" s="955"/>
      <c r="PGS415" s="955"/>
      <c r="PGT415" s="955"/>
      <c r="PGU415" s="955"/>
      <c r="PGV415" s="955"/>
      <c r="PGW415" s="955"/>
      <c r="PGX415" s="955"/>
      <c r="PGY415" s="955"/>
      <c r="PGZ415" s="955"/>
      <c r="PHA415" s="955"/>
      <c r="PHB415" s="955"/>
      <c r="PHC415" s="955"/>
      <c r="PHD415" s="955"/>
      <c r="PHE415" s="955"/>
      <c r="PHF415" s="955"/>
      <c r="PHG415" s="955"/>
      <c r="PHH415" s="955"/>
      <c r="PHI415" s="955"/>
      <c r="PHJ415" s="955"/>
      <c r="PHK415" s="955"/>
      <c r="PHL415" s="955"/>
      <c r="PHM415" s="955"/>
      <c r="PHN415" s="955"/>
      <c r="PHO415" s="955"/>
      <c r="PHP415" s="955"/>
      <c r="PHQ415" s="955"/>
      <c r="PHR415" s="955"/>
      <c r="PHS415" s="955"/>
      <c r="PHT415" s="955"/>
      <c r="PHU415" s="955"/>
      <c r="PHV415" s="955"/>
      <c r="PHW415" s="955"/>
      <c r="PHX415" s="955"/>
      <c r="PHY415" s="955"/>
      <c r="PHZ415" s="955"/>
      <c r="PIA415" s="955"/>
      <c r="PIB415" s="955"/>
      <c r="PIC415" s="955"/>
      <c r="PID415" s="955"/>
      <c r="PIE415" s="955"/>
      <c r="PIF415" s="955"/>
      <c r="PIG415" s="955"/>
      <c r="PIH415" s="955"/>
      <c r="PII415" s="955"/>
      <c r="PIJ415" s="955"/>
      <c r="PIK415" s="955"/>
      <c r="PIL415" s="955"/>
      <c r="PIM415" s="955"/>
      <c r="PIN415" s="955"/>
      <c r="PIO415" s="955"/>
      <c r="PIP415" s="955"/>
      <c r="PIQ415" s="955"/>
      <c r="PIR415" s="955"/>
      <c r="PIS415" s="955"/>
      <c r="PIT415" s="955"/>
      <c r="PIU415" s="955"/>
      <c r="PIV415" s="955"/>
      <c r="PIW415" s="955"/>
      <c r="PIX415" s="955"/>
      <c r="PIY415" s="955"/>
      <c r="PIZ415" s="955"/>
      <c r="PJA415" s="955"/>
      <c r="PJB415" s="955"/>
      <c r="PJC415" s="955"/>
      <c r="PJD415" s="955"/>
      <c r="PJE415" s="955"/>
      <c r="PJF415" s="955"/>
      <c r="PJG415" s="955"/>
      <c r="PJH415" s="955"/>
      <c r="PJI415" s="955"/>
      <c r="PJJ415" s="955"/>
      <c r="PJK415" s="955"/>
      <c r="PJL415" s="955"/>
      <c r="PJM415" s="955"/>
      <c r="PJN415" s="955"/>
      <c r="PJO415" s="955"/>
      <c r="PJP415" s="955"/>
      <c r="PJQ415" s="955"/>
      <c r="PJR415" s="955"/>
      <c r="PJS415" s="955"/>
      <c r="PJT415" s="955"/>
      <c r="PJU415" s="955"/>
      <c r="PJV415" s="955"/>
      <c r="PJW415" s="955"/>
      <c r="PJX415" s="955"/>
      <c r="PJY415" s="955"/>
      <c r="PJZ415" s="955"/>
      <c r="PKA415" s="955"/>
      <c r="PKB415" s="955"/>
      <c r="PKC415" s="955"/>
      <c r="PKD415" s="955"/>
      <c r="PKE415" s="955"/>
      <c r="PKF415" s="955"/>
      <c r="PKG415" s="955"/>
      <c r="PKH415" s="955"/>
      <c r="PKI415" s="955"/>
      <c r="PKJ415" s="955"/>
      <c r="PKK415" s="955"/>
      <c r="PKL415" s="955"/>
      <c r="PKM415" s="955"/>
      <c r="PKN415" s="955"/>
      <c r="PKO415" s="955"/>
      <c r="PKP415" s="955"/>
      <c r="PKQ415" s="955"/>
      <c r="PKR415" s="955"/>
      <c r="PKS415" s="955"/>
      <c r="PKT415" s="955"/>
      <c r="PKU415" s="955"/>
      <c r="PKV415" s="955"/>
      <c r="PKW415" s="955"/>
      <c r="PKX415" s="955"/>
      <c r="PKY415" s="955"/>
      <c r="PKZ415" s="955"/>
      <c r="PLA415" s="955"/>
      <c r="PLB415" s="955"/>
      <c r="PLC415" s="955"/>
      <c r="PLD415" s="955"/>
      <c r="PLE415" s="955"/>
      <c r="PLF415" s="955"/>
      <c r="PLG415" s="955"/>
      <c r="PLH415" s="955"/>
      <c r="PLI415" s="955"/>
      <c r="PLJ415" s="955"/>
      <c r="PLK415" s="955"/>
      <c r="PLL415" s="955"/>
      <c r="PLM415" s="955"/>
      <c r="PLN415" s="955"/>
      <c r="PLO415" s="955"/>
      <c r="PLP415" s="955"/>
      <c r="PLQ415" s="955"/>
      <c r="PLR415" s="955"/>
      <c r="PLS415" s="955"/>
      <c r="PLT415" s="955"/>
      <c r="PLU415" s="955"/>
      <c r="PLV415" s="955"/>
      <c r="PLW415" s="955"/>
      <c r="PLX415" s="955"/>
      <c r="PLY415" s="955"/>
      <c r="PLZ415" s="955"/>
      <c r="PMA415" s="955"/>
      <c r="PMB415" s="955"/>
      <c r="PMC415" s="955"/>
      <c r="PMD415" s="955"/>
      <c r="PME415" s="955"/>
      <c r="PMF415" s="955"/>
      <c r="PMG415" s="955"/>
      <c r="PMH415" s="955"/>
      <c r="PMI415" s="955"/>
      <c r="PMJ415" s="955"/>
      <c r="PMK415" s="955"/>
      <c r="PML415" s="955"/>
      <c r="PMM415" s="955"/>
      <c r="PMN415" s="955"/>
      <c r="PMO415" s="955"/>
      <c r="PMP415" s="955"/>
      <c r="PMQ415" s="955"/>
      <c r="PMR415" s="955"/>
      <c r="PMS415" s="955"/>
      <c r="PMT415" s="955"/>
      <c r="PMU415" s="955"/>
      <c r="PMV415" s="955"/>
      <c r="PMW415" s="955"/>
      <c r="PMX415" s="955"/>
      <c r="PMY415" s="955"/>
      <c r="PMZ415" s="955"/>
      <c r="PNA415" s="955"/>
      <c r="PNB415" s="955"/>
      <c r="PNC415" s="955"/>
      <c r="PND415" s="955"/>
      <c r="PNE415" s="955"/>
      <c r="PNF415" s="955"/>
      <c r="PNG415" s="955"/>
      <c r="PNH415" s="955"/>
      <c r="PNI415" s="955"/>
      <c r="PNJ415" s="955"/>
      <c r="PNK415" s="955"/>
      <c r="PNL415" s="955"/>
      <c r="PNM415" s="955"/>
      <c r="PNN415" s="955"/>
      <c r="PNO415" s="955"/>
      <c r="PNP415" s="955"/>
      <c r="PNQ415" s="955"/>
      <c r="PNR415" s="955"/>
      <c r="PNS415" s="955"/>
      <c r="PNT415" s="955"/>
      <c r="PNU415" s="955"/>
      <c r="PNV415" s="955"/>
      <c r="PNW415" s="955"/>
      <c r="PNX415" s="955"/>
      <c r="PNY415" s="955"/>
      <c r="PNZ415" s="955"/>
      <c r="POA415" s="955"/>
      <c r="POB415" s="955"/>
      <c r="POC415" s="955"/>
      <c r="POD415" s="955"/>
      <c r="POE415" s="955"/>
      <c r="POF415" s="955"/>
      <c r="POG415" s="955"/>
      <c r="POH415" s="955"/>
      <c r="POI415" s="955"/>
      <c r="POJ415" s="955"/>
      <c r="POK415" s="955"/>
      <c r="POL415" s="955"/>
      <c r="POM415" s="955"/>
      <c r="PON415" s="955"/>
      <c r="POO415" s="955"/>
      <c r="POP415" s="955"/>
      <c r="POQ415" s="955"/>
      <c r="POR415" s="955"/>
      <c r="POS415" s="955"/>
      <c r="POT415" s="955"/>
      <c r="POU415" s="955"/>
      <c r="POV415" s="955"/>
      <c r="POW415" s="955"/>
      <c r="POX415" s="955"/>
      <c r="POY415" s="955"/>
      <c r="POZ415" s="955"/>
      <c r="PPA415" s="955"/>
      <c r="PPB415" s="955"/>
      <c r="PPC415" s="955"/>
      <c r="PPD415" s="955"/>
      <c r="PPE415" s="955"/>
      <c r="PPF415" s="955"/>
      <c r="PPG415" s="955"/>
      <c r="PPH415" s="955"/>
      <c r="PPI415" s="955"/>
      <c r="PPJ415" s="955"/>
      <c r="PPK415" s="955"/>
      <c r="PPL415" s="955"/>
      <c r="PPM415" s="955"/>
      <c r="PPN415" s="955"/>
      <c r="PPO415" s="955"/>
      <c r="PPP415" s="955"/>
      <c r="PPQ415" s="955"/>
      <c r="PPR415" s="955"/>
      <c r="PPS415" s="955"/>
      <c r="PPT415" s="955"/>
      <c r="PPU415" s="955"/>
      <c r="PPV415" s="955"/>
      <c r="PPW415" s="955"/>
      <c r="PPX415" s="955"/>
      <c r="PPY415" s="955"/>
      <c r="PPZ415" s="955"/>
      <c r="PQA415" s="955"/>
      <c r="PQB415" s="955"/>
      <c r="PQC415" s="955"/>
      <c r="PQD415" s="955"/>
      <c r="PQE415" s="955"/>
      <c r="PQF415" s="955"/>
      <c r="PQG415" s="955"/>
      <c r="PQH415" s="955"/>
      <c r="PQI415" s="955"/>
      <c r="PQJ415" s="955"/>
      <c r="PQK415" s="955"/>
      <c r="PQL415" s="955"/>
      <c r="PQM415" s="955"/>
      <c r="PQN415" s="955"/>
      <c r="PQO415" s="955"/>
      <c r="PQP415" s="955"/>
      <c r="PQQ415" s="955"/>
      <c r="PQR415" s="955"/>
      <c r="PQS415" s="955"/>
      <c r="PQT415" s="955"/>
      <c r="PQU415" s="955"/>
      <c r="PQV415" s="955"/>
      <c r="PQW415" s="955"/>
      <c r="PQX415" s="955"/>
      <c r="PQY415" s="955"/>
      <c r="PQZ415" s="955"/>
      <c r="PRA415" s="955"/>
      <c r="PRB415" s="955"/>
      <c r="PRC415" s="955"/>
      <c r="PRD415" s="955"/>
      <c r="PRE415" s="955"/>
      <c r="PRF415" s="955"/>
      <c r="PRG415" s="955"/>
      <c r="PRH415" s="955"/>
      <c r="PRI415" s="955"/>
      <c r="PRJ415" s="955"/>
      <c r="PRK415" s="955"/>
      <c r="PRL415" s="955"/>
      <c r="PRM415" s="955"/>
      <c r="PRN415" s="955"/>
      <c r="PRO415" s="955"/>
      <c r="PRP415" s="955"/>
      <c r="PRQ415" s="955"/>
      <c r="PRR415" s="955"/>
      <c r="PRS415" s="955"/>
      <c r="PRT415" s="955"/>
      <c r="PRU415" s="955"/>
      <c r="PRV415" s="955"/>
      <c r="PRW415" s="955"/>
      <c r="PRX415" s="955"/>
      <c r="PRY415" s="955"/>
      <c r="PRZ415" s="955"/>
      <c r="PSA415" s="955"/>
      <c r="PSB415" s="955"/>
      <c r="PSC415" s="955"/>
      <c r="PSD415" s="955"/>
      <c r="PSE415" s="955"/>
      <c r="PSF415" s="955"/>
      <c r="PSG415" s="955"/>
      <c r="PSH415" s="955"/>
      <c r="PSI415" s="955"/>
      <c r="PSJ415" s="955"/>
      <c r="PSK415" s="955"/>
      <c r="PSL415" s="955"/>
      <c r="PSM415" s="955"/>
      <c r="PSN415" s="955"/>
      <c r="PSO415" s="955"/>
      <c r="PSP415" s="955"/>
      <c r="PSQ415" s="955"/>
      <c r="PSR415" s="955"/>
      <c r="PSS415" s="955"/>
      <c r="PST415" s="955"/>
      <c r="PSU415" s="955"/>
      <c r="PSV415" s="955"/>
      <c r="PSW415" s="955"/>
      <c r="PSX415" s="955"/>
      <c r="PSY415" s="955"/>
      <c r="PSZ415" s="955"/>
      <c r="PTA415" s="955"/>
      <c r="PTB415" s="955"/>
      <c r="PTC415" s="955"/>
      <c r="PTD415" s="955"/>
      <c r="PTE415" s="955"/>
      <c r="PTF415" s="955"/>
      <c r="PTG415" s="955"/>
      <c r="PTH415" s="955"/>
      <c r="PTI415" s="955"/>
      <c r="PTJ415" s="955"/>
      <c r="PTK415" s="955"/>
      <c r="PTL415" s="955"/>
      <c r="PTM415" s="955"/>
      <c r="PTN415" s="955"/>
      <c r="PTO415" s="955"/>
      <c r="PTP415" s="955"/>
      <c r="PTQ415" s="955"/>
      <c r="PTR415" s="955"/>
      <c r="PTS415" s="955"/>
      <c r="PTT415" s="955"/>
      <c r="PTU415" s="955"/>
      <c r="PTV415" s="955"/>
      <c r="PTW415" s="955"/>
      <c r="PTX415" s="955"/>
      <c r="PTY415" s="955"/>
      <c r="PTZ415" s="955"/>
      <c r="PUA415" s="955"/>
      <c r="PUB415" s="955"/>
      <c r="PUC415" s="955"/>
      <c r="PUD415" s="955"/>
      <c r="PUE415" s="955"/>
      <c r="PUF415" s="955"/>
      <c r="PUG415" s="955"/>
      <c r="PUH415" s="955"/>
      <c r="PUI415" s="955"/>
      <c r="PUJ415" s="955"/>
      <c r="PUK415" s="955"/>
      <c r="PUL415" s="955"/>
      <c r="PUM415" s="955"/>
      <c r="PUN415" s="955"/>
      <c r="PUO415" s="955"/>
      <c r="PUP415" s="955"/>
      <c r="PUQ415" s="955"/>
      <c r="PUR415" s="955"/>
      <c r="PUS415" s="955"/>
      <c r="PUT415" s="955"/>
      <c r="PUU415" s="955"/>
      <c r="PUV415" s="955"/>
      <c r="PUW415" s="955"/>
      <c r="PUX415" s="955"/>
      <c r="PUY415" s="955"/>
      <c r="PUZ415" s="955"/>
      <c r="PVA415" s="955"/>
      <c r="PVB415" s="955"/>
      <c r="PVC415" s="955"/>
      <c r="PVD415" s="955"/>
      <c r="PVE415" s="955"/>
      <c r="PVF415" s="955"/>
      <c r="PVG415" s="955"/>
      <c r="PVH415" s="955"/>
      <c r="PVI415" s="955"/>
      <c r="PVJ415" s="955"/>
      <c r="PVK415" s="955"/>
      <c r="PVL415" s="955"/>
      <c r="PVM415" s="955"/>
      <c r="PVN415" s="955"/>
      <c r="PVO415" s="955"/>
      <c r="PVP415" s="955"/>
      <c r="PVQ415" s="955"/>
      <c r="PVR415" s="955"/>
      <c r="PVS415" s="955"/>
      <c r="PVT415" s="955"/>
      <c r="PVU415" s="955"/>
      <c r="PVV415" s="955"/>
      <c r="PVW415" s="955"/>
      <c r="PVX415" s="955"/>
      <c r="PVY415" s="955"/>
      <c r="PVZ415" s="955"/>
      <c r="PWA415" s="955"/>
      <c r="PWB415" s="955"/>
      <c r="PWC415" s="955"/>
      <c r="PWD415" s="955"/>
      <c r="PWE415" s="955"/>
      <c r="PWF415" s="955"/>
      <c r="PWG415" s="955"/>
      <c r="PWH415" s="955"/>
      <c r="PWI415" s="955"/>
      <c r="PWJ415" s="955"/>
      <c r="PWK415" s="955"/>
      <c r="PWL415" s="955"/>
      <c r="PWM415" s="955"/>
      <c r="PWN415" s="955"/>
      <c r="PWO415" s="955"/>
      <c r="PWP415" s="955"/>
      <c r="PWQ415" s="955"/>
      <c r="PWR415" s="955"/>
      <c r="PWS415" s="955"/>
      <c r="PWT415" s="955"/>
      <c r="PWU415" s="955"/>
      <c r="PWV415" s="955"/>
      <c r="PWW415" s="955"/>
      <c r="PWX415" s="955"/>
      <c r="PWY415" s="955"/>
      <c r="PWZ415" s="955"/>
      <c r="PXA415" s="955"/>
      <c r="PXB415" s="955"/>
      <c r="PXC415" s="955"/>
      <c r="PXD415" s="955"/>
      <c r="PXE415" s="955"/>
      <c r="PXF415" s="955"/>
      <c r="PXG415" s="955"/>
      <c r="PXH415" s="955"/>
      <c r="PXI415" s="955"/>
      <c r="PXJ415" s="955"/>
      <c r="PXK415" s="955"/>
      <c r="PXL415" s="955"/>
      <c r="PXM415" s="955"/>
      <c r="PXN415" s="955"/>
      <c r="PXO415" s="955"/>
      <c r="PXP415" s="955"/>
      <c r="PXQ415" s="955"/>
      <c r="PXR415" s="955"/>
      <c r="PXS415" s="955"/>
      <c r="PXT415" s="955"/>
      <c r="PXU415" s="955"/>
      <c r="PXV415" s="955"/>
      <c r="PXW415" s="955"/>
      <c r="PXX415" s="955"/>
      <c r="PXY415" s="955"/>
      <c r="PXZ415" s="955"/>
      <c r="PYA415" s="955"/>
      <c r="PYB415" s="955"/>
      <c r="PYC415" s="955"/>
      <c r="PYD415" s="955"/>
      <c r="PYE415" s="955"/>
      <c r="PYF415" s="955"/>
      <c r="PYG415" s="955"/>
      <c r="PYH415" s="955"/>
      <c r="PYI415" s="955"/>
      <c r="PYJ415" s="955"/>
      <c r="PYK415" s="955"/>
      <c r="PYL415" s="955"/>
      <c r="PYM415" s="955"/>
      <c r="PYN415" s="955"/>
      <c r="PYO415" s="955"/>
      <c r="PYP415" s="955"/>
      <c r="PYQ415" s="955"/>
      <c r="PYR415" s="955"/>
      <c r="PYS415" s="955"/>
      <c r="PYT415" s="955"/>
      <c r="PYU415" s="955"/>
      <c r="PYV415" s="955"/>
      <c r="PYW415" s="955"/>
      <c r="PYX415" s="955"/>
      <c r="PYY415" s="955"/>
      <c r="PYZ415" s="955"/>
      <c r="PZA415" s="955"/>
      <c r="PZB415" s="955"/>
      <c r="PZC415" s="955"/>
      <c r="PZD415" s="955"/>
      <c r="PZE415" s="955"/>
      <c r="PZF415" s="955"/>
      <c r="PZG415" s="955"/>
      <c r="PZH415" s="955"/>
      <c r="PZI415" s="955"/>
      <c r="PZJ415" s="955"/>
      <c r="PZK415" s="955"/>
      <c r="PZL415" s="955"/>
      <c r="PZM415" s="955"/>
      <c r="PZN415" s="955"/>
      <c r="PZO415" s="955"/>
      <c r="PZP415" s="955"/>
      <c r="PZQ415" s="955"/>
      <c r="PZR415" s="955"/>
      <c r="PZS415" s="955"/>
      <c r="PZT415" s="955"/>
      <c r="PZU415" s="955"/>
      <c r="PZV415" s="955"/>
      <c r="PZW415" s="955"/>
      <c r="PZX415" s="955"/>
      <c r="PZY415" s="955"/>
      <c r="PZZ415" s="955"/>
      <c r="QAA415" s="955"/>
      <c r="QAB415" s="955"/>
      <c r="QAC415" s="955"/>
      <c r="QAD415" s="955"/>
      <c r="QAE415" s="955"/>
      <c r="QAF415" s="955"/>
      <c r="QAG415" s="955"/>
      <c r="QAH415" s="955"/>
      <c r="QAI415" s="955"/>
      <c r="QAJ415" s="955"/>
      <c r="QAK415" s="955"/>
      <c r="QAL415" s="955"/>
      <c r="QAM415" s="955"/>
      <c r="QAN415" s="955"/>
      <c r="QAO415" s="955"/>
      <c r="QAP415" s="955"/>
      <c r="QAQ415" s="955"/>
      <c r="QAR415" s="955"/>
      <c r="QAS415" s="955"/>
      <c r="QAT415" s="955"/>
      <c r="QAU415" s="955"/>
      <c r="QAV415" s="955"/>
      <c r="QAW415" s="955"/>
      <c r="QAX415" s="955"/>
      <c r="QAY415" s="955"/>
      <c r="QAZ415" s="955"/>
      <c r="QBA415" s="955"/>
      <c r="QBB415" s="955"/>
      <c r="QBC415" s="955"/>
      <c r="QBD415" s="955"/>
      <c r="QBE415" s="955"/>
      <c r="QBF415" s="955"/>
      <c r="QBG415" s="955"/>
      <c r="QBH415" s="955"/>
      <c r="QBI415" s="955"/>
      <c r="QBJ415" s="955"/>
      <c r="QBK415" s="955"/>
      <c r="QBL415" s="955"/>
      <c r="QBM415" s="955"/>
      <c r="QBN415" s="955"/>
      <c r="QBO415" s="955"/>
      <c r="QBP415" s="955"/>
      <c r="QBQ415" s="955"/>
      <c r="QBR415" s="955"/>
      <c r="QBS415" s="955"/>
      <c r="QBT415" s="955"/>
      <c r="QBU415" s="955"/>
      <c r="QBV415" s="955"/>
      <c r="QBW415" s="955"/>
      <c r="QBX415" s="955"/>
      <c r="QBY415" s="955"/>
      <c r="QBZ415" s="955"/>
      <c r="QCA415" s="955"/>
      <c r="QCB415" s="955"/>
      <c r="QCC415" s="955"/>
      <c r="QCD415" s="955"/>
      <c r="QCE415" s="955"/>
      <c r="QCF415" s="955"/>
      <c r="QCG415" s="955"/>
      <c r="QCH415" s="955"/>
      <c r="QCI415" s="955"/>
      <c r="QCJ415" s="955"/>
      <c r="QCK415" s="955"/>
      <c r="QCL415" s="955"/>
      <c r="QCM415" s="955"/>
      <c r="QCN415" s="955"/>
      <c r="QCO415" s="955"/>
      <c r="QCP415" s="955"/>
      <c r="QCQ415" s="955"/>
      <c r="QCR415" s="955"/>
      <c r="QCS415" s="955"/>
      <c r="QCT415" s="955"/>
      <c r="QCU415" s="955"/>
      <c r="QCV415" s="955"/>
      <c r="QCW415" s="955"/>
      <c r="QCX415" s="955"/>
      <c r="QCY415" s="955"/>
      <c r="QCZ415" s="955"/>
      <c r="QDA415" s="955"/>
      <c r="QDB415" s="955"/>
    </row>
    <row r="416" spans="2:11598" ht="12" customHeight="1">
      <c r="D416" s="13"/>
      <c r="E416" s="13"/>
      <c r="F416" s="9"/>
    </row>
    <row r="417" spans="4:7" ht="12" customHeight="1">
      <c r="D417" s="9"/>
      <c r="E417" s="9"/>
      <c r="F417" s="9"/>
    </row>
    <row r="418" spans="4:7" ht="12" customHeight="1">
      <c r="D418" s="9"/>
      <c r="E418" s="9"/>
      <c r="F418" s="9"/>
    </row>
    <row r="419" spans="4:7" ht="12" customHeight="1">
      <c r="D419" s="9"/>
      <c r="E419" s="9"/>
      <c r="F419" s="9"/>
    </row>
    <row r="420" spans="4:7" ht="12" customHeight="1">
      <c r="D420" s="9"/>
      <c r="E420" s="9"/>
      <c r="F420" s="9"/>
    </row>
    <row r="421" spans="4:7" ht="12" customHeight="1">
      <c r="D421" s="9"/>
      <c r="E421" s="9"/>
      <c r="F421" s="9"/>
    </row>
    <row r="422" spans="4:7" ht="12" customHeight="1">
      <c r="D422" s="9"/>
      <c r="E422" s="9"/>
      <c r="F422" s="9"/>
    </row>
    <row r="423" spans="4:7" ht="12" customHeight="1">
      <c r="D423" s="9"/>
      <c r="E423" s="9"/>
      <c r="F423" s="9"/>
    </row>
    <row r="424" spans="4:7" ht="12" customHeight="1">
      <c r="D424" s="9"/>
      <c r="E424" s="9"/>
      <c r="F424" s="9"/>
    </row>
    <row r="425" spans="4:7" ht="12" customHeight="1">
      <c r="D425" s="9"/>
      <c r="E425" s="9"/>
      <c r="F425" s="9"/>
    </row>
    <row r="426" spans="4:7" ht="12" customHeight="1">
      <c r="D426" s="9"/>
      <c r="E426" s="9"/>
      <c r="F426" s="9"/>
    </row>
    <row r="427" spans="4:7" ht="12" customHeight="1">
      <c r="D427" s="9"/>
      <c r="E427" s="9"/>
      <c r="F427" s="9"/>
    </row>
    <row r="428" spans="4:7" ht="12" customHeight="1">
      <c r="D428" s="9"/>
      <c r="E428" s="9"/>
      <c r="F428" s="9"/>
      <c r="G428" s="12"/>
    </row>
    <row r="429" spans="4:7" ht="12" customHeight="1">
      <c r="D429" s="9"/>
      <c r="E429" s="9"/>
      <c r="F429" s="9"/>
    </row>
    <row r="430" spans="4:7" ht="12" customHeight="1">
      <c r="D430" s="9"/>
      <c r="E430" s="9"/>
      <c r="F430" s="9"/>
    </row>
    <row r="431" spans="4:7" ht="12" customHeight="1">
      <c r="D431" s="9"/>
      <c r="E431" s="9"/>
      <c r="F431" s="9"/>
      <c r="G431" s="12"/>
    </row>
    <row r="432" spans="4:7" ht="12" customHeight="1">
      <c r="D432" s="9"/>
      <c r="E432" s="9"/>
      <c r="F432" s="9"/>
    </row>
    <row r="433" spans="4:7" ht="12" customHeight="1">
      <c r="D433" s="9"/>
      <c r="E433" s="9"/>
      <c r="F433" s="9"/>
    </row>
    <row r="434" spans="4:7" ht="12" customHeight="1">
      <c r="D434" s="9"/>
      <c r="E434" s="9"/>
      <c r="F434" s="9"/>
    </row>
    <row r="435" spans="4:7" ht="12" customHeight="1">
      <c r="D435" s="9"/>
      <c r="E435" s="9"/>
      <c r="F435" s="9"/>
    </row>
    <row r="436" spans="4:7" ht="12" customHeight="1">
      <c r="D436" s="9"/>
      <c r="E436" s="9"/>
      <c r="F436" s="9"/>
    </row>
    <row r="437" spans="4:7" ht="12" customHeight="1">
      <c r="D437" s="9"/>
      <c r="E437" s="9"/>
      <c r="F437" s="9"/>
    </row>
    <row r="438" spans="4:7" ht="12" customHeight="1">
      <c r="D438" s="9"/>
      <c r="E438" s="9"/>
      <c r="F438" s="9"/>
    </row>
    <row r="439" spans="4:7" ht="12" customHeight="1">
      <c r="D439" s="9"/>
      <c r="E439" s="9"/>
      <c r="F439" s="9"/>
    </row>
    <row r="440" spans="4:7" ht="12" customHeight="1">
      <c r="D440" s="9"/>
      <c r="E440" s="9"/>
      <c r="F440" s="9"/>
    </row>
    <row r="441" spans="4:7" ht="12" customHeight="1">
      <c r="D441" s="9"/>
      <c r="E441" s="9"/>
      <c r="F441" s="9"/>
    </row>
    <row r="442" spans="4:7" ht="12" customHeight="1">
      <c r="D442" s="9"/>
      <c r="E442" s="9"/>
      <c r="F442" s="9"/>
    </row>
    <row r="443" spans="4:7" ht="12" customHeight="1">
      <c r="D443" s="9"/>
      <c r="E443" s="9"/>
      <c r="F443" s="9"/>
      <c r="G443" s="12"/>
    </row>
    <row r="444" spans="4:7" ht="12" customHeight="1">
      <c r="D444" s="9"/>
      <c r="E444" s="9"/>
      <c r="F444" s="9"/>
    </row>
    <row r="445" spans="4:7" ht="12" customHeight="1">
      <c r="D445" s="9"/>
      <c r="E445" s="9"/>
      <c r="F445" s="9"/>
    </row>
    <row r="446" spans="4:7" ht="12" customHeight="1">
      <c r="D446" s="9"/>
      <c r="E446" s="9"/>
      <c r="F446" s="9"/>
    </row>
    <row r="447" spans="4:7" ht="12" customHeight="1">
      <c r="D447" s="9"/>
      <c r="E447" s="9"/>
      <c r="F447" s="9"/>
    </row>
    <row r="448" spans="4:7" ht="12" customHeight="1">
      <c r="D448" s="9"/>
      <c r="E448" s="9"/>
      <c r="F448" s="9"/>
    </row>
    <row r="449" spans="4:6" ht="12" customHeight="1">
      <c r="D449" s="9"/>
      <c r="E449" s="9"/>
      <c r="F449" s="9"/>
    </row>
    <row r="450" spans="4:6" ht="12" customHeight="1">
      <c r="D450" s="9"/>
      <c r="E450" s="9"/>
      <c r="F450" s="9"/>
    </row>
    <row r="451" spans="4:6" ht="12" customHeight="1">
      <c r="D451" s="9"/>
      <c r="E451" s="9"/>
      <c r="F451" s="9"/>
    </row>
    <row r="452" spans="4:6" ht="12" customHeight="1">
      <c r="D452" s="9"/>
      <c r="E452" s="9"/>
      <c r="F452" s="9"/>
    </row>
    <row r="453" spans="4:6" ht="12" customHeight="1">
      <c r="D453" s="9"/>
      <c r="E453" s="9"/>
      <c r="F453" s="9"/>
    </row>
    <row r="454" spans="4:6" ht="12" customHeight="1">
      <c r="D454" s="9"/>
      <c r="E454" s="9"/>
      <c r="F454" s="9"/>
    </row>
    <row r="455" spans="4:6" ht="12" customHeight="1">
      <c r="D455" s="9"/>
      <c r="E455" s="9"/>
      <c r="F455" s="9"/>
    </row>
    <row r="456" spans="4:6" ht="12" customHeight="1">
      <c r="D456" s="9"/>
      <c r="E456" s="9"/>
      <c r="F456" s="9"/>
    </row>
    <row r="457" spans="4:6" ht="12" customHeight="1">
      <c r="D457" s="9"/>
      <c r="E457" s="9"/>
      <c r="F457" s="9"/>
    </row>
    <row r="458" spans="4:6" ht="12" customHeight="1">
      <c r="D458" s="9"/>
      <c r="E458" s="9"/>
      <c r="F458" s="9"/>
    </row>
    <row r="459" spans="4:6" ht="12" customHeight="1">
      <c r="D459" s="9"/>
      <c r="E459" s="9"/>
      <c r="F459" s="9"/>
    </row>
    <row r="460" spans="4:6" ht="12" customHeight="1">
      <c r="D460" s="9"/>
      <c r="E460" s="9"/>
      <c r="F460" s="9"/>
    </row>
    <row r="461" spans="4:6" ht="12" customHeight="1">
      <c r="D461" s="9"/>
      <c r="E461" s="9"/>
      <c r="F461" s="9"/>
    </row>
    <row r="462" spans="4:6" ht="12" customHeight="1">
      <c r="D462" s="9"/>
      <c r="E462" s="9"/>
      <c r="F462" s="9"/>
    </row>
    <row r="463" spans="4:6" ht="12" customHeight="1">
      <c r="D463" s="9"/>
      <c r="E463" s="9"/>
      <c r="F463" s="9"/>
    </row>
    <row r="464" spans="4:6" ht="12" customHeight="1">
      <c r="D464" s="9"/>
      <c r="E464" s="9"/>
      <c r="F464" s="9"/>
    </row>
    <row r="465" spans="4:6" ht="12" customHeight="1">
      <c r="D465" s="9"/>
      <c r="E465" s="9"/>
      <c r="F465" s="9"/>
    </row>
    <row r="466" spans="4:6" ht="12" customHeight="1">
      <c r="D466" s="9"/>
      <c r="E466" s="9"/>
      <c r="F466" s="9"/>
    </row>
    <row r="467" spans="4:6" ht="12" customHeight="1">
      <c r="D467" s="9"/>
      <c r="E467" s="9"/>
      <c r="F467" s="9"/>
    </row>
    <row r="468" spans="4:6" ht="12" customHeight="1">
      <c r="D468" s="9"/>
      <c r="E468" s="9"/>
      <c r="F468" s="9"/>
    </row>
    <row r="469" spans="4:6" ht="12" customHeight="1">
      <c r="D469" s="9"/>
      <c r="E469" s="9"/>
      <c r="F469" s="9"/>
    </row>
    <row r="470" spans="4:6" ht="12" customHeight="1">
      <c r="D470" s="9"/>
      <c r="E470" s="9"/>
      <c r="F470" s="9"/>
    </row>
    <row r="471" spans="4:6" ht="12" customHeight="1">
      <c r="D471" s="9"/>
      <c r="E471" s="9"/>
      <c r="F471" s="9"/>
    </row>
    <row r="472" spans="4:6" ht="12" customHeight="1">
      <c r="D472" s="9"/>
      <c r="E472" s="9"/>
      <c r="F472" s="9"/>
    </row>
    <row r="473" spans="4:6" ht="12" customHeight="1">
      <c r="D473" s="9"/>
      <c r="E473" s="9"/>
      <c r="F473" s="9"/>
    </row>
    <row r="474" spans="4:6" ht="12" customHeight="1">
      <c r="D474" s="9"/>
      <c r="E474" s="9"/>
      <c r="F474" s="9"/>
    </row>
    <row r="475" spans="4:6" ht="12" customHeight="1">
      <c r="D475" s="9"/>
      <c r="E475" s="9"/>
      <c r="F475" s="9"/>
    </row>
    <row r="476" spans="4:6" ht="12" customHeight="1">
      <c r="D476" s="9"/>
      <c r="E476" s="9"/>
      <c r="F476" s="9"/>
    </row>
    <row r="477" spans="4:6" ht="12" customHeight="1">
      <c r="D477" s="9"/>
      <c r="E477" s="9"/>
      <c r="F477" s="9"/>
    </row>
    <row r="478" spans="4:6" ht="12" customHeight="1">
      <c r="D478" s="9"/>
      <c r="E478" s="9"/>
      <c r="F478" s="9"/>
    </row>
    <row r="479" spans="4:6" ht="12" customHeight="1">
      <c r="D479" s="9"/>
      <c r="E479" s="9"/>
      <c r="F479" s="9"/>
    </row>
    <row r="480" spans="4:6" ht="12" customHeight="1">
      <c r="D480" s="9"/>
      <c r="E480" s="9"/>
      <c r="F480" s="9"/>
    </row>
    <row r="481" spans="4:6" ht="12" customHeight="1">
      <c r="D481" s="9"/>
      <c r="E481" s="9"/>
      <c r="F481" s="9"/>
    </row>
    <row r="482" spans="4:6" ht="12" customHeight="1">
      <c r="D482" s="9"/>
      <c r="E482" s="9"/>
      <c r="F482" s="9"/>
    </row>
    <row r="483" spans="4:6" ht="12" customHeight="1">
      <c r="D483" s="9"/>
      <c r="E483" s="9"/>
      <c r="F483" s="9"/>
    </row>
    <row r="484" spans="4:6" ht="12" customHeight="1">
      <c r="D484" s="9"/>
      <c r="E484" s="9"/>
      <c r="F484" s="9"/>
    </row>
    <row r="485" spans="4:6" ht="12" customHeight="1">
      <c r="D485" s="9"/>
      <c r="E485" s="9"/>
      <c r="F485" s="9"/>
    </row>
    <row r="486" spans="4:6" ht="12" customHeight="1">
      <c r="D486" s="9"/>
      <c r="E486" s="9"/>
      <c r="F486" s="9"/>
    </row>
    <row r="487" spans="4:6" ht="12" customHeight="1">
      <c r="D487" s="9"/>
      <c r="E487" s="9"/>
      <c r="F487" s="9"/>
    </row>
    <row r="488" spans="4:6" ht="12" customHeight="1">
      <c r="D488" s="9"/>
      <c r="E488" s="9"/>
      <c r="F488" s="9"/>
    </row>
    <row r="489" spans="4:6" ht="12" customHeight="1">
      <c r="D489" s="9"/>
      <c r="E489" s="9"/>
      <c r="F489" s="9"/>
    </row>
    <row r="490" spans="4:6" ht="12" customHeight="1">
      <c r="D490" s="9"/>
      <c r="E490" s="9"/>
      <c r="F490" s="9"/>
    </row>
    <row r="491" spans="4:6" ht="12" customHeight="1">
      <c r="D491" s="9"/>
      <c r="E491" s="9"/>
      <c r="F491" s="9"/>
    </row>
    <row r="492" spans="4:6" ht="12" customHeight="1">
      <c r="D492" s="9"/>
      <c r="E492" s="9"/>
      <c r="F492" s="9"/>
    </row>
    <row r="493" spans="4:6" ht="12" customHeight="1">
      <c r="D493" s="9"/>
      <c r="E493" s="9"/>
      <c r="F493" s="9"/>
    </row>
    <row r="494" spans="4:6" ht="12" customHeight="1">
      <c r="D494" s="9"/>
      <c r="E494" s="9"/>
      <c r="F494" s="9"/>
    </row>
    <row r="495" spans="4:6" ht="12" customHeight="1">
      <c r="D495" s="9"/>
      <c r="E495" s="9"/>
      <c r="F495" s="9"/>
    </row>
    <row r="496" spans="4:6" ht="12" customHeight="1">
      <c r="D496" s="9"/>
      <c r="E496" s="9"/>
      <c r="F496" s="9"/>
    </row>
    <row r="497" spans="4:6" ht="12" customHeight="1">
      <c r="D497" s="9"/>
      <c r="E497" s="9"/>
      <c r="F497" s="9"/>
    </row>
    <row r="498" spans="4:6" ht="12" customHeight="1">
      <c r="D498" s="9"/>
      <c r="E498" s="9"/>
      <c r="F498" s="9"/>
    </row>
    <row r="499" spans="4:6" ht="12" customHeight="1">
      <c r="D499" s="9"/>
      <c r="E499" s="9"/>
      <c r="F499" s="9"/>
    </row>
    <row r="500" spans="4:6" ht="12" customHeight="1">
      <c r="D500" s="9"/>
      <c r="E500" s="9"/>
      <c r="F500" s="9"/>
    </row>
    <row r="501" spans="4:6" ht="12" customHeight="1">
      <c r="D501" s="9"/>
      <c r="E501" s="9"/>
      <c r="F501" s="9"/>
    </row>
    <row r="502" spans="4:6" ht="12" customHeight="1">
      <c r="D502" s="9"/>
      <c r="E502" s="9"/>
      <c r="F502" s="9"/>
    </row>
    <row r="503" spans="4:6" ht="12" customHeight="1">
      <c r="D503" s="9"/>
      <c r="E503" s="9"/>
      <c r="F503" s="9"/>
    </row>
    <row r="504" spans="4:6" ht="12" customHeight="1">
      <c r="D504" s="9"/>
      <c r="E504" s="9"/>
      <c r="F504" s="9"/>
    </row>
    <row r="505" spans="4:6" ht="12" customHeight="1">
      <c r="D505" s="9"/>
      <c r="E505" s="9"/>
      <c r="F505" s="9"/>
    </row>
    <row r="506" spans="4:6" ht="12" customHeight="1">
      <c r="D506" s="9"/>
      <c r="E506" s="9"/>
      <c r="F506" s="9"/>
    </row>
    <row r="507" spans="4:6" ht="12" customHeight="1">
      <c r="D507" s="9"/>
      <c r="E507" s="9"/>
      <c r="F507" s="9"/>
    </row>
    <row r="508" spans="4:6" ht="12" customHeight="1">
      <c r="D508" s="9"/>
      <c r="E508" s="9"/>
      <c r="F508" s="9"/>
    </row>
    <row r="509" spans="4:6" ht="12" customHeight="1">
      <c r="D509" s="9"/>
      <c r="E509" s="9"/>
      <c r="F509" s="9"/>
    </row>
    <row r="510" spans="4:6" ht="12" customHeight="1">
      <c r="D510" s="9"/>
      <c r="E510" s="9"/>
      <c r="F510" s="9"/>
    </row>
    <row r="511" spans="4:6" ht="12" customHeight="1">
      <c r="D511" s="9"/>
      <c r="E511" s="9"/>
      <c r="F511" s="9"/>
    </row>
    <row r="512" spans="4:6" ht="12" customHeight="1">
      <c r="D512" s="9"/>
      <c r="E512" s="9"/>
      <c r="F512" s="9"/>
    </row>
    <row r="513" spans="4:6" ht="12" customHeight="1">
      <c r="D513" s="9"/>
      <c r="E513" s="9"/>
      <c r="F513" s="9"/>
    </row>
    <row r="514" spans="4:6" ht="12" customHeight="1">
      <c r="D514" s="9"/>
      <c r="E514" s="9"/>
      <c r="F514" s="9"/>
    </row>
    <row r="515" spans="4:6" ht="12" customHeight="1">
      <c r="D515" s="9"/>
      <c r="E515" s="9"/>
      <c r="F515" s="9"/>
    </row>
    <row r="516" spans="4:6" ht="12" customHeight="1">
      <c r="D516" s="9"/>
      <c r="E516" s="9"/>
      <c r="F516" s="9"/>
    </row>
    <row r="517" spans="4:6" ht="12" customHeight="1">
      <c r="D517" s="9"/>
      <c r="E517" s="9"/>
      <c r="F517" s="9"/>
    </row>
    <row r="518" spans="4:6" ht="12" customHeight="1">
      <c r="D518" s="9"/>
      <c r="E518" s="9"/>
      <c r="F518" s="9"/>
    </row>
    <row r="519" spans="4:6" ht="12" customHeight="1">
      <c r="D519" s="9"/>
      <c r="E519" s="9"/>
      <c r="F519" s="9"/>
    </row>
    <row r="520" spans="4:6" ht="12" customHeight="1">
      <c r="D520" s="9"/>
      <c r="E520" s="9"/>
      <c r="F520" s="9"/>
    </row>
    <row r="521" spans="4:6" ht="12" customHeight="1">
      <c r="D521" s="9"/>
      <c r="E521" s="9"/>
      <c r="F521" s="9"/>
    </row>
    <row r="522" spans="4:6" ht="12" customHeight="1">
      <c r="D522" s="9"/>
      <c r="E522" s="9"/>
      <c r="F522" s="9"/>
    </row>
    <row r="523" spans="4:6" ht="12" customHeight="1">
      <c r="D523" s="9"/>
      <c r="E523" s="9"/>
      <c r="F523" s="9"/>
    </row>
    <row r="524" spans="4:6" ht="12" customHeight="1">
      <c r="D524" s="9"/>
      <c r="E524" s="9"/>
      <c r="F524" s="9"/>
    </row>
    <row r="525" spans="4:6" ht="12" customHeight="1">
      <c r="D525" s="9"/>
      <c r="E525" s="9"/>
      <c r="F525" s="9"/>
    </row>
    <row r="526" spans="4:6" ht="12" customHeight="1">
      <c r="D526" s="9"/>
      <c r="E526" s="9"/>
      <c r="F526" s="9"/>
    </row>
    <row r="527" spans="4:6" ht="12" customHeight="1">
      <c r="D527" s="9"/>
      <c r="E527" s="9"/>
      <c r="F527" s="9"/>
    </row>
    <row r="528" spans="4:6" ht="12" customHeight="1">
      <c r="D528" s="9"/>
      <c r="E528" s="9"/>
      <c r="F528" s="9"/>
    </row>
    <row r="529" spans="4:7" ht="12" customHeight="1">
      <c r="D529" s="9"/>
      <c r="E529" s="9"/>
      <c r="F529" s="9"/>
    </row>
    <row r="530" spans="4:7" ht="12" customHeight="1">
      <c r="D530" s="9"/>
      <c r="E530" s="9"/>
      <c r="F530" s="9"/>
      <c r="G530" s="12"/>
    </row>
    <row r="531" spans="4:7" ht="12" customHeight="1">
      <c r="D531" s="9"/>
      <c r="E531" s="9"/>
      <c r="F531" s="9"/>
    </row>
    <row r="532" spans="4:7" ht="12" customHeight="1">
      <c r="D532" s="9"/>
      <c r="E532" s="9"/>
      <c r="F532" s="9"/>
    </row>
    <row r="533" spans="4:7" ht="12" customHeight="1">
      <c r="D533" s="9"/>
      <c r="E533" s="9"/>
      <c r="F533" s="9"/>
    </row>
    <row r="534" spans="4:7" ht="12" customHeight="1">
      <c r="D534" s="9"/>
      <c r="E534" s="9"/>
      <c r="F534" s="9"/>
    </row>
    <row r="535" spans="4:7" ht="12" customHeight="1">
      <c r="D535" s="9"/>
      <c r="E535" s="9"/>
      <c r="F535" s="9"/>
    </row>
    <row r="536" spans="4:7" ht="12" customHeight="1">
      <c r="D536" s="9"/>
      <c r="E536" s="9"/>
      <c r="F536" s="9"/>
    </row>
    <row r="537" spans="4:7" ht="12" customHeight="1">
      <c r="D537" s="9"/>
      <c r="E537" s="9"/>
      <c r="F537" s="9"/>
    </row>
    <row r="538" spans="4:7" ht="12" customHeight="1">
      <c r="D538" s="9"/>
      <c r="E538" s="9"/>
      <c r="F538" s="9"/>
      <c r="G538" s="12"/>
    </row>
    <row r="539" spans="4:7" ht="12" customHeight="1">
      <c r="D539" s="9"/>
      <c r="E539" s="9"/>
      <c r="F539" s="9"/>
      <c r="G539" s="12"/>
    </row>
    <row r="540" spans="4:7" ht="12" customHeight="1">
      <c r="D540" s="9"/>
      <c r="E540" s="9"/>
      <c r="F540" s="9"/>
      <c r="G540" s="12"/>
    </row>
    <row r="541" spans="4:7" ht="12" customHeight="1">
      <c r="D541" s="9"/>
      <c r="E541" s="9"/>
      <c r="F541" s="9"/>
      <c r="G541" s="12"/>
    </row>
    <row r="542" spans="4:7" ht="12" customHeight="1">
      <c r="F542" s="9"/>
    </row>
    <row r="543" spans="4:7" ht="12" customHeight="1">
      <c r="F543" s="9"/>
    </row>
    <row r="544" spans="4:7" ht="12" customHeight="1">
      <c r="F544" s="9"/>
    </row>
    <row r="545" spans="6:6" ht="12" customHeight="1">
      <c r="F545" s="9"/>
    </row>
    <row r="546" spans="6:6" ht="12" customHeight="1">
      <c r="F546" s="9"/>
    </row>
    <row r="547" spans="6:6" ht="12" customHeight="1">
      <c r="F547" s="9"/>
    </row>
    <row r="548" spans="6:6" ht="12" customHeight="1">
      <c r="F548" s="9"/>
    </row>
    <row r="549" spans="6:6" ht="12" customHeight="1">
      <c r="F549" s="9"/>
    </row>
    <row r="550" spans="6:6" ht="12" customHeight="1">
      <c r="F550" s="9"/>
    </row>
    <row r="551" spans="6:6" ht="12" customHeight="1">
      <c r="F551" s="9"/>
    </row>
    <row r="552" spans="6:6" ht="12" customHeight="1">
      <c r="F552" s="9"/>
    </row>
    <row r="553" spans="6:6" ht="12" customHeight="1">
      <c r="F553" s="9"/>
    </row>
    <row r="554" spans="6:6" ht="12" customHeight="1">
      <c r="F554" s="9"/>
    </row>
    <row r="555" spans="6:6" ht="12" customHeight="1">
      <c r="F555" s="9"/>
    </row>
    <row r="556" spans="6:6" ht="12" customHeight="1">
      <c r="F556" s="9"/>
    </row>
    <row r="557" spans="6:6" ht="12" customHeight="1">
      <c r="F557" s="9"/>
    </row>
    <row r="558" spans="6:6" ht="12" customHeight="1">
      <c r="F558" s="9"/>
    </row>
    <row r="559" spans="6:6" ht="12" customHeight="1">
      <c r="F559" s="9"/>
    </row>
    <row r="560" spans="6:6" ht="12" customHeight="1">
      <c r="F560" s="9"/>
    </row>
    <row r="561" spans="6:7" ht="12" customHeight="1">
      <c r="F561" s="9"/>
    </row>
    <row r="562" spans="6:7" ht="12" customHeight="1">
      <c r="F562" s="9"/>
    </row>
    <row r="563" spans="6:7" ht="12" customHeight="1">
      <c r="F563" s="9"/>
    </row>
    <row r="564" spans="6:7" ht="12" customHeight="1">
      <c r="F564" s="9"/>
    </row>
    <row r="565" spans="6:7" ht="12" customHeight="1">
      <c r="F565" s="9"/>
      <c r="G565" s="10"/>
    </row>
    <row r="566" spans="6:7" ht="12" customHeight="1">
      <c r="F566" s="9"/>
      <c r="G566" s="10"/>
    </row>
    <row r="567" spans="6:7" ht="12" customHeight="1">
      <c r="F567" s="9"/>
      <c r="G567" s="10"/>
    </row>
    <row r="568" spans="6:7" ht="12" customHeight="1">
      <c r="F568" s="9"/>
      <c r="G568" s="10"/>
    </row>
    <row r="569" spans="6:7" ht="12" customHeight="1">
      <c r="F569" s="9"/>
      <c r="G569" s="10"/>
    </row>
    <row r="570" spans="6:7" ht="12" customHeight="1">
      <c r="F570" s="9"/>
      <c r="G570" s="10"/>
    </row>
    <row r="571" spans="6:7" ht="12" customHeight="1">
      <c r="F571" s="9"/>
      <c r="G571" s="10"/>
    </row>
    <row r="572" spans="6:7" ht="12" customHeight="1">
      <c r="F572" s="9"/>
      <c r="G572" s="10"/>
    </row>
    <row r="573" spans="6:7" ht="12" customHeight="1">
      <c r="F573" s="9"/>
      <c r="G573" s="10"/>
    </row>
    <row r="574" spans="6:7" ht="12" customHeight="1">
      <c r="F574" s="9"/>
      <c r="G574" s="10"/>
    </row>
    <row r="575" spans="6:7" ht="12" customHeight="1">
      <c r="F575" s="9"/>
      <c r="G575" s="10"/>
    </row>
    <row r="576" spans="6:7" ht="12" customHeight="1">
      <c r="F576" s="9"/>
      <c r="G576" s="10"/>
    </row>
    <row r="577" spans="6:7" ht="12" customHeight="1">
      <c r="F577" s="9"/>
      <c r="G577" s="10"/>
    </row>
    <row r="578" spans="6:7" ht="12" customHeight="1">
      <c r="F578" s="9"/>
      <c r="G578" s="10"/>
    </row>
    <row r="579" spans="6:7" ht="12" customHeight="1">
      <c r="F579" s="9"/>
      <c r="G579" s="10"/>
    </row>
    <row r="580" spans="6:7" ht="12" customHeight="1">
      <c r="F580" s="9"/>
      <c r="G580" s="10"/>
    </row>
    <row r="581" spans="6:7" ht="12" customHeight="1">
      <c r="F581" s="9"/>
      <c r="G581" s="10"/>
    </row>
    <row r="582" spans="6:7" ht="12" customHeight="1">
      <c r="F582" s="9"/>
      <c r="G582" s="10"/>
    </row>
    <row r="583" spans="6:7" ht="12" customHeight="1">
      <c r="F583" s="9"/>
      <c r="G583" s="10"/>
    </row>
    <row r="584" spans="6:7" ht="12" customHeight="1">
      <c r="F584" s="9"/>
      <c r="G584" s="10"/>
    </row>
    <row r="585" spans="6:7" ht="12" customHeight="1">
      <c r="F585" s="9"/>
      <c r="G585" s="10"/>
    </row>
    <row r="586" spans="6:7" ht="12" customHeight="1">
      <c r="F586" s="9"/>
      <c r="G586" s="10"/>
    </row>
    <row r="587" spans="6:7" ht="12" customHeight="1">
      <c r="F587" s="9"/>
      <c r="G587" s="10"/>
    </row>
    <row r="588" spans="6:7" ht="12" customHeight="1">
      <c r="F588" s="9"/>
      <c r="G588" s="10"/>
    </row>
    <row r="589" spans="6:7" ht="12" customHeight="1">
      <c r="F589" s="9"/>
      <c r="G589" s="10"/>
    </row>
    <row r="590" spans="6:7" ht="12" customHeight="1">
      <c r="F590" s="9"/>
      <c r="G590" s="10"/>
    </row>
    <row r="591" spans="6:7" ht="12" customHeight="1">
      <c r="F591" s="9"/>
      <c r="G591" s="10"/>
    </row>
    <row r="592" spans="6:7" ht="12" customHeight="1">
      <c r="F592" s="9"/>
      <c r="G592" s="10"/>
    </row>
    <row r="593" spans="6:9" ht="12" customHeight="1">
      <c r="F593" s="9"/>
      <c r="G593" s="10"/>
    </row>
    <row r="594" spans="6:9" ht="12" customHeight="1">
      <c r="F594" s="9"/>
      <c r="G594" s="10"/>
    </row>
    <row r="595" spans="6:9" ht="12" customHeight="1">
      <c r="F595" s="9"/>
      <c r="G595" s="10"/>
    </row>
    <row r="596" spans="6:9" ht="12" customHeight="1">
      <c r="F596" s="9"/>
      <c r="G596" s="10"/>
    </row>
    <row r="597" spans="6:9" ht="12" customHeight="1">
      <c r="F597" s="9"/>
      <c r="G597" s="10"/>
    </row>
    <row r="598" spans="6:9" ht="12" customHeight="1">
      <c r="F598" s="9"/>
      <c r="G598" s="10"/>
    </row>
    <row r="599" spans="6:9" ht="12" customHeight="1">
      <c r="F599" s="9"/>
      <c r="G599" s="10"/>
    </row>
    <row r="600" spans="6:9" ht="12" customHeight="1">
      <c r="F600" s="9"/>
      <c r="G600" s="10"/>
    </row>
    <row r="601" spans="6:9" ht="12" customHeight="1">
      <c r="F601" s="9"/>
      <c r="G601" s="10"/>
    </row>
    <row r="602" spans="6:9" ht="12" customHeight="1">
      <c r="F602" s="9"/>
      <c r="G602" s="10"/>
      <c r="I602" s="12"/>
    </row>
    <row r="603" spans="6:9" ht="12" customHeight="1">
      <c r="F603" s="9"/>
      <c r="G603" s="10"/>
      <c r="I603" s="12"/>
    </row>
    <row r="604" spans="6:9" ht="12" customHeight="1">
      <c r="F604" s="9"/>
      <c r="G604" s="10"/>
      <c r="I604" s="12"/>
    </row>
    <row r="605" spans="6:9" ht="12" customHeight="1">
      <c r="F605" s="9"/>
      <c r="G605" s="10"/>
      <c r="I605" s="12"/>
    </row>
    <row r="606" spans="6:9" ht="12" customHeight="1">
      <c r="F606" s="9"/>
      <c r="G606" s="10"/>
      <c r="I606" s="12"/>
    </row>
    <row r="607" spans="6:9" ht="12" customHeight="1">
      <c r="F607" s="9"/>
      <c r="G607" s="10"/>
      <c r="I607" s="12"/>
    </row>
    <row r="608" spans="6:9" ht="12" customHeight="1">
      <c r="F608" s="9"/>
      <c r="G608" s="10"/>
      <c r="I608" s="12"/>
    </row>
    <row r="609" spans="6:9" ht="12" customHeight="1">
      <c r="F609" s="9"/>
      <c r="G609" s="10"/>
      <c r="I609" s="12"/>
    </row>
    <row r="610" spans="6:9" ht="12" customHeight="1">
      <c r="F610" s="9"/>
      <c r="G610" s="10"/>
      <c r="I610" s="12"/>
    </row>
    <row r="611" spans="6:9" ht="12" customHeight="1">
      <c r="F611" s="9"/>
      <c r="G611" s="10"/>
      <c r="I611" s="12"/>
    </row>
    <row r="612" spans="6:9" ht="12" customHeight="1">
      <c r="F612" s="9"/>
      <c r="G612" s="10"/>
      <c r="I612" s="12"/>
    </row>
    <row r="613" spans="6:9" ht="12" customHeight="1">
      <c r="F613" s="9"/>
      <c r="G613" s="10"/>
      <c r="I613" s="12"/>
    </row>
    <row r="614" spans="6:9" ht="12" customHeight="1">
      <c r="F614" s="9"/>
      <c r="G614" s="10"/>
      <c r="I614" s="12"/>
    </row>
    <row r="615" spans="6:9" ht="12" customHeight="1">
      <c r="F615" s="9"/>
      <c r="G615" s="10"/>
      <c r="I615" s="12"/>
    </row>
    <row r="616" spans="6:9" ht="12" customHeight="1">
      <c r="F616" s="9"/>
      <c r="G616" s="10"/>
      <c r="I616" s="12"/>
    </row>
    <row r="617" spans="6:9" ht="12" customHeight="1">
      <c r="F617" s="9"/>
      <c r="G617" s="10"/>
      <c r="I617" s="12"/>
    </row>
    <row r="618" spans="6:9" ht="12" customHeight="1">
      <c r="F618" s="9"/>
      <c r="G618" s="10"/>
      <c r="I618" s="12"/>
    </row>
    <row r="619" spans="6:9" ht="12" customHeight="1">
      <c r="F619" s="9"/>
      <c r="G619" s="10"/>
      <c r="I619" s="12"/>
    </row>
    <row r="620" spans="6:9" ht="12" customHeight="1">
      <c r="F620" s="9"/>
      <c r="G620" s="10"/>
      <c r="I620" s="12"/>
    </row>
    <row r="621" spans="6:9" ht="12" customHeight="1">
      <c r="F621" s="9"/>
      <c r="G621" s="10"/>
      <c r="I621" s="12"/>
    </row>
    <row r="622" spans="6:9" ht="12" customHeight="1">
      <c r="F622" s="9"/>
      <c r="G622" s="10"/>
      <c r="I622" s="12"/>
    </row>
    <row r="623" spans="6:9" ht="12" customHeight="1">
      <c r="F623" s="9"/>
      <c r="G623" s="10"/>
      <c r="I623" s="12"/>
    </row>
    <row r="624" spans="6:9" ht="12" customHeight="1">
      <c r="F624" s="9"/>
      <c r="G624" s="10"/>
      <c r="I624" s="12"/>
    </row>
    <row r="625" spans="6:9" ht="12" customHeight="1">
      <c r="F625" s="9"/>
      <c r="G625" s="10"/>
      <c r="I625" s="12"/>
    </row>
    <row r="626" spans="6:9" ht="12" customHeight="1">
      <c r="F626" s="9"/>
      <c r="G626" s="10"/>
      <c r="I626" s="12"/>
    </row>
    <row r="627" spans="6:9" ht="12" customHeight="1">
      <c r="F627" s="9"/>
      <c r="G627" s="10"/>
      <c r="I627" s="12"/>
    </row>
    <row r="628" spans="6:9" ht="12" customHeight="1">
      <c r="F628" s="9"/>
      <c r="G628" s="10"/>
      <c r="I628" s="12"/>
    </row>
    <row r="629" spans="6:9" ht="12" customHeight="1">
      <c r="F629" s="9"/>
      <c r="G629" s="10"/>
      <c r="I629" s="12"/>
    </row>
    <row r="630" spans="6:9" ht="12" customHeight="1">
      <c r="F630" s="9"/>
      <c r="G630" s="10"/>
      <c r="I630" s="12"/>
    </row>
    <row r="631" spans="6:9" ht="12" customHeight="1">
      <c r="F631" s="9"/>
      <c r="G631" s="10"/>
      <c r="I631" s="12"/>
    </row>
    <row r="632" spans="6:9" ht="12" customHeight="1">
      <c r="F632" s="9"/>
      <c r="G632" s="10"/>
      <c r="I632" s="12"/>
    </row>
    <row r="633" spans="6:9" ht="12" customHeight="1">
      <c r="F633" s="9"/>
      <c r="G633" s="10"/>
      <c r="I633" s="12"/>
    </row>
    <row r="634" spans="6:9" ht="12" customHeight="1">
      <c r="F634" s="9"/>
      <c r="G634" s="10"/>
      <c r="I634" s="12"/>
    </row>
    <row r="635" spans="6:9" ht="12" customHeight="1">
      <c r="F635" s="9"/>
      <c r="G635" s="10"/>
      <c r="I635" s="12"/>
    </row>
    <row r="636" spans="6:9" ht="12" customHeight="1">
      <c r="F636" s="9"/>
      <c r="G636" s="10"/>
      <c r="I636" s="12"/>
    </row>
    <row r="637" spans="6:9" ht="12" customHeight="1">
      <c r="F637" s="9"/>
      <c r="G637" s="10"/>
      <c r="I637" s="12"/>
    </row>
    <row r="638" spans="6:9" ht="12" customHeight="1">
      <c r="F638" s="9"/>
      <c r="G638" s="10"/>
      <c r="I638" s="12"/>
    </row>
    <row r="639" spans="6:9" ht="12" customHeight="1">
      <c r="F639" s="9"/>
      <c r="G639" s="10"/>
      <c r="I639" s="12"/>
    </row>
    <row r="640" spans="6:9" ht="12" customHeight="1">
      <c r="F640" s="9"/>
      <c r="G640" s="10"/>
      <c r="I640" s="12"/>
    </row>
    <row r="641" spans="6:9" ht="12" customHeight="1">
      <c r="F641" s="9"/>
      <c r="G641" s="10"/>
      <c r="I641" s="12"/>
    </row>
    <row r="642" spans="6:9" ht="12" customHeight="1">
      <c r="F642" s="9"/>
      <c r="G642" s="10"/>
      <c r="I642" s="12"/>
    </row>
    <row r="643" spans="6:9" ht="12" customHeight="1">
      <c r="F643" s="9"/>
      <c r="G643" s="10"/>
      <c r="I643" s="12"/>
    </row>
    <row r="644" spans="6:9" ht="12" customHeight="1">
      <c r="F644" s="9"/>
      <c r="G644" s="10"/>
      <c r="I644" s="12"/>
    </row>
    <row r="645" spans="6:9" ht="12" customHeight="1">
      <c r="F645" s="9"/>
      <c r="G645" s="10"/>
      <c r="I645" s="12"/>
    </row>
    <row r="646" spans="6:9" ht="12" customHeight="1">
      <c r="F646" s="9"/>
      <c r="G646" s="10"/>
      <c r="I646" s="12"/>
    </row>
    <row r="647" spans="6:9" ht="12" customHeight="1">
      <c r="F647" s="9"/>
      <c r="G647" s="10"/>
      <c r="I647" s="12"/>
    </row>
    <row r="648" spans="6:9" ht="12" customHeight="1">
      <c r="F648" s="9"/>
      <c r="G648" s="10"/>
      <c r="I648" s="12"/>
    </row>
    <row r="649" spans="6:9" ht="12" customHeight="1">
      <c r="F649" s="9"/>
      <c r="G649" s="10"/>
      <c r="I649" s="12"/>
    </row>
    <row r="650" spans="6:9" ht="12" customHeight="1">
      <c r="F650" s="9"/>
      <c r="G650" s="10"/>
      <c r="I650" s="12"/>
    </row>
    <row r="651" spans="6:9" ht="12" customHeight="1">
      <c r="F651" s="9"/>
      <c r="G651" s="10"/>
      <c r="I651" s="12"/>
    </row>
    <row r="652" spans="6:9" ht="12" customHeight="1">
      <c r="F652" s="9"/>
      <c r="G652" s="10"/>
      <c r="I652" s="12"/>
    </row>
    <row r="653" spans="6:9" ht="12" customHeight="1">
      <c r="F653" s="9"/>
      <c r="G653" s="10"/>
      <c r="I653" s="12"/>
    </row>
    <row r="654" spans="6:9" ht="12" customHeight="1">
      <c r="F654" s="9"/>
      <c r="G654" s="10"/>
      <c r="I654" s="12"/>
    </row>
    <row r="655" spans="6:9" ht="12" customHeight="1">
      <c r="F655" s="9"/>
      <c r="G655" s="10"/>
      <c r="I655" s="12"/>
    </row>
    <row r="656" spans="6:9" ht="12" customHeight="1">
      <c r="F656" s="9"/>
      <c r="G656" s="10"/>
      <c r="I656" s="12"/>
    </row>
    <row r="657" spans="6:9" ht="12" customHeight="1">
      <c r="F657" s="9"/>
      <c r="G657" s="10"/>
      <c r="I657" s="12"/>
    </row>
    <row r="658" spans="6:9" ht="12" customHeight="1">
      <c r="F658" s="9"/>
      <c r="G658" s="10"/>
      <c r="I658" s="12"/>
    </row>
    <row r="659" spans="6:9" ht="12" customHeight="1">
      <c r="F659" s="9"/>
      <c r="G659" s="10"/>
      <c r="I659" s="12"/>
    </row>
    <row r="660" spans="6:9" ht="12" customHeight="1">
      <c r="F660" s="9"/>
      <c r="G660" s="10"/>
      <c r="I660" s="12"/>
    </row>
    <row r="661" spans="6:9" ht="12" customHeight="1">
      <c r="F661" s="9"/>
      <c r="G661" s="10"/>
      <c r="I661" s="12"/>
    </row>
    <row r="662" spans="6:9" ht="12" customHeight="1">
      <c r="F662" s="9"/>
      <c r="G662" s="10"/>
      <c r="I662" s="12"/>
    </row>
    <row r="663" spans="6:9" ht="12" customHeight="1">
      <c r="F663" s="9"/>
      <c r="G663" s="10"/>
      <c r="I663" s="12"/>
    </row>
    <row r="664" spans="6:9" ht="12" customHeight="1">
      <c r="F664" s="9"/>
      <c r="G664" s="10"/>
      <c r="I664" s="12"/>
    </row>
    <row r="665" spans="6:9" ht="12" customHeight="1">
      <c r="F665" s="9"/>
      <c r="G665" s="10"/>
      <c r="I665" s="12"/>
    </row>
    <row r="666" spans="6:9" ht="12" customHeight="1">
      <c r="F666" s="9"/>
      <c r="G666" s="10"/>
      <c r="I666" s="12"/>
    </row>
    <row r="667" spans="6:9" ht="12" customHeight="1">
      <c r="F667" s="9"/>
      <c r="G667" s="10"/>
      <c r="I667" s="12"/>
    </row>
    <row r="668" spans="6:9" ht="12" customHeight="1">
      <c r="F668" s="9"/>
      <c r="G668" s="10"/>
      <c r="I668" s="12"/>
    </row>
    <row r="669" spans="6:9" ht="12" customHeight="1">
      <c r="F669" s="9"/>
      <c r="G669" s="10"/>
      <c r="I669" s="12"/>
    </row>
    <row r="670" spans="6:9" ht="12" customHeight="1">
      <c r="F670" s="9"/>
      <c r="G670" s="10"/>
      <c r="I670" s="12"/>
    </row>
    <row r="671" spans="6:9" ht="12" customHeight="1">
      <c r="F671" s="9"/>
      <c r="G671" s="10"/>
      <c r="I671" s="12"/>
    </row>
    <row r="672" spans="6:9" ht="12" customHeight="1">
      <c r="F672" s="9"/>
      <c r="G672" s="10"/>
      <c r="I672" s="12"/>
    </row>
    <row r="673" spans="6:9" ht="12" customHeight="1">
      <c r="F673" s="9"/>
      <c r="G673" s="10"/>
      <c r="I673" s="12"/>
    </row>
    <row r="674" spans="6:9" ht="12" customHeight="1">
      <c r="F674" s="9"/>
      <c r="G674" s="10"/>
      <c r="I674" s="12"/>
    </row>
    <row r="675" spans="6:9" ht="12" customHeight="1">
      <c r="F675" s="9"/>
      <c r="G675" s="10"/>
      <c r="I675" s="12"/>
    </row>
    <row r="676" spans="6:9" ht="12" customHeight="1">
      <c r="F676" s="9"/>
      <c r="G676" s="10"/>
      <c r="I676" s="12"/>
    </row>
    <row r="677" spans="6:9" ht="12" customHeight="1">
      <c r="F677" s="9"/>
      <c r="G677" s="10"/>
      <c r="I677" s="12"/>
    </row>
    <row r="678" spans="6:9" ht="12" customHeight="1">
      <c r="F678" s="9"/>
      <c r="G678" s="10"/>
      <c r="I678" s="12"/>
    </row>
    <row r="679" spans="6:9" ht="12" customHeight="1">
      <c r="F679" s="9"/>
      <c r="G679" s="10"/>
      <c r="I679" s="12"/>
    </row>
    <row r="680" spans="6:9" ht="12" customHeight="1">
      <c r="F680" s="9"/>
      <c r="G680" s="10"/>
      <c r="I680" s="12"/>
    </row>
    <row r="681" spans="6:9" ht="12" customHeight="1">
      <c r="F681" s="9"/>
      <c r="G681" s="10"/>
      <c r="I681" s="12"/>
    </row>
    <row r="682" spans="6:9" ht="12" customHeight="1">
      <c r="F682" s="9"/>
      <c r="G682" s="10"/>
      <c r="I682" s="12"/>
    </row>
    <row r="683" spans="6:9" ht="12" customHeight="1">
      <c r="F683" s="9"/>
      <c r="I683" s="12"/>
    </row>
    <row r="684" spans="6:9" ht="12" customHeight="1">
      <c r="F684" s="9"/>
      <c r="I684" s="12"/>
    </row>
    <row r="685" spans="6:9" ht="12" customHeight="1">
      <c r="F685" s="9"/>
      <c r="I685" s="12"/>
    </row>
    <row r="686" spans="6:9" ht="12" customHeight="1">
      <c r="F686" s="9"/>
      <c r="I686" s="12"/>
    </row>
    <row r="687" spans="6:9" ht="12" customHeight="1">
      <c r="F687" s="9"/>
      <c r="I687" s="12"/>
    </row>
    <row r="688" spans="6:9" ht="12" customHeight="1">
      <c r="F688" s="9"/>
      <c r="I688" s="12"/>
    </row>
    <row r="689" spans="6:9" ht="12" customHeight="1">
      <c r="F689" s="9"/>
      <c r="I689" s="12"/>
    </row>
    <row r="690" spans="6:9" ht="12" customHeight="1">
      <c r="F690" s="9"/>
      <c r="I690" s="12"/>
    </row>
    <row r="691" spans="6:9" ht="12" customHeight="1">
      <c r="F691" s="9"/>
      <c r="I691" s="12"/>
    </row>
    <row r="692" spans="6:9" ht="12" customHeight="1">
      <c r="F692" s="9"/>
      <c r="I692" s="12"/>
    </row>
    <row r="693" spans="6:9" ht="12" customHeight="1">
      <c r="F693" s="9"/>
      <c r="I693" s="12"/>
    </row>
    <row r="694" spans="6:9" ht="12" customHeight="1">
      <c r="F694" s="9"/>
      <c r="I694" s="12"/>
    </row>
    <row r="695" spans="6:9" ht="12" customHeight="1">
      <c r="F695" s="9"/>
      <c r="I695" s="12"/>
    </row>
    <row r="696" spans="6:9" ht="12" customHeight="1">
      <c r="F696" s="9"/>
      <c r="I696" s="12"/>
    </row>
    <row r="697" spans="6:9" ht="12" customHeight="1">
      <c r="F697" s="9"/>
      <c r="I697" s="12"/>
    </row>
    <row r="698" spans="6:9" ht="12" customHeight="1">
      <c r="F698" s="9"/>
      <c r="I698" s="12"/>
    </row>
    <row r="699" spans="6:9" ht="12" customHeight="1">
      <c r="F699" s="9"/>
      <c r="I699" s="12"/>
    </row>
    <row r="700" spans="6:9" ht="12" customHeight="1">
      <c r="F700" s="9"/>
      <c r="I700" s="12"/>
    </row>
    <row r="701" spans="6:9" ht="12" customHeight="1">
      <c r="F701" s="9"/>
      <c r="I701" s="12"/>
    </row>
    <row r="702" spans="6:9" ht="12" customHeight="1">
      <c r="F702" s="9"/>
      <c r="I702" s="12"/>
    </row>
    <row r="703" spans="6:9" ht="12" customHeight="1">
      <c r="F703" s="9"/>
      <c r="I703" s="12"/>
    </row>
    <row r="704" spans="6:9" ht="12" customHeight="1">
      <c r="F704" s="9"/>
      <c r="I704" s="12"/>
    </row>
    <row r="705" spans="6:9" ht="12" customHeight="1">
      <c r="F705" s="9"/>
      <c r="I705" s="12"/>
    </row>
    <row r="706" spans="6:9" ht="12" customHeight="1">
      <c r="F706" s="9"/>
      <c r="I706" s="12"/>
    </row>
    <row r="707" spans="6:9" ht="12" customHeight="1">
      <c r="F707" s="9"/>
      <c r="I707" s="12"/>
    </row>
    <row r="708" spans="6:9" ht="12" customHeight="1">
      <c r="F708" s="9"/>
      <c r="I708" s="12"/>
    </row>
    <row r="709" spans="6:9" ht="12" customHeight="1">
      <c r="F709" s="9"/>
      <c r="I709" s="12"/>
    </row>
    <row r="710" spans="6:9" ht="12" customHeight="1">
      <c r="F710" s="9"/>
      <c r="I710" s="12"/>
    </row>
    <row r="711" spans="6:9" ht="12" customHeight="1">
      <c r="F711" s="9"/>
      <c r="I711" s="12"/>
    </row>
    <row r="712" spans="6:9" ht="12" customHeight="1">
      <c r="F712" s="9"/>
      <c r="I712" s="12"/>
    </row>
    <row r="713" spans="6:9" ht="12" customHeight="1">
      <c r="F713" s="9"/>
      <c r="I713" s="12"/>
    </row>
    <row r="714" spans="6:9" ht="12" customHeight="1">
      <c r="F714" s="9"/>
      <c r="I714" s="12"/>
    </row>
    <row r="715" spans="6:9" ht="12" customHeight="1">
      <c r="F715" s="9"/>
      <c r="I715" s="12"/>
    </row>
    <row r="716" spans="6:9" ht="12" customHeight="1">
      <c r="F716" s="9"/>
      <c r="I716" s="12"/>
    </row>
    <row r="717" spans="6:9" ht="12" customHeight="1">
      <c r="F717" s="9"/>
      <c r="I717" s="12"/>
    </row>
    <row r="718" spans="6:9" ht="12" customHeight="1">
      <c r="F718" s="9"/>
      <c r="I718" s="12"/>
    </row>
    <row r="719" spans="6:9" ht="12" customHeight="1">
      <c r="F719" s="9"/>
      <c r="I719" s="12"/>
    </row>
    <row r="720" spans="6:9" ht="12" customHeight="1">
      <c r="F720" s="9"/>
      <c r="I720" s="12"/>
    </row>
    <row r="721" spans="6:9" ht="12" customHeight="1">
      <c r="F721" s="9"/>
      <c r="I721" s="12"/>
    </row>
    <row r="722" spans="6:9" ht="12" customHeight="1">
      <c r="F722" s="9"/>
      <c r="I722" s="12"/>
    </row>
    <row r="723" spans="6:9" ht="12" customHeight="1">
      <c r="F723" s="9"/>
      <c r="I723" s="12"/>
    </row>
    <row r="724" spans="6:9" ht="12" customHeight="1">
      <c r="F724" s="9"/>
      <c r="I724" s="12"/>
    </row>
    <row r="725" spans="6:9" ht="12" customHeight="1">
      <c r="F725" s="9"/>
      <c r="I725" s="12"/>
    </row>
    <row r="726" spans="6:9" ht="12" customHeight="1">
      <c r="F726" s="9"/>
      <c r="I726" s="12"/>
    </row>
    <row r="727" spans="6:9" ht="12" customHeight="1">
      <c r="F727" s="9"/>
      <c r="I727" s="12"/>
    </row>
    <row r="728" spans="6:9" ht="12" customHeight="1">
      <c r="F728" s="9"/>
      <c r="I728" s="12"/>
    </row>
    <row r="729" spans="6:9" ht="12" customHeight="1">
      <c r="F729" s="9"/>
      <c r="I729" s="12"/>
    </row>
    <row r="730" spans="6:9" ht="12" customHeight="1">
      <c r="F730" s="9"/>
      <c r="I730" s="12"/>
    </row>
    <row r="731" spans="6:9" ht="12" customHeight="1">
      <c r="F731" s="9"/>
      <c r="I731" s="12"/>
    </row>
    <row r="732" spans="6:9" ht="12" customHeight="1">
      <c r="F732" s="9"/>
      <c r="I732" s="12"/>
    </row>
    <row r="733" spans="6:9" ht="12" customHeight="1">
      <c r="F733" s="9"/>
      <c r="I733" s="12"/>
    </row>
    <row r="734" spans="6:9" ht="12" customHeight="1">
      <c r="F734" s="9"/>
      <c r="I734" s="12"/>
    </row>
    <row r="735" spans="6:9" ht="12" customHeight="1">
      <c r="F735" s="9"/>
      <c r="I735" s="12"/>
    </row>
    <row r="736" spans="6:9" ht="12" customHeight="1">
      <c r="F736" s="9"/>
      <c r="I736" s="12"/>
    </row>
    <row r="737" spans="6:9" ht="12" customHeight="1">
      <c r="F737" s="9"/>
      <c r="I737" s="12"/>
    </row>
    <row r="738" spans="6:9" ht="12" customHeight="1">
      <c r="F738" s="9"/>
      <c r="I738" s="12"/>
    </row>
    <row r="739" spans="6:9" ht="12" customHeight="1">
      <c r="F739" s="9"/>
      <c r="I739" s="12"/>
    </row>
    <row r="740" spans="6:9" ht="12" customHeight="1">
      <c r="F740" s="9"/>
      <c r="I740" s="12"/>
    </row>
    <row r="741" spans="6:9" ht="12" customHeight="1">
      <c r="F741" s="9"/>
      <c r="I741" s="12"/>
    </row>
    <row r="742" spans="6:9" ht="12" customHeight="1">
      <c r="F742" s="9"/>
      <c r="I742" s="12"/>
    </row>
    <row r="743" spans="6:9" ht="12" customHeight="1">
      <c r="F743" s="9"/>
      <c r="I743" s="12"/>
    </row>
    <row r="744" spans="6:9" ht="12" customHeight="1">
      <c r="F744" s="9"/>
      <c r="I744" s="12"/>
    </row>
    <row r="745" spans="6:9" ht="12" customHeight="1">
      <c r="F745" s="9"/>
      <c r="I745" s="12"/>
    </row>
    <row r="746" spans="6:9" ht="12" customHeight="1">
      <c r="F746" s="9"/>
      <c r="I746" s="12"/>
    </row>
    <row r="747" spans="6:9" ht="12" customHeight="1">
      <c r="F747" s="9"/>
      <c r="I747" s="12"/>
    </row>
    <row r="748" spans="6:9" ht="12" customHeight="1">
      <c r="F748" s="9"/>
      <c r="I748" s="12"/>
    </row>
    <row r="749" spans="6:9" ht="12" customHeight="1">
      <c r="F749" s="9"/>
      <c r="I749" s="12"/>
    </row>
    <row r="750" spans="6:9" ht="12" customHeight="1">
      <c r="F750" s="9"/>
      <c r="I750" s="12"/>
    </row>
    <row r="751" spans="6:9" ht="12" customHeight="1">
      <c r="F751" s="9"/>
      <c r="I751" s="12"/>
    </row>
    <row r="752" spans="6:9" ht="12" customHeight="1">
      <c r="F752" s="9"/>
      <c r="I752" s="12"/>
    </row>
    <row r="753" spans="6:9" ht="12" customHeight="1">
      <c r="F753" s="9"/>
      <c r="I753" s="12"/>
    </row>
    <row r="754" spans="6:9" ht="12" customHeight="1">
      <c r="F754" s="9"/>
      <c r="I754" s="12"/>
    </row>
    <row r="755" spans="6:9" ht="12" customHeight="1">
      <c r="F755" s="9"/>
      <c r="I755" s="12"/>
    </row>
    <row r="756" spans="6:9" ht="12" customHeight="1">
      <c r="F756" s="9"/>
      <c r="I756" s="12"/>
    </row>
    <row r="757" spans="6:9" ht="12" customHeight="1">
      <c r="F757" s="9"/>
      <c r="I757" s="12"/>
    </row>
    <row r="758" spans="6:9" ht="12" customHeight="1">
      <c r="F758" s="9"/>
      <c r="I758" s="12"/>
    </row>
    <row r="759" spans="6:9" ht="12" customHeight="1">
      <c r="F759" s="9"/>
      <c r="I759" s="12"/>
    </row>
    <row r="760" spans="6:9" ht="12" customHeight="1">
      <c r="F760" s="9"/>
      <c r="I760" s="12"/>
    </row>
    <row r="761" spans="6:9" ht="12" customHeight="1">
      <c r="F761" s="9"/>
      <c r="I761" s="12"/>
    </row>
    <row r="762" spans="6:9" ht="12" customHeight="1">
      <c r="F762" s="9"/>
      <c r="I762" s="12"/>
    </row>
    <row r="763" spans="6:9" ht="12" customHeight="1">
      <c r="F763" s="9"/>
      <c r="I763" s="12"/>
    </row>
    <row r="764" spans="6:9" ht="12" customHeight="1">
      <c r="F764" s="9"/>
      <c r="I764" s="12"/>
    </row>
    <row r="765" spans="6:9" ht="12" customHeight="1">
      <c r="F765" s="9"/>
      <c r="I765" s="12"/>
    </row>
    <row r="766" spans="6:9" ht="12" customHeight="1">
      <c r="F766" s="9"/>
      <c r="I766" s="12"/>
    </row>
    <row r="767" spans="6:9" ht="12" customHeight="1">
      <c r="F767" s="9"/>
      <c r="I767" s="12"/>
    </row>
    <row r="768" spans="6:9" ht="12" customHeight="1">
      <c r="F768" s="9"/>
      <c r="I768" s="12"/>
    </row>
    <row r="769" spans="6:9" ht="12" customHeight="1">
      <c r="F769" s="9"/>
      <c r="I769" s="12"/>
    </row>
    <row r="770" spans="6:9" ht="12" customHeight="1">
      <c r="F770" s="9"/>
      <c r="I770" s="12"/>
    </row>
    <row r="771" spans="6:9" ht="12" customHeight="1">
      <c r="F771" s="9"/>
      <c r="I771" s="12"/>
    </row>
    <row r="772" spans="6:9" ht="12" customHeight="1">
      <c r="F772" s="9"/>
      <c r="I772" s="12"/>
    </row>
    <row r="773" spans="6:9" ht="12" customHeight="1">
      <c r="F773" s="9"/>
      <c r="I773" s="12"/>
    </row>
    <row r="774" spans="6:9" ht="12" customHeight="1">
      <c r="F774" s="9"/>
      <c r="I774" s="12"/>
    </row>
    <row r="775" spans="6:9" ht="12" customHeight="1">
      <c r="F775" s="9"/>
      <c r="I775" s="12"/>
    </row>
    <row r="776" spans="6:9" ht="12" customHeight="1">
      <c r="F776" s="9"/>
      <c r="I776" s="12"/>
    </row>
    <row r="777" spans="6:9" ht="12" customHeight="1">
      <c r="F777" s="9"/>
      <c r="I777" s="12"/>
    </row>
    <row r="778" spans="6:9" ht="12" customHeight="1">
      <c r="F778" s="9"/>
      <c r="I778" s="12"/>
    </row>
    <row r="779" spans="6:9" ht="12" customHeight="1">
      <c r="F779" s="9"/>
      <c r="I779" s="12"/>
    </row>
    <row r="780" spans="6:9" ht="12" customHeight="1">
      <c r="F780" s="9"/>
      <c r="I780" s="12"/>
    </row>
    <row r="781" spans="6:9" ht="12" customHeight="1">
      <c r="F781" s="9"/>
      <c r="I781" s="12"/>
    </row>
    <row r="782" spans="6:9" ht="12" customHeight="1">
      <c r="F782" s="9"/>
      <c r="I782" s="12"/>
    </row>
    <row r="783" spans="6:9" ht="12" customHeight="1">
      <c r="F783" s="9"/>
      <c r="I783" s="12"/>
    </row>
    <row r="784" spans="6:9" ht="12" customHeight="1">
      <c r="F784" s="9"/>
      <c r="I784" s="12"/>
    </row>
    <row r="785" spans="6:9" ht="12" customHeight="1">
      <c r="F785" s="9"/>
      <c r="I785" s="12"/>
    </row>
    <row r="786" spans="6:9" ht="12" customHeight="1">
      <c r="F786" s="9"/>
      <c r="I786" s="12"/>
    </row>
    <row r="787" spans="6:9" ht="12" customHeight="1">
      <c r="F787" s="9"/>
      <c r="I787" s="12"/>
    </row>
    <row r="788" spans="6:9" ht="12" customHeight="1">
      <c r="F788" s="9"/>
      <c r="I788" s="12"/>
    </row>
    <row r="789" spans="6:9" ht="12" customHeight="1">
      <c r="F789" s="9"/>
      <c r="I789" s="12"/>
    </row>
    <row r="790" spans="6:9" ht="12" customHeight="1">
      <c r="F790" s="9"/>
      <c r="I790" s="12"/>
    </row>
    <row r="791" spans="6:9" ht="12" customHeight="1">
      <c r="F791" s="9"/>
      <c r="I791" s="12"/>
    </row>
    <row r="792" spans="6:9" ht="12" customHeight="1">
      <c r="F792" s="9"/>
      <c r="I792" s="12"/>
    </row>
    <row r="793" spans="6:9" ht="12" customHeight="1">
      <c r="F793" s="9"/>
      <c r="I793" s="12"/>
    </row>
    <row r="794" spans="6:9" ht="12" customHeight="1">
      <c r="F794" s="9"/>
      <c r="I794" s="12"/>
    </row>
    <row r="795" spans="6:9" ht="12" customHeight="1">
      <c r="F795" s="9"/>
      <c r="I795" s="12"/>
    </row>
    <row r="796" spans="6:9" ht="12" customHeight="1">
      <c r="F796" s="9"/>
      <c r="I796" s="12"/>
    </row>
    <row r="797" spans="6:9" ht="12" customHeight="1">
      <c r="F797" s="9"/>
      <c r="I797" s="12"/>
    </row>
    <row r="798" spans="6:9" ht="12" customHeight="1">
      <c r="F798" s="9"/>
      <c r="I798" s="12"/>
    </row>
    <row r="799" spans="6:9" ht="12" customHeight="1">
      <c r="F799" s="9"/>
      <c r="I799" s="12"/>
    </row>
    <row r="800" spans="6:9" ht="12" customHeight="1">
      <c r="F800" s="9"/>
      <c r="I800" s="12"/>
    </row>
    <row r="801" spans="4:9" ht="12" customHeight="1">
      <c r="F801" s="9"/>
      <c r="I801" s="12"/>
    </row>
    <row r="802" spans="4:9" ht="12" customHeight="1">
      <c r="F802" s="9"/>
      <c r="I802" s="12"/>
    </row>
    <row r="803" spans="4:9" ht="12" customHeight="1">
      <c r="F803" s="9"/>
      <c r="I803" s="12"/>
    </row>
    <row r="804" spans="4:9" ht="12" customHeight="1">
      <c r="F804" s="9"/>
      <c r="I804" s="12"/>
    </row>
    <row r="805" spans="4:9" ht="12" customHeight="1">
      <c r="D805" s="9"/>
      <c r="E805" s="9"/>
      <c r="F805" s="9"/>
      <c r="I805" s="12"/>
    </row>
    <row r="806" spans="4:9" ht="12" customHeight="1">
      <c r="D806" s="9"/>
      <c r="E806" s="9"/>
      <c r="F806" s="9"/>
      <c r="I806" s="12"/>
    </row>
    <row r="807" spans="4:9" ht="12" customHeight="1">
      <c r="D807" s="9"/>
      <c r="E807" s="9"/>
      <c r="F807" s="9"/>
      <c r="I807" s="12"/>
    </row>
    <row r="808" spans="4:9" ht="12" customHeight="1">
      <c r="D808" s="9"/>
      <c r="E808" s="9"/>
      <c r="F808" s="9"/>
      <c r="I808" s="12"/>
    </row>
    <row r="809" spans="4:9" ht="12" customHeight="1">
      <c r="D809" s="9"/>
      <c r="E809" s="9"/>
      <c r="F809" s="9"/>
      <c r="I809" s="12"/>
    </row>
    <row r="810" spans="4:9" ht="12" customHeight="1">
      <c r="D810" s="9"/>
      <c r="E810" s="9"/>
      <c r="F810" s="9"/>
      <c r="I810" s="12"/>
    </row>
    <row r="811" spans="4:9" ht="12" customHeight="1">
      <c r="D811" s="9"/>
      <c r="E811" s="9"/>
      <c r="F811" s="9"/>
      <c r="I811" s="12"/>
    </row>
    <row r="812" spans="4:9" ht="12" customHeight="1">
      <c r="D812" s="9"/>
      <c r="E812" s="9"/>
      <c r="F812" s="9"/>
      <c r="I812" s="12"/>
    </row>
    <row r="813" spans="4:9" ht="12" customHeight="1">
      <c r="D813" s="9"/>
      <c r="E813" s="9"/>
      <c r="F813" s="9"/>
      <c r="I813" s="12"/>
    </row>
    <row r="814" spans="4:9" ht="12" customHeight="1">
      <c r="D814" s="13"/>
      <c r="E814" s="13"/>
      <c r="F814" s="9"/>
      <c r="I814" s="12"/>
    </row>
    <row r="815" spans="4:9" ht="12" customHeight="1">
      <c r="D815" s="9"/>
      <c r="E815" s="9"/>
      <c r="F815" s="9"/>
      <c r="I815" s="12"/>
    </row>
    <row r="816" spans="4:9" ht="12" customHeight="1">
      <c r="D816" s="9"/>
      <c r="E816" s="9"/>
      <c r="F816" s="9"/>
      <c r="I816" s="12"/>
    </row>
    <row r="817" spans="4:9" ht="12" customHeight="1">
      <c r="D817" s="9"/>
      <c r="E817" s="9"/>
      <c r="F817" s="9"/>
      <c r="I817" s="12"/>
    </row>
    <row r="818" spans="4:9" ht="12" customHeight="1">
      <c r="D818" s="9"/>
      <c r="E818" s="9"/>
      <c r="F818" s="9"/>
      <c r="I818" s="12"/>
    </row>
    <row r="819" spans="4:9" ht="12" customHeight="1">
      <c r="D819" s="9"/>
      <c r="E819" s="9"/>
      <c r="F819" s="9"/>
      <c r="I819" s="12"/>
    </row>
    <row r="820" spans="4:9" ht="12" customHeight="1">
      <c r="D820" s="9"/>
      <c r="E820" s="9"/>
      <c r="F820" s="9"/>
      <c r="I820" s="12"/>
    </row>
    <row r="821" spans="4:9" ht="12" customHeight="1">
      <c r="D821" s="9"/>
      <c r="E821" s="9"/>
      <c r="F821" s="9"/>
      <c r="I821" s="12"/>
    </row>
    <row r="822" spans="4:9" ht="12" customHeight="1">
      <c r="D822" s="9"/>
      <c r="E822" s="9"/>
      <c r="F822" s="9"/>
      <c r="I822" s="12"/>
    </row>
    <row r="823" spans="4:9" ht="12" customHeight="1">
      <c r="D823" s="9"/>
      <c r="E823" s="9"/>
      <c r="F823" s="9"/>
      <c r="I823" s="12"/>
    </row>
    <row r="824" spans="4:9" ht="12" customHeight="1">
      <c r="D824" s="9"/>
      <c r="E824" s="9"/>
      <c r="F824" s="9"/>
      <c r="I824" s="12"/>
    </row>
    <row r="825" spans="4:9" ht="12" customHeight="1">
      <c r="D825" s="9"/>
      <c r="E825" s="9"/>
      <c r="F825" s="9"/>
      <c r="I825" s="12"/>
    </row>
    <row r="826" spans="4:9" ht="12" customHeight="1">
      <c r="D826" s="9"/>
      <c r="E826" s="9"/>
      <c r="F826" s="9"/>
      <c r="I826" s="12"/>
    </row>
    <row r="827" spans="4:9" ht="12" customHeight="1">
      <c r="D827" s="9"/>
      <c r="E827" s="9"/>
      <c r="F827" s="9"/>
      <c r="I827" s="12"/>
    </row>
    <row r="828" spans="4:9" ht="12" customHeight="1">
      <c r="D828" s="9"/>
      <c r="E828" s="9"/>
      <c r="F828" s="9"/>
      <c r="I828" s="12"/>
    </row>
    <row r="829" spans="4:9" ht="12" customHeight="1">
      <c r="D829" s="9"/>
      <c r="E829" s="9"/>
      <c r="F829" s="9"/>
      <c r="I829" s="12"/>
    </row>
    <row r="830" spans="4:9" ht="12" customHeight="1">
      <c r="D830" s="9"/>
      <c r="E830" s="9"/>
      <c r="F830" s="9"/>
      <c r="I830" s="12"/>
    </row>
    <row r="831" spans="4:9" ht="12" customHeight="1">
      <c r="D831" s="9"/>
      <c r="E831" s="9"/>
      <c r="F831" s="9"/>
      <c r="I831" s="12"/>
    </row>
    <row r="832" spans="4:9" ht="12" customHeight="1">
      <c r="D832" s="9"/>
      <c r="E832" s="9"/>
      <c r="F832" s="9"/>
      <c r="I832" s="12"/>
    </row>
    <row r="833" spans="4:9" ht="12" customHeight="1">
      <c r="D833" s="9"/>
      <c r="E833" s="9"/>
      <c r="F833" s="9"/>
      <c r="I833" s="12"/>
    </row>
    <row r="834" spans="4:9" ht="12" customHeight="1">
      <c r="D834" s="9"/>
      <c r="E834" s="9"/>
      <c r="F834" s="9"/>
      <c r="I834" s="12"/>
    </row>
    <row r="835" spans="4:9" ht="12" customHeight="1">
      <c r="D835" s="9"/>
      <c r="E835" s="9"/>
      <c r="F835" s="9"/>
      <c r="I835" s="12"/>
    </row>
    <row r="836" spans="4:9" ht="12" customHeight="1">
      <c r="D836" s="9"/>
      <c r="E836" s="9"/>
      <c r="F836" s="9"/>
      <c r="I836" s="12"/>
    </row>
    <row r="837" spans="4:9" ht="12" customHeight="1">
      <c r="D837" s="9"/>
      <c r="E837" s="9"/>
      <c r="F837" s="9"/>
      <c r="I837" s="12"/>
    </row>
    <row r="838" spans="4:9" ht="12" customHeight="1">
      <c r="D838" s="9"/>
      <c r="E838" s="9"/>
      <c r="F838" s="9"/>
      <c r="I838" s="12"/>
    </row>
    <row r="839" spans="4:9" ht="12" customHeight="1">
      <c r="D839" s="9"/>
      <c r="E839" s="9"/>
      <c r="F839" s="9"/>
      <c r="I839" s="12"/>
    </row>
    <row r="840" spans="4:9" ht="12" customHeight="1">
      <c r="D840" s="9"/>
      <c r="E840" s="9"/>
      <c r="F840" s="9"/>
      <c r="I840" s="12"/>
    </row>
    <row r="841" spans="4:9" ht="12" customHeight="1">
      <c r="D841" s="9"/>
      <c r="E841" s="9"/>
      <c r="F841" s="9"/>
      <c r="I841" s="12"/>
    </row>
    <row r="842" spans="4:9" ht="12" customHeight="1">
      <c r="D842" s="9"/>
      <c r="E842" s="9"/>
      <c r="F842" s="9"/>
      <c r="I842" s="12"/>
    </row>
    <row r="843" spans="4:9" ht="12" customHeight="1">
      <c r="D843" s="9"/>
      <c r="E843" s="9"/>
      <c r="F843" s="9"/>
      <c r="I843" s="12"/>
    </row>
    <row r="844" spans="4:9" ht="12" customHeight="1">
      <c r="D844" s="9"/>
      <c r="E844" s="9"/>
      <c r="F844" s="9"/>
      <c r="I844" s="12"/>
    </row>
    <row r="845" spans="4:9" ht="12" customHeight="1">
      <c r="D845" s="9"/>
      <c r="E845" s="9"/>
      <c r="F845" s="9"/>
      <c r="I845" s="12"/>
    </row>
    <row r="846" spans="4:9" ht="12" customHeight="1">
      <c r="D846" s="9"/>
      <c r="E846" s="9"/>
      <c r="F846" s="9"/>
      <c r="I846" s="12"/>
    </row>
    <row r="847" spans="4:9" ht="12" customHeight="1">
      <c r="D847" s="9"/>
      <c r="E847" s="9"/>
      <c r="F847" s="9"/>
      <c r="I847" s="12"/>
    </row>
    <row r="848" spans="4:9" ht="12" customHeight="1">
      <c r="D848" s="9"/>
      <c r="E848" s="9"/>
      <c r="F848" s="9"/>
      <c r="I848" s="12"/>
    </row>
    <row r="849" spans="4:9" ht="12" customHeight="1">
      <c r="D849" s="9"/>
      <c r="E849" s="9"/>
      <c r="F849" s="9"/>
      <c r="I849" s="12"/>
    </row>
    <row r="850" spans="4:9" ht="12" customHeight="1">
      <c r="D850" s="9"/>
      <c r="E850" s="9"/>
      <c r="F850" s="9"/>
      <c r="I850" s="12"/>
    </row>
    <row r="851" spans="4:9" ht="12" customHeight="1">
      <c r="D851" s="9"/>
      <c r="E851" s="9"/>
      <c r="F851" s="9"/>
      <c r="I851" s="12"/>
    </row>
    <row r="852" spans="4:9" ht="12" customHeight="1">
      <c r="D852" s="9"/>
      <c r="E852" s="9"/>
      <c r="F852" s="9"/>
      <c r="I852" s="12"/>
    </row>
    <row r="853" spans="4:9" ht="12" customHeight="1">
      <c r="D853" s="9"/>
      <c r="E853" s="9"/>
      <c r="F853" s="9"/>
      <c r="I853" s="12"/>
    </row>
    <row r="854" spans="4:9" ht="12" customHeight="1">
      <c r="D854" s="9"/>
      <c r="E854" s="9"/>
      <c r="F854" s="9"/>
      <c r="I854" s="12"/>
    </row>
    <row r="855" spans="4:9" ht="12" customHeight="1">
      <c r="D855" s="9"/>
      <c r="E855" s="9"/>
      <c r="F855" s="9"/>
      <c r="I855" s="12"/>
    </row>
    <row r="856" spans="4:9" ht="12" customHeight="1">
      <c r="D856" s="9"/>
      <c r="E856" s="9"/>
      <c r="F856" s="9"/>
      <c r="I856" s="12"/>
    </row>
    <row r="857" spans="4:9" ht="12" customHeight="1">
      <c r="D857" s="9"/>
      <c r="E857" s="9"/>
      <c r="F857" s="9"/>
      <c r="I857" s="12"/>
    </row>
    <row r="858" spans="4:9" ht="12" customHeight="1">
      <c r="D858" s="13"/>
      <c r="E858" s="13"/>
      <c r="F858" s="9"/>
      <c r="I858" s="12"/>
    </row>
    <row r="859" spans="4:9" ht="12" customHeight="1">
      <c r="D859" s="9"/>
      <c r="E859" s="9"/>
      <c r="F859" s="9"/>
      <c r="I859" s="12"/>
    </row>
    <row r="860" spans="4:9" ht="12" customHeight="1">
      <c r="D860" s="9"/>
      <c r="E860" s="9"/>
      <c r="F860" s="9"/>
      <c r="I860" s="12"/>
    </row>
    <row r="861" spans="4:9" ht="12" customHeight="1">
      <c r="D861" s="9"/>
      <c r="E861" s="9"/>
      <c r="F861" s="9"/>
      <c r="I861" s="12"/>
    </row>
    <row r="862" spans="4:9" ht="12" customHeight="1">
      <c r="D862" s="9"/>
      <c r="E862" s="9"/>
      <c r="F862" s="9"/>
      <c r="I862" s="12"/>
    </row>
    <row r="863" spans="4:9" ht="12" customHeight="1">
      <c r="D863" s="9"/>
      <c r="E863" s="9"/>
      <c r="F863" s="9"/>
      <c r="I863" s="12"/>
    </row>
    <row r="864" spans="4:9" ht="12" customHeight="1">
      <c r="D864" s="9"/>
      <c r="E864" s="9"/>
      <c r="F864" s="9"/>
      <c r="I864" s="12"/>
    </row>
    <row r="865" spans="4:9" ht="12" customHeight="1">
      <c r="D865" s="9"/>
      <c r="E865" s="9"/>
      <c r="F865" s="9"/>
      <c r="I865" s="12"/>
    </row>
    <row r="866" spans="4:9" ht="12" customHeight="1">
      <c r="D866" s="9"/>
      <c r="E866" s="9"/>
      <c r="F866" s="9"/>
      <c r="I866" s="12"/>
    </row>
    <row r="867" spans="4:9" ht="12" customHeight="1">
      <c r="D867" s="9"/>
      <c r="E867" s="9"/>
      <c r="F867" s="9"/>
      <c r="I867" s="12"/>
    </row>
    <row r="868" spans="4:9" ht="12" customHeight="1">
      <c r="D868" s="9"/>
      <c r="E868" s="9"/>
      <c r="F868" s="9"/>
      <c r="I868" s="12"/>
    </row>
    <row r="869" spans="4:9" ht="12" customHeight="1">
      <c r="D869" s="9"/>
      <c r="E869" s="9"/>
      <c r="F869" s="9"/>
    </row>
    <row r="870" spans="4:9" ht="12" customHeight="1">
      <c r="D870" s="9"/>
      <c r="E870" s="9"/>
      <c r="F870" s="9"/>
    </row>
    <row r="871" spans="4:9" ht="12" customHeight="1">
      <c r="D871" s="9"/>
      <c r="E871" s="9"/>
      <c r="F871" s="9"/>
    </row>
    <row r="872" spans="4:9" ht="12" customHeight="1">
      <c r="D872" s="9"/>
      <c r="E872" s="9"/>
      <c r="F872" s="9"/>
    </row>
    <row r="873" spans="4:9" ht="12" customHeight="1">
      <c r="D873" s="9"/>
      <c r="E873" s="9"/>
      <c r="F873" s="9"/>
    </row>
    <row r="874" spans="4:9" ht="12" customHeight="1">
      <c r="D874" s="9"/>
      <c r="E874" s="9"/>
      <c r="F874" s="9"/>
    </row>
    <row r="875" spans="4:9" ht="12" customHeight="1">
      <c r="D875" s="9"/>
      <c r="E875" s="9"/>
      <c r="F875" s="9"/>
    </row>
    <row r="876" spans="4:9" ht="12" customHeight="1">
      <c r="D876" s="9"/>
      <c r="E876" s="9"/>
      <c r="F876" s="9"/>
    </row>
    <row r="877" spans="4:9" ht="12" customHeight="1">
      <c r="D877" s="9"/>
      <c r="E877" s="9"/>
      <c r="F877" s="9"/>
    </row>
    <row r="878" spans="4:9" ht="12" customHeight="1">
      <c r="D878" s="9"/>
      <c r="E878" s="9"/>
      <c r="F878" s="9"/>
    </row>
    <row r="879" spans="4:9" ht="12" customHeight="1">
      <c r="D879" s="9"/>
      <c r="E879" s="9"/>
      <c r="F879" s="9"/>
    </row>
    <row r="880" spans="4:9" ht="12" customHeight="1">
      <c r="D880" s="9"/>
      <c r="E880" s="9"/>
      <c r="F880" s="9"/>
    </row>
    <row r="881" spans="4:6" ht="12" customHeight="1">
      <c r="D881" s="9"/>
      <c r="E881" s="9"/>
      <c r="F881" s="9"/>
    </row>
    <row r="882" spans="4:6" ht="12" customHeight="1">
      <c r="D882" s="9"/>
      <c r="E882" s="9"/>
      <c r="F882" s="9"/>
    </row>
    <row r="883" spans="4:6" ht="12" customHeight="1">
      <c r="D883" s="9"/>
      <c r="E883" s="9"/>
      <c r="F883" s="9"/>
    </row>
    <row r="884" spans="4:6" ht="12" customHeight="1">
      <c r="D884" s="9"/>
      <c r="E884" s="9"/>
      <c r="F884" s="9"/>
    </row>
    <row r="885" spans="4:6" ht="12" customHeight="1">
      <c r="D885" s="9"/>
      <c r="E885" s="9"/>
      <c r="F885" s="9"/>
    </row>
    <row r="886" spans="4:6" ht="12" customHeight="1">
      <c r="D886" s="9"/>
      <c r="E886" s="9"/>
      <c r="F886" s="9"/>
    </row>
    <row r="887" spans="4:6" ht="12" customHeight="1">
      <c r="D887" s="9"/>
      <c r="E887" s="9"/>
      <c r="F887" s="9"/>
    </row>
    <row r="888" spans="4:6" ht="12" customHeight="1">
      <c r="D888" s="9"/>
      <c r="E888" s="9"/>
      <c r="F888" s="9"/>
    </row>
    <row r="889" spans="4:6" ht="12" customHeight="1">
      <c r="D889" s="9"/>
      <c r="E889" s="9"/>
      <c r="F889" s="9"/>
    </row>
    <row r="890" spans="4:6" ht="12" customHeight="1">
      <c r="D890" s="9"/>
      <c r="E890" s="9"/>
      <c r="F890" s="9"/>
    </row>
    <row r="891" spans="4:6" ht="12" customHeight="1">
      <c r="D891" s="9"/>
      <c r="E891" s="9"/>
      <c r="F891" s="9"/>
    </row>
    <row r="892" spans="4:6" ht="12" customHeight="1">
      <c r="D892" s="9"/>
      <c r="E892" s="9"/>
      <c r="F892" s="9"/>
    </row>
    <row r="893" spans="4:6" ht="12" customHeight="1">
      <c r="D893" s="9"/>
      <c r="E893" s="9"/>
      <c r="F893" s="9"/>
    </row>
    <row r="894" spans="4:6" ht="12" customHeight="1">
      <c r="D894" s="9"/>
      <c r="E894" s="9"/>
      <c r="F894" s="9"/>
    </row>
    <row r="895" spans="4:6" ht="12" customHeight="1">
      <c r="D895" s="9"/>
      <c r="E895" s="9"/>
      <c r="F895" s="9"/>
    </row>
    <row r="896" spans="4:6" ht="12" customHeight="1">
      <c r="D896" s="9"/>
      <c r="E896" s="9"/>
      <c r="F896" s="9"/>
    </row>
    <row r="897" spans="4:6" ht="12" customHeight="1">
      <c r="D897" s="9"/>
      <c r="E897" s="9"/>
      <c r="F897" s="9"/>
    </row>
    <row r="898" spans="4:6" ht="12" customHeight="1">
      <c r="D898" s="9"/>
      <c r="E898" s="9"/>
      <c r="F898" s="9"/>
    </row>
    <row r="899" spans="4:6" ht="12" customHeight="1">
      <c r="D899" s="13"/>
      <c r="E899" s="13"/>
      <c r="F899" s="9"/>
    </row>
    <row r="900" spans="4:6" ht="12" customHeight="1">
      <c r="D900" s="9"/>
      <c r="E900" s="9"/>
      <c r="F900" s="9"/>
    </row>
    <row r="901" spans="4:6" ht="12" customHeight="1">
      <c r="D901" s="13"/>
      <c r="E901" s="13"/>
      <c r="F901" s="9"/>
    </row>
    <row r="902" spans="4:6" ht="12" customHeight="1">
      <c r="D902" s="9"/>
      <c r="E902" s="9"/>
      <c r="F902" s="9"/>
    </row>
    <row r="903" spans="4:6" ht="12" customHeight="1">
      <c r="D903" s="13"/>
      <c r="E903" s="13"/>
      <c r="F903" s="9"/>
    </row>
    <row r="904" spans="4:6" ht="12" customHeight="1">
      <c r="D904" s="9"/>
      <c r="E904" s="9"/>
      <c r="F904" s="9"/>
    </row>
    <row r="905" spans="4:6" ht="12" customHeight="1">
      <c r="D905" s="13"/>
      <c r="E905" s="13"/>
      <c r="F905" s="9"/>
    </row>
    <row r="906" spans="4:6" ht="12" customHeight="1">
      <c r="D906" s="9"/>
      <c r="E906" s="9"/>
      <c r="F906" s="9"/>
    </row>
    <row r="907" spans="4:6" ht="12" customHeight="1">
      <c r="D907" s="13"/>
      <c r="E907" s="13"/>
      <c r="F907" s="9"/>
    </row>
    <row r="908" spans="4:6" ht="12" customHeight="1">
      <c r="D908" s="9"/>
      <c r="E908" s="9"/>
      <c r="F908" s="9"/>
    </row>
    <row r="909" spans="4:6" ht="12" customHeight="1">
      <c r="D909" s="13"/>
      <c r="E909" s="13"/>
      <c r="F909" s="9"/>
    </row>
    <row r="910" spans="4:6" ht="12" customHeight="1">
      <c r="D910" s="9"/>
      <c r="E910" s="9"/>
      <c r="F910" s="9"/>
    </row>
    <row r="911" spans="4:6" ht="12" customHeight="1">
      <c r="D911" s="13"/>
      <c r="E911" s="13"/>
      <c r="F911" s="9"/>
    </row>
    <row r="912" spans="4:6" ht="12" customHeight="1">
      <c r="D912" s="9"/>
      <c r="E912" s="9"/>
      <c r="F912" s="9"/>
    </row>
    <row r="913" spans="4:6" ht="12" customHeight="1">
      <c r="D913" s="13"/>
      <c r="E913" s="13"/>
      <c r="F913" s="9"/>
    </row>
    <row r="914" spans="4:6" ht="12" customHeight="1">
      <c r="D914" s="9"/>
      <c r="E914" s="9"/>
      <c r="F914" s="9"/>
    </row>
    <row r="915" spans="4:6" ht="12" customHeight="1">
      <c r="D915" s="13"/>
      <c r="E915" s="13"/>
      <c r="F915" s="9"/>
    </row>
    <row r="916" spans="4:6" ht="12" customHeight="1">
      <c r="D916" s="9"/>
      <c r="E916" s="9"/>
      <c r="F916" s="9"/>
    </row>
    <row r="917" spans="4:6" ht="12" customHeight="1">
      <c r="D917" s="13"/>
      <c r="E917" s="13"/>
      <c r="F917" s="9"/>
    </row>
    <row r="918" spans="4:6" ht="12" customHeight="1">
      <c r="D918" s="9"/>
      <c r="E918" s="9"/>
      <c r="F918" s="9"/>
    </row>
    <row r="919" spans="4:6" ht="12" customHeight="1">
      <c r="D919" s="13"/>
      <c r="E919" s="13"/>
      <c r="F919" s="9"/>
    </row>
    <row r="920" spans="4:6" ht="12" customHeight="1">
      <c r="D920" s="9"/>
      <c r="E920" s="9"/>
      <c r="F920" s="9"/>
    </row>
    <row r="921" spans="4:6" ht="12" customHeight="1">
      <c r="D921" s="13"/>
      <c r="E921" s="13"/>
      <c r="F921" s="9"/>
    </row>
    <row r="922" spans="4:6" ht="12" customHeight="1">
      <c r="D922" s="9"/>
      <c r="E922" s="9"/>
      <c r="F922" s="9"/>
    </row>
    <row r="923" spans="4:6" ht="12" customHeight="1">
      <c r="D923" s="13"/>
      <c r="E923" s="13"/>
      <c r="F923" s="9"/>
    </row>
    <row r="924" spans="4:6" ht="12" customHeight="1">
      <c r="D924" s="9"/>
      <c r="E924" s="9"/>
      <c r="F924" s="9"/>
    </row>
    <row r="925" spans="4:6" ht="12" customHeight="1">
      <c r="D925" s="13"/>
      <c r="E925" s="13"/>
      <c r="F925" s="9"/>
    </row>
    <row r="926" spans="4:6" ht="12" customHeight="1">
      <c r="D926" s="9"/>
      <c r="E926" s="9"/>
      <c r="F926" s="9"/>
    </row>
    <row r="927" spans="4:6" ht="12" customHeight="1">
      <c r="D927" s="13"/>
      <c r="E927" s="13"/>
      <c r="F927" s="9"/>
    </row>
    <row r="928" spans="4:6" ht="12" customHeight="1">
      <c r="D928" s="9"/>
      <c r="E928" s="9"/>
      <c r="F928" s="9"/>
    </row>
    <row r="929" spans="4:7" ht="12" customHeight="1">
      <c r="D929" s="13"/>
      <c r="E929" s="13"/>
      <c r="F929" s="9"/>
    </row>
    <row r="930" spans="4:7" ht="12" customHeight="1">
      <c r="D930" s="9"/>
      <c r="E930" s="9"/>
      <c r="F930" s="9"/>
    </row>
    <row r="931" spans="4:7" ht="12" customHeight="1">
      <c r="D931" s="13"/>
      <c r="E931" s="13"/>
      <c r="F931" s="9"/>
    </row>
    <row r="932" spans="4:7" ht="12" customHeight="1">
      <c r="D932" s="9"/>
      <c r="E932" s="9"/>
      <c r="F932" s="9"/>
    </row>
    <row r="933" spans="4:7" ht="12" customHeight="1">
      <c r="D933" s="9"/>
      <c r="E933" s="9"/>
      <c r="F933" s="9"/>
    </row>
    <row r="934" spans="4:7" ht="12" customHeight="1">
      <c r="D934" s="9"/>
      <c r="E934" s="9"/>
      <c r="F934" s="9"/>
    </row>
    <row r="935" spans="4:7" ht="12" customHeight="1">
      <c r="D935" s="9"/>
      <c r="E935" s="9"/>
      <c r="F935" s="9"/>
    </row>
    <row r="936" spans="4:7" ht="12" customHeight="1">
      <c r="D936" s="9"/>
      <c r="E936" s="9"/>
      <c r="F936" s="9"/>
    </row>
    <row r="937" spans="4:7" ht="12" customHeight="1">
      <c r="D937" s="9"/>
      <c r="E937" s="9"/>
      <c r="F937" s="9"/>
    </row>
    <row r="938" spans="4:7" ht="12" customHeight="1">
      <c r="D938" s="9"/>
      <c r="E938" s="9"/>
      <c r="F938" s="9"/>
    </row>
    <row r="939" spans="4:7" ht="12" customHeight="1">
      <c r="D939" s="9"/>
      <c r="E939" s="9"/>
      <c r="F939" s="9"/>
    </row>
    <row r="940" spans="4:7" ht="12" customHeight="1">
      <c r="D940" s="9"/>
      <c r="E940" s="9"/>
      <c r="F940" s="9"/>
    </row>
    <row r="941" spans="4:7" ht="12" customHeight="1">
      <c r="D941" s="9"/>
      <c r="E941" s="9"/>
      <c r="F941" s="9"/>
    </row>
    <row r="942" spans="4:7" ht="12" customHeight="1">
      <c r="D942" s="9"/>
      <c r="E942" s="9"/>
      <c r="F942" s="9"/>
    </row>
    <row r="943" spans="4:7" ht="12" customHeight="1">
      <c r="D943" s="9"/>
      <c r="E943" s="9"/>
      <c r="F943" s="9"/>
      <c r="G943" s="12"/>
    </row>
    <row r="944" spans="4:7" ht="12" customHeight="1">
      <c r="D944" s="9"/>
      <c r="E944" s="9"/>
      <c r="F944" s="9"/>
    </row>
    <row r="945" spans="4:7" ht="12" customHeight="1">
      <c r="D945" s="9"/>
      <c r="E945" s="9"/>
      <c r="F945" s="9"/>
    </row>
    <row r="946" spans="4:7" ht="12" customHeight="1">
      <c r="D946" s="9"/>
      <c r="E946" s="9"/>
      <c r="F946" s="9"/>
      <c r="G946" s="12"/>
    </row>
    <row r="947" spans="4:7" ht="12" customHeight="1">
      <c r="D947" s="9"/>
      <c r="E947" s="9"/>
      <c r="F947" s="9"/>
    </row>
    <row r="948" spans="4:7" ht="12" customHeight="1">
      <c r="D948" s="9"/>
      <c r="E948" s="9"/>
      <c r="F948" s="9"/>
    </row>
    <row r="949" spans="4:7" ht="12" customHeight="1">
      <c r="D949" s="9"/>
      <c r="E949" s="9"/>
      <c r="F949" s="9"/>
    </row>
    <row r="950" spans="4:7" ht="12" customHeight="1">
      <c r="D950" s="9"/>
      <c r="E950" s="9"/>
      <c r="F950" s="9"/>
    </row>
    <row r="951" spans="4:7" ht="12" customHeight="1">
      <c r="D951" s="9"/>
      <c r="E951" s="9"/>
      <c r="F951" s="9"/>
    </row>
    <row r="952" spans="4:7" ht="12" customHeight="1">
      <c r="D952" s="9"/>
      <c r="E952" s="9"/>
      <c r="F952" s="9"/>
    </row>
    <row r="953" spans="4:7" ht="12" customHeight="1">
      <c r="D953" s="9"/>
      <c r="E953" s="9"/>
      <c r="F953" s="9"/>
    </row>
    <row r="954" spans="4:7" ht="12" customHeight="1">
      <c r="D954" s="9"/>
      <c r="E954" s="9"/>
      <c r="F954" s="9"/>
    </row>
    <row r="955" spans="4:7" ht="12" customHeight="1">
      <c r="D955" s="9"/>
      <c r="E955" s="9"/>
      <c r="F955" s="9"/>
    </row>
    <row r="956" spans="4:7" ht="12" customHeight="1">
      <c r="D956" s="9"/>
      <c r="E956" s="9"/>
      <c r="F956" s="9"/>
    </row>
    <row r="957" spans="4:7" ht="12" customHeight="1">
      <c r="D957" s="9"/>
      <c r="E957" s="9"/>
      <c r="F957" s="9"/>
    </row>
    <row r="958" spans="4:7" ht="12" customHeight="1">
      <c r="D958" s="9"/>
      <c r="E958" s="9"/>
      <c r="F958" s="9"/>
      <c r="G958" s="12"/>
    </row>
    <row r="959" spans="4:7" ht="12" customHeight="1">
      <c r="D959" s="9"/>
      <c r="E959" s="9"/>
      <c r="F959" s="9"/>
    </row>
    <row r="960" spans="4:7" ht="12" customHeight="1">
      <c r="D960" s="9"/>
      <c r="E960" s="9"/>
      <c r="F960" s="9"/>
    </row>
    <row r="961" spans="4:6" ht="12" customHeight="1">
      <c r="D961" s="9"/>
      <c r="E961" s="9"/>
      <c r="F961" s="9"/>
    </row>
    <row r="962" spans="4:6" ht="12" customHeight="1">
      <c r="D962" s="9"/>
      <c r="E962" s="9"/>
      <c r="F962" s="9"/>
    </row>
    <row r="963" spans="4:6" ht="12" customHeight="1">
      <c r="D963" s="9"/>
      <c r="E963" s="9"/>
      <c r="F963" s="9"/>
    </row>
    <row r="964" spans="4:6" ht="12" customHeight="1">
      <c r="D964" s="9"/>
      <c r="E964" s="9"/>
      <c r="F964" s="9"/>
    </row>
    <row r="965" spans="4:6" ht="12" customHeight="1">
      <c r="D965" s="9"/>
      <c r="E965" s="9"/>
      <c r="F965" s="9"/>
    </row>
    <row r="966" spans="4:6" ht="12" customHeight="1">
      <c r="D966" s="9"/>
      <c r="E966" s="9"/>
      <c r="F966" s="9"/>
    </row>
    <row r="967" spans="4:6" ht="12" customHeight="1">
      <c r="D967" s="9"/>
      <c r="E967" s="9"/>
      <c r="F967" s="9"/>
    </row>
    <row r="968" spans="4:6" ht="12" customHeight="1">
      <c r="D968" s="9"/>
      <c r="E968" s="9"/>
      <c r="F968" s="9"/>
    </row>
    <row r="969" spans="4:6" ht="12" customHeight="1">
      <c r="D969" s="9"/>
      <c r="E969" s="9"/>
      <c r="F969" s="9"/>
    </row>
    <row r="970" spans="4:6" ht="12" customHeight="1">
      <c r="D970" s="9"/>
      <c r="E970" s="9"/>
      <c r="F970" s="9"/>
    </row>
    <row r="971" spans="4:6" ht="12" customHeight="1">
      <c r="D971" s="9"/>
      <c r="E971" s="9"/>
      <c r="F971" s="9"/>
    </row>
    <row r="972" spans="4:6" ht="12" customHeight="1">
      <c r="D972" s="9"/>
      <c r="E972" s="9"/>
      <c r="F972" s="9"/>
    </row>
    <row r="973" spans="4:6" ht="12" customHeight="1">
      <c r="D973" s="9"/>
      <c r="E973" s="9"/>
      <c r="F973" s="9"/>
    </row>
    <row r="974" spans="4:6" ht="12" customHeight="1">
      <c r="D974" s="9"/>
      <c r="E974" s="9"/>
      <c r="F974" s="9"/>
    </row>
    <row r="975" spans="4:6" ht="12" customHeight="1">
      <c r="D975" s="9"/>
      <c r="E975" s="9"/>
      <c r="F975" s="9"/>
    </row>
    <row r="976" spans="4:6" ht="12" customHeight="1">
      <c r="D976" s="9"/>
      <c r="E976" s="9"/>
      <c r="F976" s="9"/>
    </row>
    <row r="977" spans="4:6" ht="12" customHeight="1">
      <c r="D977" s="9"/>
      <c r="E977" s="9"/>
      <c r="F977" s="9"/>
    </row>
    <row r="978" spans="4:6" ht="12" customHeight="1">
      <c r="D978" s="9"/>
      <c r="E978" s="9"/>
      <c r="F978" s="9"/>
    </row>
    <row r="979" spans="4:6" ht="12" customHeight="1">
      <c r="D979" s="9"/>
      <c r="E979" s="9"/>
      <c r="F979" s="9"/>
    </row>
    <row r="980" spans="4:6" ht="12" customHeight="1">
      <c r="D980" s="9"/>
      <c r="E980" s="9"/>
      <c r="F980" s="9"/>
    </row>
    <row r="981" spans="4:6" ht="12" customHeight="1">
      <c r="D981" s="9"/>
      <c r="E981" s="9"/>
      <c r="F981" s="9"/>
    </row>
    <row r="982" spans="4:6" ht="12" customHeight="1">
      <c r="D982" s="9"/>
      <c r="E982" s="9"/>
      <c r="F982" s="9"/>
    </row>
    <row r="983" spans="4:6" ht="12" customHeight="1">
      <c r="D983" s="9"/>
      <c r="E983" s="9"/>
      <c r="F983" s="9"/>
    </row>
    <row r="984" spans="4:6" ht="12" customHeight="1">
      <c r="D984" s="9"/>
      <c r="E984" s="9"/>
      <c r="F984" s="9"/>
    </row>
    <row r="985" spans="4:6" ht="12" customHeight="1">
      <c r="D985" s="9"/>
      <c r="E985" s="9"/>
      <c r="F985" s="9"/>
    </row>
    <row r="986" spans="4:6" ht="12" customHeight="1">
      <c r="D986" s="9"/>
      <c r="E986" s="9"/>
      <c r="F986" s="9"/>
    </row>
    <row r="987" spans="4:6" ht="12" customHeight="1">
      <c r="D987" s="9"/>
      <c r="E987" s="9"/>
      <c r="F987" s="9"/>
    </row>
    <row r="988" spans="4:6" ht="12" customHeight="1">
      <c r="D988" s="9"/>
      <c r="E988" s="9"/>
      <c r="F988" s="9"/>
    </row>
    <row r="989" spans="4:6" ht="12" customHeight="1">
      <c r="D989" s="9"/>
      <c r="E989" s="9"/>
      <c r="F989" s="9"/>
    </row>
    <row r="990" spans="4:6" ht="12" customHeight="1">
      <c r="D990" s="9"/>
      <c r="E990" s="9"/>
      <c r="F990" s="9"/>
    </row>
    <row r="991" spans="4:6" ht="12" customHeight="1">
      <c r="D991" s="9"/>
      <c r="E991" s="9"/>
      <c r="F991" s="9"/>
    </row>
    <row r="992" spans="4:6" ht="12" customHeight="1">
      <c r="D992" s="9"/>
      <c r="E992" s="9"/>
      <c r="F992" s="9"/>
    </row>
    <row r="993" spans="4:6" ht="12" customHeight="1">
      <c r="D993" s="9"/>
      <c r="E993" s="9"/>
      <c r="F993" s="9"/>
    </row>
    <row r="994" spans="4:6" ht="12" customHeight="1">
      <c r="D994" s="9"/>
      <c r="E994" s="9"/>
      <c r="F994" s="9"/>
    </row>
    <row r="995" spans="4:6" ht="12" customHeight="1">
      <c r="D995" s="9"/>
      <c r="E995" s="9"/>
      <c r="F995" s="9"/>
    </row>
    <row r="996" spans="4:6" ht="12" customHeight="1">
      <c r="D996" s="9"/>
      <c r="E996" s="9"/>
      <c r="F996" s="9"/>
    </row>
    <row r="997" spans="4:6" ht="12" customHeight="1">
      <c r="D997" s="9"/>
      <c r="E997" s="9"/>
      <c r="F997" s="9"/>
    </row>
    <row r="998" spans="4:6" ht="12" customHeight="1">
      <c r="D998" s="9"/>
      <c r="E998" s="9"/>
      <c r="F998" s="9"/>
    </row>
    <row r="999" spans="4:6" ht="12" customHeight="1">
      <c r="D999" s="9"/>
      <c r="E999" s="9"/>
      <c r="F999" s="9"/>
    </row>
    <row r="1000" spans="4:6" ht="12" customHeight="1">
      <c r="D1000" s="9"/>
      <c r="E1000" s="9"/>
      <c r="F1000" s="9"/>
    </row>
    <row r="1001" spans="4:6" ht="12" customHeight="1">
      <c r="D1001" s="9"/>
      <c r="E1001" s="9"/>
      <c r="F1001" s="9"/>
    </row>
    <row r="1002" spans="4:6" ht="12" customHeight="1">
      <c r="D1002" s="9"/>
      <c r="E1002" s="9"/>
      <c r="F1002" s="9"/>
    </row>
    <row r="1003" spans="4:6" ht="12" customHeight="1">
      <c r="D1003" s="9"/>
      <c r="E1003" s="9"/>
      <c r="F1003" s="9"/>
    </row>
    <row r="1004" spans="4:6" ht="12" customHeight="1">
      <c r="D1004" s="9"/>
      <c r="E1004" s="9"/>
      <c r="F1004" s="9"/>
    </row>
    <row r="1005" spans="4:6" ht="12" customHeight="1">
      <c r="D1005" s="9"/>
      <c r="E1005" s="9"/>
      <c r="F1005" s="9"/>
    </row>
    <row r="1006" spans="4:6" ht="12" customHeight="1">
      <c r="D1006" s="9"/>
      <c r="E1006" s="9"/>
      <c r="F1006" s="9"/>
    </row>
    <row r="1007" spans="4:6" ht="12" customHeight="1">
      <c r="D1007" s="9"/>
      <c r="E1007" s="9"/>
      <c r="F1007" s="9"/>
    </row>
    <row r="1008" spans="4:6" ht="12" customHeight="1">
      <c r="D1008" s="9"/>
      <c r="E1008" s="9"/>
      <c r="F1008" s="9"/>
    </row>
    <row r="1009" spans="4:6" ht="12" customHeight="1">
      <c r="D1009" s="9"/>
      <c r="E1009" s="9"/>
      <c r="F1009" s="9"/>
    </row>
    <row r="1010" spans="4:6" ht="12" customHeight="1">
      <c r="D1010" s="9"/>
      <c r="E1010" s="9"/>
      <c r="F1010" s="9"/>
    </row>
    <row r="1011" spans="4:6" ht="12" customHeight="1">
      <c r="D1011" s="9"/>
      <c r="E1011" s="9"/>
      <c r="F1011" s="9"/>
    </row>
    <row r="1012" spans="4:6" ht="12" customHeight="1">
      <c r="D1012" s="9"/>
      <c r="E1012" s="9"/>
      <c r="F1012" s="9"/>
    </row>
    <row r="1013" spans="4:6" ht="12" customHeight="1">
      <c r="D1013" s="9"/>
      <c r="E1013" s="9"/>
      <c r="F1013" s="9"/>
    </row>
    <row r="1014" spans="4:6" ht="12" customHeight="1">
      <c r="D1014" s="9"/>
      <c r="E1014" s="9"/>
      <c r="F1014" s="9"/>
    </row>
    <row r="1015" spans="4:6" ht="12" customHeight="1">
      <c r="D1015" s="9"/>
      <c r="E1015" s="9"/>
      <c r="F1015" s="9"/>
    </row>
    <row r="1016" spans="4:6" ht="12" customHeight="1">
      <c r="D1016" s="9"/>
      <c r="E1016" s="9"/>
      <c r="F1016" s="9"/>
    </row>
    <row r="1017" spans="4:6" ht="12" customHeight="1">
      <c r="D1017" s="9"/>
      <c r="E1017" s="9"/>
      <c r="F1017" s="9"/>
    </row>
    <row r="1018" spans="4:6" ht="12" customHeight="1">
      <c r="D1018" s="9"/>
      <c r="E1018" s="9"/>
      <c r="F1018" s="9"/>
    </row>
    <row r="1019" spans="4:6" ht="12" customHeight="1">
      <c r="D1019" s="9"/>
      <c r="E1019" s="9"/>
      <c r="F1019" s="9"/>
    </row>
    <row r="1020" spans="4:6" ht="12" customHeight="1">
      <c r="D1020" s="9"/>
      <c r="E1020" s="9"/>
      <c r="F1020" s="9"/>
    </row>
    <row r="1021" spans="4:6" ht="12" customHeight="1">
      <c r="D1021" s="9"/>
      <c r="E1021" s="9"/>
      <c r="F1021" s="9"/>
    </row>
    <row r="1022" spans="4:6" ht="12" customHeight="1">
      <c r="D1022" s="9"/>
      <c r="E1022" s="9"/>
      <c r="F1022" s="9"/>
    </row>
    <row r="1023" spans="4:6" ht="12" customHeight="1">
      <c r="D1023" s="9"/>
      <c r="E1023" s="9"/>
      <c r="F1023" s="9"/>
    </row>
    <row r="1024" spans="4:6" ht="12" customHeight="1">
      <c r="D1024" s="9"/>
      <c r="E1024" s="9"/>
      <c r="F1024" s="9"/>
    </row>
    <row r="1025" spans="4:6" ht="12" customHeight="1">
      <c r="D1025" s="9"/>
      <c r="E1025" s="9"/>
      <c r="F1025" s="9"/>
    </row>
    <row r="1026" spans="4:6" ht="12" customHeight="1">
      <c r="D1026" s="9"/>
      <c r="E1026" s="9"/>
      <c r="F1026" s="9"/>
    </row>
    <row r="1027" spans="4:6" ht="12" customHeight="1">
      <c r="D1027" s="9"/>
      <c r="E1027" s="9"/>
      <c r="F1027" s="9"/>
    </row>
    <row r="1028" spans="4:6" ht="12" customHeight="1">
      <c r="D1028" s="9"/>
      <c r="E1028" s="9"/>
      <c r="F1028" s="9"/>
    </row>
    <row r="1029" spans="4:6" ht="12" customHeight="1">
      <c r="D1029" s="9"/>
      <c r="E1029" s="9"/>
      <c r="F1029" s="9"/>
    </row>
    <row r="1030" spans="4:6" ht="12" customHeight="1">
      <c r="D1030" s="9"/>
      <c r="E1030" s="9"/>
      <c r="F1030" s="9"/>
    </row>
    <row r="1031" spans="4:6" ht="12" customHeight="1">
      <c r="D1031" s="9"/>
      <c r="E1031" s="9"/>
      <c r="F1031" s="9"/>
    </row>
    <row r="1032" spans="4:6" ht="12" customHeight="1">
      <c r="D1032" s="9"/>
      <c r="E1032" s="9"/>
      <c r="F1032" s="9"/>
    </row>
    <row r="1033" spans="4:6" ht="12" customHeight="1">
      <c r="D1033" s="9"/>
      <c r="E1033" s="9"/>
      <c r="F1033" s="9"/>
    </row>
    <row r="1034" spans="4:6" ht="12" customHeight="1">
      <c r="D1034" s="9"/>
      <c r="E1034" s="9"/>
      <c r="F1034" s="9"/>
    </row>
    <row r="1035" spans="4:6" ht="12" customHeight="1">
      <c r="D1035" s="9"/>
      <c r="E1035" s="9"/>
      <c r="F1035" s="9"/>
    </row>
    <row r="1036" spans="4:6" ht="12" customHeight="1">
      <c r="D1036" s="9"/>
      <c r="E1036" s="9"/>
      <c r="F1036" s="9"/>
    </row>
    <row r="1037" spans="4:6" ht="12" customHeight="1">
      <c r="D1037" s="9"/>
      <c r="E1037" s="9"/>
      <c r="F1037" s="9"/>
    </row>
    <row r="1038" spans="4:6" ht="12" customHeight="1">
      <c r="D1038" s="9"/>
      <c r="E1038" s="9"/>
      <c r="F1038" s="9"/>
    </row>
    <row r="1039" spans="4:6" ht="12" customHeight="1">
      <c r="D1039" s="9"/>
      <c r="E1039" s="9"/>
      <c r="F1039" s="9"/>
    </row>
    <row r="1040" spans="4:6" ht="12" customHeight="1">
      <c r="D1040" s="9"/>
      <c r="E1040" s="9"/>
      <c r="F1040" s="9"/>
    </row>
    <row r="1041" spans="4:7" ht="12" customHeight="1">
      <c r="D1041" s="9"/>
      <c r="E1041" s="9"/>
      <c r="F1041" s="9"/>
    </row>
    <row r="1042" spans="4:7" ht="12" customHeight="1">
      <c r="D1042" s="9"/>
      <c r="E1042" s="9"/>
      <c r="F1042" s="9"/>
    </row>
    <row r="1043" spans="4:7" ht="12" customHeight="1">
      <c r="D1043" s="9"/>
      <c r="E1043" s="9"/>
      <c r="F1043" s="9"/>
    </row>
    <row r="1044" spans="4:7" ht="12" customHeight="1">
      <c r="D1044" s="9"/>
      <c r="E1044" s="9"/>
      <c r="F1044" s="9"/>
    </row>
    <row r="1045" spans="4:7" ht="12" customHeight="1">
      <c r="D1045" s="9"/>
      <c r="E1045" s="9"/>
      <c r="F1045" s="9"/>
      <c r="G1045" s="12"/>
    </row>
    <row r="1046" spans="4:7" ht="12" customHeight="1">
      <c r="D1046" s="9"/>
      <c r="E1046" s="9"/>
      <c r="F1046" s="9"/>
    </row>
    <row r="1047" spans="4:7" ht="12" customHeight="1">
      <c r="D1047" s="9"/>
      <c r="E1047" s="9"/>
      <c r="F1047" s="9"/>
    </row>
    <row r="1048" spans="4:7" ht="12" customHeight="1">
      <c r="D1048" s="9"/>
      <c r="E1048" s="9"/>
      <c r="F1048" s="9"/>
    </row>
    <row r="1049" spans="4:7" ht="12" customHeight="1">
      <c r="D1049" s="9"/>
      <c r="E1049" s="9"/>
      <c r="F1049" s="9"/>
    </row>
    <row r="1050" spans="4:7" ht="12" customHeight="1">
      <c r="D1050" s="9"/>
      <c r="E1050" s="9"/>
      <c r="F1050" s="9"/>
    </row>
    <row r="1051" spans="4:7" ht="12" customHeight="1">
      <c r="D1051" s="9"/>
      <c r="E1051" s="9"/>
      <c r="F1051" s="9"/>
    </row>
    <row r="1052" spans="4:7" ht="12" customHeight="1">
      <c r="D1052" s="9"/>
      <c r="E1052" s="9"/>
      <c r="F1052" s="9"/>
    </row>
    <row r="1053" spans="4:7" ht="12" customHeight="1">
      <c r="D1053" s="9"/>
      <c r="E1053" s="9"/>
      <c r="F1053" s="9"/>
      <c r="G1053" s="12"/>
    </row>
    <row r="1054" spans="4:7" ht="12" customHeight="1">
      <c r="D1054" s="9"/>
      <c r="E1054" s="9"/>
      <c r="F1054" s="9"/>
      <c r="G1054" s="12"/>
    </row>
    <row r="1055" spans="4:7" ht="12" customHeight="1">
      <c r="D1055" s="9"/>
      <c r="E1055" s="9"/>
      <c r="F1055" s="9"/>
      <c r="G1055" s="12"/>
    </row>
    <row r="1056" spans="4:7" ht="12" customHeight="1">
      <c r="D1056" s="9"/>
      <c r="E1056" s="9"/>
      <c r="F1056" s="9"/>
      <c r="G1056" s="12"/>
    </row>
    <row r="1057" spans="4:7" ht="12" customHeight="1">
      <c r="D1057" s="9"/>
      <c r="E1057" s="9"/>
      <c r="F1057" s="9"/>
      <c r="G1057" s="12"/>
    </row>
    <row r="1058" spans="4:7" ht="12" customHeight="1">
      <c r="D1058" s="9"/>
      <c r="E1058" s="9"/>
      <c r="F1058" s="9"/>
    </row>
    <row r="1059" spans="4:7" ht="12" customHeight="1">
      <c r="D1059" s="9"/>
      <c r="E1059" s="9"/>
      <c r="F1059" s="9"/>
    </row>
    <row r="1060" spans="4:7" ht="12" customHeight="1">
      <c r="D1060" s="9"/>
      <c r="E1060" s="9"/>
      <c r="F1060" s="9"/>
      <c r="G1060" s="12"/>
    </row>
    <row r="1061" spans="4:7" ht="12" customHeight="1">
      <c r="D1061" s="9"/>
      <c r="E1061" s="9"/>
      <c r="F1061" s="9"/>
      <c r="G1061" s="12"/>
    </row>
    <row r="1062" spans="4:7" ht="12" customHeight="1">
      <c r="D1062" s="9"/>
      <c r="E1062" s="9"/>
      <c r="F1062" s="9"/>
      <c r="G1062" s="12"/>
    </row>
    <row r="1063" spans="4:7" ht="12" customHeight="1">
      <c r="D1063" s="9"/>
      <c r="E1063" s="9"/>
      <c r="F1063" s="9"/>
      <c r="G1063" s="12"/>
    </row>
    <row r="1064" spans="4:7" ht="12" customHeight="1">
      <c r="D1064" s="9"/>
      <c r="E1064" s="9"/>
      <c r="F1064" s="9"/>
      <c r="G1064" s="12"/>
    </row>
    <row r="1065" spans="4:7" ht="12" customHeight="1">
      <c r="D1065" s="9"/>
      <c r="E1065" s="9"/>
      <c r="F1065" s="957"/>
      <c r="G1065" s="12"/>
    </row>
    <row r="1066" spans="4:7" ht="12" customHeight="1">
      <c r="D1066" s="9"/>
      <c r="E1066" s="9"/>
      <c r="F1066" s="957"/>
      <c r="G1066" s="12"/>
    </row>
    <row r="1067" spans="4:7" ht="12" customHeight="1">
      <c r="D1067" s="9"/>
      <c r="E1067" s="9"/>
      <c r="F1067" s="957"/>
      <c r="G1067" s="12"/>
    </row>
    <row r="1068" spans="4:7" ht="12" customHeight="1">
      <c r="D1068" s="9"/>
      <c r="E1068" s="9"/>
      <c r="F1068" s="957"/>
      <c r="G1068" s="12"/>
    </row>
    <row r="1069" spans="4:7" ht="12" customHeight="1">
      <c r="D1069" s="9"/>
      <c r="E1069" s="9"/>
      <c r="F1069" s="957"/>
      <c r="G1069" s="12"/>
    </row>
    <row r="1070" spans="4:7" ht="12" customHeight="1">
      <c r="D1070" s="9"/>
      <c r="E1070" s="9"/>
      <c r="F1070" s="957"/>
      <c r="G1070" s="12"/>
    </row>
    <row r="1071" spans="4:7" ht="12" customHeight="1">
      <c r="D1071" s="9"/>
      <c r="E1071" s="9"/>
      <c r="F1071" s="957"/>
      <c r="G1071" s="12"/>
    </row>
    <row r="1072" spans="4:7" ht="12" customHeight="1">
      <c r="D1072" s="9"/>
      <c r="E1072" s="9"/>
      <c r="F1072" s="957"/>
      <c r="G1072" s="12"/>
    </row>
    <row r="1073" spans="4:7" ht="12" customHeight="1">
      <c r="D1073" s="9"/>
      <c r="E1073" s="9"/>
      <c r="F1073" s="957"/>
      <c r="G1073" s="12"/>
    </row>
    <row r="1074" spans="4:7" ht="12" customHeight="1">
      <c r="D1074" s="9"/>
      <c r="E1074" s="9"/>
      <c r="F1074" s="957"/>
      <c r="G1074" s="12"/>
    </row>
    <row r="1075" spans="4:7" ht="12" customHeight="1">
      <c r="D1075" s="9"/>
      <c r="E1075" s="9"/>
      <c r="F1075" s="957"/>
      <c r="G1075" s="12"/>
    </row>
    <row r="1076" spans="4:7" ht="12" customHeight="1">
      <c r="D1076" s="9"/>
      <c r="E1076" s="9"/>
      <c r="F1076" s="957"/>
      <c r="G1076" s="12"/>
    </row>
    <row r="1077" spans="4:7" ht="12" customHeight="1">
      <c r="D1077" s="9"/>
      <c r="E1077" s="9"/>
      <c r="F1077" s="957"/>
      <c r="G1077" s="12"/>
    </row>
    <row r="1078" spans="4:7" ht="12" customHeight="1">
      <c r="D1078" s="9"/>
      <c r="E1078" s="9"/>
      <c r="F1078" s="957"/>
      <c r="G1078" s="12"/>
    </row>
    <row r="1079" spans="4:7" ht="12" customHeight="1">
      <c r="D1079" s="9"/>
      <c r="E1079" s="9"/>
      <c r="F1079" s="957"/>
      <c r="G1079" s="12"/>
    </row>
    <row r="1080" spans="4:7" ht="12" customHeight="1">
      <c r="D1080" s="9"/>
      <c r="E1080" s="9"/>
      <c r="F1080" s="957"/>
      <c r="G1080" s="12"/>
    </row>
    <row r="1081" spans="4:7" ht="12" customHeight="1">
      <c r="D1081" s="9"/>
      <c r="E1081" s="9"/>
      <c r="F1081" s="957"/>
      <c r="G1081" s="12"/>
    </row>
    <row r="1082" spans="4:7" ht="12" customHeight="1">
      <c r="D1082" s="9"/>
      <c r="E1082" s="9"/>
      <c r="F1082" s="957"/>
      <c r="G1082" s="12"/>
    </row>
    <row r="1083" spans="4:7" ht="12" customHeight="1">
      <c r="D1083" s="9"/>
      <c r="E1083" s="9"/>
      <c r="F1083" s="957"/>
      <c r="G1083" s="12"/>
    </row>
    <row r="1084" spans="4:7" ht="12" customHeight="1">
      <c r="D1084" s="9"/>
      <c r="E1084" s="9"/>
      <c r="F1084" s="957"/>
      <c r="G1084" s="958"/>
    </row>
    <row r="1085" spans="4:7" ht="12" customHeight="1">
      <c r="D1085" s="9"/>
      <c r="E1085" s="9"/>
      <c r="F1085" s="957"/>
      <c r="G1085" s="958"/>
    </row>
    <row r="1086" spans="4:7" ht="12" customHeight="1">
      <c r="D1086" s="9"/>
      <c r="E1086" s="9"/>
      <c r="F1086" s="957"/>
      <c r="G1086" s="958"/>
    </row>
    <row r="1087" spans="4:7" ht="12" customHeight="1">
      <c r="D1087" s="9"/>
      <c r="E1087" s="9"/>
      <c r="F1087" s="957"/>
      <c r="G1087" s="958"/>
    </row>
    <row r="1088" spans="4:7" ht="12" customHeight="1">
      <c r="D1088" s="9"/>
      <c r="E1088" s="9"/>
      <c r="F1088" s="957"/>
      <c r="G1088" s="958"/>
    </row>
    <row r="1089" spans="4:7" ht="12" customHeight="1">
      <c r="D1089" s="9"/>
      <c r="E1089" s="9"/>
      <c r="F1089" s="957"/>
      <c r="G1089" s="958"/>
    </row>
    <row r="1090" spans="4:7" ht="12" customHeight="1">
      <c r="D1090" s="9"/>
      <c r="E1090" s="9"/>
      <c r="F1090" s="957"/>
      <c r="G1090" s="958"/>
    </row>
    <row r="1091" spans="4:7" ht="12" customHeight="1">
      <c r="D1091" s="9"/>
      <c r="E1091" s="9"/>
      <c r="F1091" s="957"/>
      <c r="G1091" s="958"/>
    </row>
    <row r="1092" spans="4:7" ht="12" customHeight="1">
      <c r="D1092" s="9"/>
      <c r="E1092" s="9"/>
      <c r="F1092" s="957"/>
      <c r="G1092" s="958"/>
    </row>
    <row r="1093" spans="4:7" ht="12" customHeight="1">
      <c r="D1093" s="9"/>
      <c r="E1093" s="9"/>
      <c r="F1093" s="957"/>
      <c r="G1093" s="958"/>
    </row>
    <row r="1094" spans="4:7" ht="12" customHeight="1">
      <c r="D1094" s="9"/>
      <c r="E1094" s="9"/>
      <c r="F1094" s="957"/>
      <c r="G1094" s="958"/>
    </row>
    <row r="1095" spans="4:7" ht="12" customHeight="1">
      <c r="D1095" s="9"/>
      <c r="E1095" s="9"/>
      <c r="F1095" s="957"/>
      <c r="G1095" s="958"/>
    </row>
    <row r="1096" spans="4:7" ht="12" customHeight="1">
      <c r="D1096" s="9"/>
      <c r="E1096" s="9"/>
      <c r="F1096" s="957"/>
      <c r="G1096" s="958"/>
    </row>
    <row r="1097" spans="4:7" ht="12" customHeight="1">
      <c r="D1097" s="9"/>
      <c r="E1097" s="9"/>
      <c r="F1097" s="957"/>
      <c r="G1097" s="958"/>
    </row>
    <row r="1098" spans="4:7" ht="12" customHeight="1">
      <c r="D1098" s="9"/>
      <c r="E1098" s="9"/>
      <c r="F1098" s="957"/>
      <c r="G1098" s="958"/>
    </row>
    <row r="1099" spans="4:7" ht="12" customHeight="1">
      <c r="D1099" s="9"/>
      <c r="E1099" s="9"/>
      <c r="F1099" s="957"/>
      <c r="G1099" s="958"/>
    </row>
    <row r="1100" spans="4:7" ht="12" customHeight="1">
      <c r="D1100" s="9"/>
      <c r="E1100" s="9"/>
      <c r="F1100" s="957"/>
      <c r="G1100" s="958"/>
    </row>
    <row r="1101" spans="4:7" ht="12" customHeight="1">
      <c r="D1101" s="9"/>
      <c r="E1101" s="9"/>
      <c r="F1101" s="957"/>
      <c r="G1101" s="958"/>
    </row>
    <row r="1102" spans="4:7" ht="12" customHeight="1">
      <c r="D1102" s="9"/>
      <c r="E1102" s="9"/>
      <c r="F1102" s="957"/>
      <c r="G1102" s="958"/>
    </row>
    <row r="1103" spans="4:7" ht="12" customHeight="1">
      <c r="D1103" s="9"/>
      <c r="E1103" s="9"/>
      <c r="F1103" s="957"/>
      <c r="G1103" s="958"/>
    </row>
    <row r="1104" spans="4:7" ht="12" customHeight="1">
      <c r="D1104" s="9"/>
      <c r="E1104" s="9"/>
      <c r="F1104" s="957"/>
      <c r="G1104" s="958"/>
    </row>
    <row r="1105" spans="4:7" ht="12" customHeight="1">
      <c r="D1105" s="9"/>
      <c r="E1105" s="9"/>
      <c r="F1105" s="957"/>
      <c r="G1105" s="958"/>
    </row>
    <row r="1106" spans="4:7" ht="12" customHeight="1">
      <c r="D1106" s="9"/>
      <c r="E1106" s="9"/>
      <c r="F1106" s="957"/>
      <c r="G1106" s="958"/>
    </row>
    <row r="1107" spans="4:7" ht="12" customHeight="1">
      <c r="D1107" s="9"/>
      <c r="E1107" s="9"/>
      <c r="F1107" s="957"/>
      <c r="G1107" s="958"/>
    </row>
    <row r="1108" spans="4:7" ht="12" customHeight="1">
      <c r="D1108" s="9"/>
      <c r="E1108" s="9"/>
      <c r="F1108" s="957"/>
      <c r="G1108" s="958"/>
    </row>
    <row r="1109" spans="4:7" ht="12" customHeight="1">
      <c r="D1109" s="9"/>
      <c r="E1109" s="9"/>
      <c r="F1109" s="957"/>
      <c r="G1109" s="958"/>
    </row>
    <row r="1110" spans="4:7" ht="12" customHeight="1">
      <c r="D1110" s="9"/>
      <c r="E1110" s="9"/>
      <c r="F1110" s="957"/>
      <c r="G1110" s="958"/>
    </row>
    <row r="1111" spans="4:7" ht="12" customHeight="1">
      <c r="D1111" s="9"/>
      <c r="E1111" s="9"/>
      <c r="F1111" s="957"/>
      <c r="G1111" s="958"/>
    </row>
    <row r="1112" spans="4:7" ht="12" customHeight="1">
      <c r="D1112" s="9"/>
      <c r="E1112" s="9"/>
      <c r="F1112" s="957"/>
      <c r="G1112" s="958"/>
    </row>
    <row r="1113" spans="4:7" ht="12" customHeight="1">
      <c r="D1113" s="9"/>
      <c r="E1113" s="9"/>
      <c r="F1113" s="957"/>
      <c r="G1113" s="958"/>
    </row>
    <row r="1114" spans="4:7" ht="12" customHeight="1">
      <c r="D1114" s="9"/>
      <c r="E1114" s="9"/>
      <c r="F1114" s="957"/>
      <c r="G1114" s="958"/>
    </row>
    <row r="1115" spans="4:7" ht="12" customHeight="1">
      <c r="D1115" s="9"/>
      <c r="E1115" s="9"/>
      <c r="F1115" s="957"/>
      <c r="G1115" s="958"/>
    </row>
    <row r="1116" spans="4:7" ht="12" customHeight="1">
      <c r="D1116" s="9"/>
      <c r="E1116" s="9"/>
      <c r="F1116" s="957"/>
      <c r="G1116" s="958"/>
    </row>
    <row r="1117" spans="4:7" ht="12" customHeight="1">
      <c r="D1117" s="9"/>
      <c r="E1117" s="9"/>
      <c r="F1117" s="957"/>
      <c r="G1117" s="958"/>
    </row>
    <row r="1118" spans="4:7" ht="12" customHeight="1">
      <c r="D1118" s="9"/>
      <c r="E1118" s="9"/>
      <c r="F1118" s="957"/>
      <c r="G1118" s="958"/>
    </row>
    <row r="1119" spans="4:7" ht="12" customHeight="1">
      <c r="D1119" s="9"/>
      <c r="E1119" s="9"/>
      <c r="F1119" s="957"/>
      <c r="G1119" s="12"/>
    </row>
    <row r="1120" spans="4:7" ht="12" customHeight="1">
      <c r="D1120" s="9"/>
      <c r="E1120" s="9"/>
      <c r="F1120" s="957"/>
      <c r="G1120" s="958"/>
    </row>
    <row r="1121" spans="4:7" ht="12" customHeight="1">
      <c r="D1121" s="9"/>
      <c r="E1121" s="9"/>
      <c r="F1121" s="957"/>
      <c r="G1121" s="958"/>
    </row>
    <row r="1122" spans="4:7" ht="12" customHeight="1">
      <c r="D1122" s="9"/>
      <c r="E1122" s="9"/>
      <c r="F1122" s="957"/>
      <c r="G1122" s="958"/>
    </row>
    <row r="1123" spans="4:7" ht="12" customHeight="1">
      <c r="D1123" s="9"/>
      <c r="E1123" s="9"/>
      <c r="F1123" s="957"/>
      <c r="G1123" s="958"/>
    </row>
    <row r="1124" spans="4:7" ht="12" customHeight="1">
      <c r="D1124" s="9"/>
      <c r="E1124" s="9"/>
      <c r="F1124" s="9"/>
      <c r="G1124" s="9"/>
    </row>
    <row r="1125" spans="4:7" ht="12" customHeight="1">
      <c r="D1125" s="9"/>
      <c r="E1125" s="9"/>
      <c r="F1125" s="9"/>
      <c r="G1125" s="9"/>
    </row>
    <row r="1126" spans="4:7" ht="12" customHeight="1">
      <c r="D1126" s="9"/>
      <c r="E1126" s="9"/>
      <c r="F1126" s="9"/>
      <c r="G1126" s="9"/>
    </row>
    <row r="1127" spans="4:7" ht="12" customHeight="1">
      <c r="D1127" s="9"/>
      <c r="E1127" s="9"/>
      <c r="F1127" s="9"/>
      <c r="G1127" s="9"/>
    </row>
    <row r="1128" spans="4:7" ht="12" customHeight="1">
      <c r="D1128" s="9"/>
      <c r="E1128" s="9"/>
      <c r="F1128" s="9"/>
      <c r="G1128" s="9"/>
    </row>
    <row r="1129" spans="4:7" ht="12" customHeight="1">
      <c r="D1129" s="9"/>
      <c r="E1129" s="9"/>
      <c r="F1129" s="9"/>
      <c r="G1129" s="9"/>
    </row>
    <row r="1130" spans="4:7" ht="12" customHeight="1">
      <c r="D1130" s="9"/>
      <c r="E1130" s="9"/>
      <c r="F1130" s="9"/>
      <c r="G1130" s="9"/>
    </row>
    <row r="1131" spans="4:7" ht="12" customHeight="1">
      <c r="D1131" s="9"/>
      <c r="E1131" s="9"/>
      <c r="F1131" s="9"/>
      <c r="G1131" s="9"/>
    </row>
    <row r="1132" spans="4:7" ht="12" customHeight="1">
      <c r="D1132" s="9"/>
      <c r="E1132" s="9"/>
      <c r="F1132" s="9"/>
      <c r="G1132" s="9"/>
    </row>
    <row r="1133" spans="4:7" ht="12" customHeight="1">
      <c r="D1133" s="9"/>
      <c r="E1133" s="9"/>
      <c r="F1133" s="9"/>
      <c r="G1133" s="9"/>
    </row>
    <row r="1134" spans="4:7" ht="12" customHeight="1">
      <c r="D1134" s="9"/>
      <c r="E1134" s="9"/>
      <c r="F1134" s="9"/>
      <c r="G1134" s="9"/>
    </row>
    <row r="1135" spans="4:7" ht="12" customHeight="1">
      <c r="D1135" s="9"/>
      <c r="E1135" s="9"/>
      <c r="F1135" s="9"/>
      <c r="G1135" s="9"/>
    </row>
    <row r="1136" spans="4:7" ht="12" customHeight="1">
      <c r="D1136" s="9"/>
      <c r="E1136" s="9"/>
      <c r="F1136" s="9"/>
      <c r="G1136" s="9"/>
    </row>
    <row r="1137" spans="4:7" ht="12" customHeight="1">
      <c r="D1137" s="9"/>
      <c r="E1137" s="9"/>
      <c r="F1137" s="9"/>
      <c r="G1137" s="9"/>
    </row>
    <row r="1138" spans="4:7" ht="12" customHeight="1">
      <c r="D1138" s="9"/>
      <c r="E1138" s="9"/>
      <c r="F1138" s="9"/>
      <c r="G1138" s="9"/>
    </row>
    <row r="1139" spans="4:7" ht="12" customHeight="1">
      <c r="D1139" s="9"/>
      <c r="E1139" s="9"/>
      <c r="F1139" s="9"/>
      <c r="G1139" s="9"/>
    </row>
    <row r="1140" spans="4:7" ht="12" customHeight="1">
      <c r="D1140" s="9"/>
      <c r="E1140" s="9"/>
      <c r="F1140" s="9"/>
      <c r="G1140" s="9"/>
    </row>
    <row r="1141" spans="4:7" ht="12" customHeight="1">
      <c r="D1141" s="9"/>
      <c r="E1141" s="9"/>
      <c r="F1141" s="9"/>
      <c r="G1141" s="9"/>
    </row>
    <row r="1142" spans="4:7" ht="12" customHeight="1">
      <c r="D1142" s="9"/>
      <c r="E1142" s="9"/>
      <c r="F1142" s="9"/>
      <c r="G1142" s="9"/>
    </row>
    <row r="1143" spans="4:7" ht="12" customHeight="1">
      <c r="D1143" s="9"/>
      <c r="E1143" s="9"/>
      <c r="F1143" s="9"/>
      <c r="G1143" s="9"/>
    </row>
    <row r="1144" spans="4:7" ht="12" customHeight="1">
      <c r="D1144" s="9"/>
      <c r="E1144" s="9"/>
      <c r="F1144" s="9"/>
      <c r="G1144" s="9"/>
    </row>
    <row r="1145" spans="4:7" ht="12" customHeight="1">
      <c r="D1145" s="9"/>
      <c r="E1145" s="9"/>
      <c r="F1145" s="9"/>
      <c r="G1145" s="9"/>
    </row>
    <row r="1146" spans="4:7" ht="12" customHeight="1">
      <c r="D1146" s="9"/>
      <c r="E1146" s="9"/>
      <c r="F1146" s="9"/>
      <c r="G1146" s="9"/>
    </row>
    <row r="1147" spans="4:7" ht="12" customHeight="1">
      <c r="D1147" s="9"/>
      <c r="E1147" s="9"/>
      <c r="F1147" s="9"/>
      <c r="G1147" s="9"/>
    </row>
    <row r="1148" spans="4:7" ht="12" customHeight="1">
      <c r="D1148" s="9"/>
      <c r="E1148" s="9"/>
      <c r="F1148" s="9"/>
      <c r="G1148" s="9"/>
    </row>
    <row r="1149" spans="4:7" ht="12" customHeight="1">
      <c r="D1149" s="9"/>
      <c r="E1149" s="9"/>
      <c r="F1149" s="9"/>
      <c r="G1149" s="9"/>
    </row>
    <row r="1150" spans="4:7" ht="12" customHeight="1">
      <c r="D1150" s="9"/>
      <c r="E1150" s="9"/>
      <c r="F1150" s="9"/>
      <c r="G1150" s="9"/>
    </row>
    <row r="1151" spans="4:7" ht="12" customHeight="1">
      <c r="D1151" s="9"/>
      <c r="E1151" s="9"/>
      <c r="F1151" s="9"/>
      <c r="G1151" s="9"/>
    </row>
    <row r="1152" spans="4:7" ht="12" customHeight="1">
      <c r="D1152" s="9"/>
      <c r="E1152" s="9"/>
      <c r="F1152" s="9"/>
      <c r="G1152" s="9"/>
    </row>
    <row r="1153" spans="4:7" ht="12" customHeight="1">
      <c r="D1153" s="9"/>
      <c r="E1153" s="9"/>
      <c r="F1153" s="9"/>
      <c r="G1153" s="9"/>
    </row>
    <row r="1154" spans="4:7" ht="12" customHeight="1">
      <c r="D1154" s="9"/>
      <c r="E1154" s="9"/>
      <c r="F1154" s="9"/>
      <c r="G1154" s="9"/>
    </row>
    <row r="1155" spans="4:7" ht="12" customHeight="1">
      <c r="D1155" s="9"/>
      <c r="E1155" s="9"/>
      <c r="F1155" s="9"/>
      <c r="G1155" s="9"/>
    </row>
    <row r="1156" spans="4:7" ht="12" customHeight="1">
      <c r="D1156" s="9"/>
      <c r="E1156" s="9"/>
      <c r="F1156" s="9"/>
      <c r="G1156" s="9"/>
    </row>
    <row r="1157" spans="4:7" ht="12" customHeight="1">
      <c r="D1157" s="9"/>
      <c r="E1157" s="9"/>
      <c r="F1157" s="9"/>
      <c r="G1157" s="9"/>
    </row>
    <row r="1158" spans="4:7" ht="12" customHeight="1">
      <c r="D1158" s="9"/>
      <c r="E1158" s="9"/>
      <c r="F1158" s="9"/>
      <c r="G1158" s="9"/>
    </row>
    <row r="1159" spans="4:7" ht="12" customHeight="1">
      <c r="D1159" s="9"/>
      <c r="E1159" s="9"/>
      <c r="F1159" s="9"/>
      <c r="G1159" s="9"/>
    </row>
    <row r="1160" spans="4:7" ht="12" customHeight="1">
      <c r="D1160" s="9"/>
      <c r="E1160" s="9"/>
      <c r="F1160" s="9"/>
      <c r="G1160" s="9"/>
    </row>
    <row r="1161" spans="4:7" ht="12" customHeight="1">
      <c r="D1161" s="9"/>
      <c r="E1161" s="9"/>
      <c r="F1161" s="9"/>
      <c r="G1161" s="9"/>
    </row>
    <row r="1162" spans="4:7" ht="12" customHeight="1">
      <c r="D1162" s="9"/>
      <c r="E1162" s="9"/>
      <c r="F1162" s="9"/>
      <c r="G1162" s="9"/>
    </row>
    <row r="1163" spans="4:7" ht="12" customHeight="1">
      <c r="D1163" s="9"/>
      <c r="E1163" s="9"/>
      <c r="F1163" s="9"/>
      <c r="G1163" s="9"/>
    </row>
    <row r="1164" spans="4:7" ht="12" customHeight="1">
      <c r="D1164" s="9"/>
      <c r="E1164" s="9"/>
      <c r="F1164" s="9"/>
      <c r="G1164" s="9"/>
    </row>
    <row r="1165" spans="4:7" ht="12" customHeight="1">
      <c r="D1165" s="9"/>
      <c r="E1165" s="9"/>
      <c r="F1165" s="9"/>
      <c r="G1165" s="9"/>
    </row>
    <row r="1166" spans="4:7" ht="12" customHeight="1">
      <c r="D1166" s="9"/>
      <c r="E1166" s="9"/>
      <c r="F1166" s="9"/>
      <c r="G1166" s="9"/>
    </row>
    <row r="1167" spans="4:7" ht="12" customHeight="1">
      <c r="D1167" s="9"/>
      <c r="E1167" s="9"/>
      <c r="F1167" s="9"/>
      <c r="G1167" s="9"/>
    </row>
    <row r="1168" spans="4:7" ht="12" customHeight="1">
      <c r="D1168" s="9"/>
      <c r="E1168" s="9"/>
      <c r="F1168" s="9"/>
      <c r="G1168" s="9"/>
    </row>
    <row r="1169" spans="4:7" ht="12" customHeight="1">
      <c r="D1169" s="9"/>
      <c r="E1169" s="9"/>
      <c r="F1169" s="9"/>
      <c r="G1169" s="9"/>
    </row>
    <row r="1170" spans="4:7" ht="12" customHeight="1">
      <c r="D1170" s="9"/>
      <c r="E1170" s="9"/>
      <c r="F1170" s="9"/>
      <c r="G1170" s="9"/>
    </row>
    <row r="1171" spans="4:7" ht="12" customHeight="1">
      <c r="D1171" s="9"/>
      <c r="E1171" s="9"/>
      <c r="F1171" s="9"/>
      <c r="G1171" s="9"/>
    </row>
    <row r="1172" spans="4:7" ht="12" customHeight="1">
      <c r="D1172" s="9"/>
      <c r="E1172" s="9"/>
      <c r="F1172" s="9"/>
      <c r="G1172" s="9"/>
    </row>
    <row r="1173" spans="4:7" ht="12" customHeight="1">
      <c r="D1173" s="9"/>
      <c r="E1173" s="9"/>
      <c r="F1173" s="9"/>
      <c r="G1173" s="9"/>
    </row>
    <row r="1174" spans="4:7" ht="12" customHeight="1">
      <c r="D1174" s="9"/>
      <c r="E1174" s="9"/>
      <c r="F1174" s="9"/>
      <c r="G1174" s="9"/>
    </row>
    <row r="1175" spans="4:7" ht="12" customHeight="1">
      <c r="D1175" s="9"/>
      <c r="E1175" s="9"/>
      <c r="F1175" s="9"/>
      <c r="G1175" s="9"/>
    </row>
    <row r="1176" spans="4:7" ht="12" customHeight="1">
      <c r="D1176" s="9"/>
      <c r="E1176" s="9"/>
      <c r="F1176" s="9"/>
      <c r="G1176" s="9"/>
    </row>
    <row r="1177" spans="4:7" ht="12" customHeight="1">
      <c r="D1177" s="9"/>
      <c r="E1177" s="9"/>
      <c r="F1177" s="9"/>
      <c r="G1177" s="9"/>
    </row>
    <row r="1178" spans="4:7" ht="12" customHeight="1">
      <c r="D1178" s="9"/>
      <c r="E1178" s="9"/>
      <c r="F1178" s="9"/>
      <c r="G1178" s="9"/>
    </row>
    <row r="1179" spans="4:7" ht="12" customHeight="1">
      <c r="D1179" s="9"/>
      <c r="E1179" s="9"/>
      <c r="F1179" s="9"/>
      <c r="G1179" s="9"/>
    </row>
    <row r="1180" spans="4:7" ht="12" customHeight="1">
      <c r="D1180" s="9"/>
      <c r="E1180" s="9"/>
      <c r="F1180" s="9"/>
      <c r="G1180" s="9"/>
    </row>
    <row r="1181" spans="4:7" ht="12" customHeight="1">
      <c r="D1181" s="9"/>
      <c r="E1181" s="9"/>
      <c r="F1181" s="9"/>
      <c r="G1181" s="9"/>
    </row>
    <row r="1182" spans="4:7" ht="12" customHeight="1">
      <c r="D1182" s="9"/>
      <c r="E1182" s="9"/>
      <c r="F1182" s="9"/>
      <c r="G1182" s="9"/>
    </row>
    <row r="1183" spans="4:7" ht="12" customHeight="1">
      <c r="D1183" s="9"/>
      <c r="E1183" s="9"/>
      <c r="F1183" s="9"/>
      <c r="G1183" s="9"/>
    </row>
    <row r="1184" spans="4:7" ht="12" customHeight="1">
      <c r="D1184" s="9"/>
      <c r="E1184" s="9"/>
      <c r="F1184" s="9"/>
      <c r="G1184" s="9"/>
    </row>
    <row r="1185" spans="4:7" ht="12" customHeight="1">
      <c r="D1185" s="9"/>
      <c r="E1185" s="9"/>
      <c r="F1185" s="9"/>
      <c r="G1185" s="9"/>
    </row>
    <row r="1186" spans="4:7" ht="12" customHeight="1">
      <c r="D1186" s="9"/>
      <c r="E1186" s="9"/>
      <c r="F1186" s="9"/>
      <c r="G1186" s="9"/>
    </row>
    <row r="1187" spans="4:7" ht="12" customHeight="1">
      <c r="D1187" s="9"/>
      <c r="E1187" s="9"/>
      <c r="F1187" s="9"/>
      <c r="G1187" s="9"/>
    </row>
    <row r="1188" spans="4:7" ht="12" customHeight="1">
      <c r="D1188" s="9"/>
      <c r="E1188" s="9"/>
      <c r="F1188" s="9"/>
      <c r="G1188" s="9"/>
    </row>
    <row r="1189" spans="4:7" ht="12" customHeight="1">
      <c r="D1189" s="9"/>
      <c r="E1189" s="9"/>
      <c r="F1189" s="9"/>
      <c r="G1189" s="9"/>
    </row>
    <row r="1190" spans="4:7" ht="12" customHeight="1">
      <c r="D1190" s="9"/>
      <c r="E1190" s="9"/>
      <c r="F1190" s="9"/>
      <c r="G1190" s="9"/>
    </row>
    <row r="1191" spans="4:7" ht="12" customHeight="1">
      <c r="D1191" s="9"/>
      <c r="E1191" s="9"/>
      <c r="F1191" s="9"/>
      <c r="G1191" s="9"/>
    </row>
    <row r="1192" spans="4:7" ht="12" customHeight="1">
      <c r="D1192" s="9"/>
      <c r="E1192" s="9"/>
      <c r="F1192" s="9"/>
      <c r="G1192" s="9"/>
    </row>
    <row r="1193" spans="4:7" ht="12" customHeight="1">
      <c r="D1193" s="9"/>
      <c r="E1193" s="9"/>
      <c r="F1193" s="9"/>
      <c r="G1193" s="9"/>
    </row>
    <row r="1194" spans="4:7" ht="12" customHeight="1">
      <c r="D1194" s="9"/>
      <c r="E1194" s="9"/>
      <c r="F1194" s="9"/>
      <c r="G1194" s="9"/>
    </row>
    <row r="1195" spans="4:7" ht="12" customHeight="1">
      <c r="D1195" s="9"/>
      <c r="E1195" s="9"/>
      <c r="F1195" s="9"/>
      <c r="G1195" s="9"/>
    </row>
    <row r="1196" spans="4:7" ht="12" customHeight="1">
      <c r="D1196" s="9"/>
      <c r="E1196" s="9"/>
      <c r="F1196" s="9"/>
      <c r="G1196" s="9"/>
    </row>
    <row r="1197" spans="4:7" ht="12" customHeight="1">
      <c r="D1197" s="9"/>
      <c r="E1197" s="9"/>
      <c r="F1197" s="9"/>
      <c r="G1197" s="9"/>
    </row>
    <row r="1198" spans="4:7" ht="12" customHeight="1">
      <c r="D1198" s="9"/>
      <c r="E1198" s="9"/>
      <c r="F1198" s="9"/>
      <c r="G1198" s="9"/>
    </row>
    <row r="1199" spans="4:7" ht="12" customHeight="1">
      <c r="D1199" s="9"/>
      <c r="E1199" s="9"/>
      <c r="F1199" s="9"/>
      <c r="G1199" s="9"/>
    </row>
    <row r="1200" spans="4:7" ht="12" customHeight="1">
      <c r="D1200" s="9"/>
      <c r="E1200" s="9"/>
      <c r="F1200" s="9"/>
      <c r="G1200" s="9"/>
    </row>
    <row r="1201" spans="4:7" ht="12" customHeight="1">
      <c r="D1201" s="9"/>
      <c r="E1201" s="9"/>
      <c r="F1201" s="9"/>
      <c r="G1201" s="9"/>
    </row>
    <row r="1202" spans="4:7" ht="12" customHeight="1">
      <c r="D1202" s="9"/>
      <c r="E1202" s="9"/>
      <c r="F1202" s="9"/>
      <c r="G1202" s="9"/>
    </row>
    <row r="1203" spans="4:7" ht="12" customHeight="1">
      <c r="D1203" s="9"/>
      <c r="E1203" s="9"/>
      <c r="F1203" s="9"/>
      <c r="G1203" s="9"/>
    </row>
    <row r="1204" spans="4:7" ht="12" customHeight="1">
      <c r="D1204" s="9"/>
      <c r="E1204" s="9"/>
      <c r="F1204" s="9"/>
      <c r="G1204" s="9"/>
    </row>
    <row r="1205" spans="4:7" ht="12" customHeight="1">
      <c r="D1205" s="9"/>
      <c r="E1205" s="9"/>
      <c r="F1205" s="9"/>
      <c r="G1205" s="9"/>
    </row>
    <row r="1206" spans="4:7" ht="12" customHeight="1">
      <c r="D1206" s="9"/>
      <c r="E1206" s="9"/>
      <c r="F1206" s="9"/>
      <c r="G1206" s="9"/>
    </row>
    <row r="1207" spans="4:7" ht="12" customHeight="1">
      <c r="D1207" s="9"/>
      <c r="E1207" s="9"/>
      <c r="F1207" s="9"/>
      <c r="G1207" s="9"/>
    </row>
    <row r="1208" spans="4:7" ht="12" customHeight="1">
      <c r="D1208" s="9"/>
      <c r="E1208" s="9"/>
      <c r="F1208" s="9"/>
      <c r="G1208" s="9"/>
    </row>
    <row r="1209" spans="4:7" ht="12" customHeight="1">
      <c r="D1209" s="9"/>
      <c r="E1209" s="9"/>
      <c r="F1209" s="9"/>
      <c r="G1209" s="9"/>
    </row>
    <row r="1210" spans="4:7" ht="12" customHeight="1">
      <c r="D1210" s="9"/>
      <c r="E1210" s="9"/>
      <c r="F1210" s="9"/>
      <c r="G1210" s="9"/>
    </row>
    <row r="1211" spans="4:7" ht="12" customHeight="1">
      <c r="D1211" s="9"/>
      <c r="E1211" s="9"/>
      <c r="F1211" s="9"/>
      <c r="G1211" s="9"/>
    </row>
    <row r="1212" spans="4:7" ht="12" customHeight="1">
      <c r="D1212" s="9"/>
      <c r="E1212" s="9"/>
      <c r="F1212" s="9"/>
      <c r="G1212" s="9"/>
    </row>
    <row r="1213" spans="4:7" ht="12" customHeight="1">
      <c r="D1213" s="9"/>
      <c r="E1213" s="9"/>
      <c r="F1213" s="9"/>
      <c r="G1213" s="9"/>
    </row>
    <row r="1214" spans="4:7" ht="12" customHeight="1">
      <c r="D1214" s="9"/>
      <c r="E1214" s="9"/>
      <c r="F1214" s="9"/>
      <c r="G1214" s="9"/>
    </row>
    <row r="1215" spans="4:7" ht="12" customHeight="1">
      <c r="D1215" s="9"/>
      <c r="E1215" s="9"/>
      <c r="F1215" s="9"/>
      <c r="G1215" s="9"/>
    </row>
    <row r="1216" spans="4:7" ht="12" customHeight="1">
      <c r="D1216" s="9"/>
      <c r="E1216" s="9"/>
      <c r="F1216" s="9"/>
      <c r="G1216" s="9"/>
    </row>
    <row r="1217" spans="4:7" ht="12" customHeight="1">
      <c r="D1217" s="9"/>
      <c r="E1217" s="9"/>
      <c r="F1217" s="9"/>
      <c r="G1217" s="9"/>
    </row>
    <row r="1218" spans="4:7" ht="12" customHeight="1">
      <c r="D1218" s="9"/>
      <c r="E1218" s="9"/>
      <c r="F1218" s="9"/>
      <c r="G1218" s="9"/>
    </row>
    <row r="1219" spans="4:7" ht="12" customHeight="1">
      <c r="D1219" s="9"/>
      <c r="E1219" s="9"/>
      <c r="F1219" s="9"/>
      <c r="G1219" s="9"/>
    </row>
    <row r="1220" spans="4:7" ht="12" customHeight="1">
      <c r="D1220" s="9"/>
      <c r="E1220" s="9"/>
      <c r="F1220" s="9"/>
      <c r="G1220" s="9"/>
    </row>
    <row r="1221" spans="4:7" ht="12" customHeight="1">
      <c r="D1221" s="9"/>
      <c r="E1221" s="9"/>
      <c r="F1221" s="9"/>
      <c r="G1221" s="9"/>
    </row>
    <row r="1222" spans="4:7" ht="12" customHeight="1">
      <c r="D1222" s="9"/>
      <c r="E1222" s="9"/>
      <c r="F1222" s="9"/>
      <c r="G1222" s="9"/>
    </row>
    <row r="1223" spans="4:7" ht="12" customHeight="1">
      <c r="D1223" s="9"/>
      <c r="E1223" s="9"/>
      <c r="F1223" s="9"/>
      <c r="G1223" s="9"/>
    </row>
    <row r="1224" spans="4:7" ht="12" customHeight="1">
      <c r="D1224" s="9"/>
      <c r="E1224" s="9"/>
      <c r="F1224" s="9"/>
      <c r="G1224" s="9"/>
    </row>
    <row r="1225" spans="4:7" ht="12" customHeight="1">
      <c r="D1225" s="9"/>
      <c r="E1225" s="9"/>
      <c r="F1225" s="9"/>
      <c r="G1225" s="9"/>
    </row>
    <row r="1226" spans="4:7" ht="12" customHeight="1">
      <c r="D1226" s="9"/>
      <c r="E1226" s="9"/>
      <c r="F1226" s="9"/>
      <c r="G1226" s="9"/>
    </row>
    <row r="1227" spans="4:7" ht="12" customHeight="1">
      <c r="D1227" s="9"/>
      <c r="E1227" s="9"/>
      <c r="F1227" s="9"/>
      <c r="G1227" s="9"/>
    </row>
    <row r="1228" spans="4:7" ht="12" customHeight="1">
      <c r="D1228" s="9"/>
      <c r="E1228" s="9"/>
      <c r="F1228" s="9"/>
      <c r="G1228" s="9"/>
    </row>
    <row r="1229" spans="4:7" ht="12" customHeight="1">
      <c r="D1229" s="9"/>
      <c r="E1229" s="9"/>
      <c r="F1229" s="9"/>
      <c r="G1229" s="9"/>
    </row>
    <row r="1230" spans="4:7" ht="12" customHeight="1">
      <c r="D1230" s="9"/>
      <c r="E1230" s="9"/>
      <c r="F1230" s="9"/>
      <c r="G1230" s="9"/>
    </row>
    <row r="1231" spans="4:7" ht="12" customHeight="1">
      <c r="D1231" s="9"/>
      <c r="E1231" s="9"/>
      <c r="F1231" s="9"/>
      <c r="G1231" s="9"/>
    </row>
    <row r="1232" spans="4:7" ht="12" customHeight="1">
      <c r="D1232" s="9"/>
      <c r="E1232" s="9"/>
      <c r="F1232" s="9"/>
      <c r="G1232" s="9"/>
    </row>
    <row r="1233" spans="4:7" ht="12" customHeight="1">
      <c r="D1233" s="9"/>
      <c r="E1233" s="9"/>
      <c r="F1233" s="9"/>
      <c r="G1233" s="9"/>
    </row>
    <row r="1234" spans="4:7" ht="12" customHeight="1">
      <c r="D1234" s="9"/>
      <c r="E1234" s="9"/>
      <c r="F1234" s="9"/>
      <c r="G1234" s="9"/>
    </row>
    <row r="1235" spans="4:7" ht="12" customHeight="1">
      <c r="D1235" s="9"/>
      <c r="E1235" s="9"/>
      <c r="F1235" s="9"/>
      <c r="G1235" s="9"/>
    </row>
    <row r="1236" spans="4:7" ht="12" customHeight="1">
      <c r="D1236" s="9"/>
      <c r="E1236" s="9"/>
      <c r="F1236" s="9"/>
      <c r="G1236" s="9"/>
    </row>
    <row r="1237" spans="4:7" ht="12" customHeight="1">
      <c r="D1237" s="9"/>
      <c r="E1237" s="9"/>
      <c r="F1237" s="9"/>
      <c r="G1237" s="9"/>
    </row>
    <row r="1238" spans="4:7" ht="12" customHeight="1">
      <c r="D1238" s="9"/>
      <c r="E1238" s="9"/>
      <c r="F1238" s="9"/>
      <c r="G1238" s="9"/>
    </row>
    <row r="1239" spans="4:7" ht="12" customHeight="1">
      <c r="D1239" s="9"/>
      <c r="E1239" s="9"/>
      <c r="F1239" s="9"/>
      <c r="G1239" s="9"/>
    </row>
    <row r="1240" spans="4:7" ht="12" customHeight="1">
      <c r="D1240" s="9"/>
      <c r="E1240" s="9"/>
      <c r="F1240" s="9"/>
      <c r="G1240" s="9"/>
    </row>
    <row r="1241" spans="4:7" ht="12" customHeight="1">
      <c r="D1241" s="9"/>
      <c r="E1241" s="9"/>
      <c r="F1241" s="9"/>
      <c r="G1241" s="9"/>
    </row>
    <row r="1242" spans="4:7" ht="12" customHeight="1">
      <c r="D1242" s="9"/>
      <c r="E1242" s="9"/>
      <c r="F1242" s="9"/>
      <c r="G1242" s="9"/>
    </row>
    <row r="1243" spans="4:7" ht="12" customHeight="1">
      <c r="D1243" s="9"/>
      <c r="E1243" s="9"/>
      <c r="F1243" s="9"/>
      <c r="G1243" s="9"/>
    </row>
    <row r="1244" spans="4:7" ht="12" customHeight="1">
      <c r="D1244" s="9"/>
      <c r="E1244" s="9"/>
      <c r="F1244" s="9"/>
      <c r="G1244" s="9"/>
    </row>
    <row r="1245" spans="4:7" ht="12" customHeight="1">
      <c r="D1245" s="9"/>
      <c r="E1245" s="9"/>
      <c r="F1245" s="9"/>
      <c r="G1245" s="9"/>
    </row>
    <row r="1246" spans="4:7" ht="12" customHeight="1">
      <c r="D1246" s="9"/>
      <c r="E1246" s="9"/>
      <c r="F1246" s="9"/>
      <c r="G1246" s="9"/>
    </row>
    <row r="1247" spans="4:7" ht="12" customHeight="1">
      <c r="D1247" s="9"/>
      <c r="E1247" s="9"/>
      <c r="F1247" s="9"/>
      <c r="G1247" s="9"/>
    </row>
    <row r="1248" spans="4:7" ht="12" customHeight="1">
      <c r="D1248" s="9"/>
      <c r="E1248" s="9"/>
      <c r="F1248" s="9"/>
      <c r="G1248" s="9"/>
    </row>
    <row r="1249" spans="4:7" ht="12" customHeight="1">
      <c r="D1249" s="9"/>
      <c r="E1249" s="9"/>
      <c r="F1249" s="9"/>
      <c r="G1249" s="9"/>
    </row>
    <row r="1250" spans="4:7" ht="12" customHeight="1">
      <c r="D1250" s="9"/>
      <c r="E1250" s="9"/>
      <c r="F1250" s="9"/>
      <c r="G1250" s="9"/>
    </row>
    <row r="1251" spans="4:7" ht="12" customHeight="1">
      <c r="D1251" s="9"/>
      <c r="E1251" s="9"/>
      <c r="F1251" s="9"/>
      <c r="G1251" s="9"/>
    </row>
    <row r="1252" spans="4:7" ht="12" customHeight="1">
      <c r="D1252" s="9"/>
      <c r="E1252" s="9"/>
      <c r="F1252" s="9"/>
      <c r="G1252" s="9"/>
    </row>
    <row r="1253" spans="4:7" ht="12" customHeight="1">
      <c r="D1253" s="9"/>
      <c r="E1253" s="9"/>
      <c r="F1253" s="9"/>
      <c r="G1253" s="9"/>
    </row>
    <row r="1254" spans="4:7" ht="12" customHeight="1">
      <c r="D1254" s="9"/>
      <c r="E1254" s="9"/>
      <c r="F1254" s="9"/>
      <c r="G1254" s="9"/>
    </row>
    <row r="1255" spans="4:7" ht="12" customHeight="1">
      <c r="D1255" s="9"/>
      <c r="E1255" s="9"/>
      <c r="F1255" s="9"/>
      <c r="G1255" s="9"/>
    </row>
    <row r="1256" spans="4:7" ht="12" customHeight="1">
      <c r="D1256" s="9"/>
      <c r="E1256" s="9"/>
      <c r="F1256" s="9"/>
      <c r="G1256" s="9"/>
    </row>
    <row r="1257" spans="4:7" ht="12" customHeight="1">
      <c r="D1257" s="9"/>
      <c r="E1257" s="9"/>
      <c r="F1257" s="9"/>
      <c r="G1257" s="9"/>
    </row>
    <row r="1258" spans="4:7" ht="12" customHeight="1">
      <c r="D1258" s="9"/>
      <c r="E1258" s="9"/>
      <c r="F1258" s="9"/>
      <c r="G1258" s="9"/>
    </row>
    <row r="1259" spans="4:7" ht="12" customHeight="1">
      <c r="D1259" s="9"/>
      <c r="E1259" s="9"/>
      <c r="F1259" s="9"/>
      <c r="G1259" s="9"/>
    </row>
    <row r="1260" spans="4:7" ht="12" customHeight="1">
      <c r="D1260" s="9"/>
      <c r="E1260" s="9"/>
      <c r="F1260" s="9"/>
      <c r="G1260" s="9"/>
    </row>
    <row r="1261" spans="4:7" ht="12" customHeight="1">
      <c r="D1261" s="9"/>
      <c r="E1261" s="9"/>
      <c r="F1261" s="9"/>
      <c r="G1261" s="9"/>
    </row>
    <row r="1262" spans="4:7" ht="12" customHeight="1">
      <c r="D1262" s="9"/>
      <c r="E1262" s="9"/>
      <c r="F1262" s="9"/>
      <c r="G1262" s="9"/>
    </row>
    <row r="1263" spans="4:7" ht="12" customHeight="1">
      <c r="D1263" s="9"/>
      <c r="E1263" s="9"/>
      <c r="F1263" s="9"/>
      <c r="G1263" s="9"/>
    </row>
    <row r="1264" spans="4:7" ht="12" customHeight="1">
      <c r="D1264" s="9"/>
      <c r="E1264" s="9"/>
      <c r="F1264" s="9"/>
      <c r="G1264" s="9"/>
    </row>
    <row r="1265" spans="4:7" ht="12" customHeight="1">
      <c r="D1265" s="9"/>
      <c r="E1265" s="9"/>
      <c r="F1265" s="9"/>
      <c r="G1265" s="9"/>
    </row>
    <row r="1266" spans="4:7" ht="12" customHeight="1">
      <c r="D1266" s="9"/>
      <c r="E1266" s="9"/>
      <c r="F1266" s="9"/>
      <c r="G1266" s="9"/>
    </row>
    <row r="1267" spans="4:7" ht="12" customHeight="1">
      <c r="D1267" s="9"/>
      <c r="E1267" s="9"/>
      <c r="F1267" s="9"/>
      <c r="G1267" s="9"/>
    </row>
    <row r="1268" spans="4:7" ht="12" customHeight="1">
      <c r="D1268" s="9"/>
      <c r="E1268" s="9"/>
      <c r="F1268" s="9"/>
      <c r="G1268" s="9"/>
    </row>
    <row r="1269" spans="4:7" ht="12" customHeight="1">
      <c r="D1269" s="9"/>
      <c r="E1269" s="9"/>
      <c r="F1269" s="9"/>
      <c r="G1269" s="9"/>
    </row>
    <row r="1270" spans="4:7" ht="12" customHeight="1">
      <c r="D1270" s="9"/>
      <c r="E1270" s="9"/>
      <c r="F1270" s="9"/>
      <c r="G1270" s="9"/>
    </row>
    <row r="1271" spans="4:7" ht="12" customHeight="1">
      <c r="D1271" s="9"/>
      <c r="E1271" s="9"/>
      <c r="F1271" s="9"/>
      <c r="G1271" s="9"/>
    </row>
    <row r="1272" spans="4:7" ht="12" customHeight="1">
      <c r="D1272" s="9"/>
      <c r="E1272" s="9"/>
      <c r="F1272" s="9"/>
      <c r="G1272" s="9"/>
    </row>
    <row r="1273" spans="4:7" ht="12" customHeight="1">
      <c r="D1273" s="9"/>
      <c r="E1273" s="9"/>
      <c r="F1273" s="9"/>
      <c r="G1273" s="9"/>
    </row>
    <row r="1274" spans="4:7" ht="12" customHeight="1">
      <c r="D1274" s="9"/>
      <c r="E1274" s="9"/>
      <c r="F1274" s="9"/>
      <c r="G1274" s="9"/>
    </row>
    <row r="1275" spans="4:7" ht="12" customHeight="1">
      <c r="D1275" s="9"/>
      <c r="E1275" s="9"/>
      <c r="F1275" s="9"/>
      <c r="G1275" s="9"/>
    </row>
    <row r="1276" spans="4:7" ht="12" customHeight="1">
      <c r="D1276" s="9"/>
      <c r="E1276" s="9"/>
      <c r="F1276" s="9"/>
      <c r="G1276" s="9"/>
    </row>
    <row r="1277" spans="4:7" ht="12" customHeight="1">
      <c r="D1277" s="9"/>
      <c r="E1277" s="9"/>
      <c r="F1277" s="9"/>
      <c r="G1277" s="9"/>
    </row>
    <row r="1278" spans="4:7" ht="12" customHeight="1">
      <c r="D1278" s="9"/>
      <c r="E1278" s="9"/>
      <c r="F1278" s="9"/>
      <c r="G1278" s="9"/>
    </row>
    <row r="1279" spans="4:7" ht="12" customHeight="1">
      <c r="D1279" s="9"/>
      <c r="E1279" s="9"/>
      <c r="F1279" s="9"/>
      <c r="G1279" s="9"/>
    </row>
    <row r="1280" spans="4:7" ht="12" customHeight="1">
      <c r="D1280" s="9"/>
      <c r="E1280" s="9"/>
      <c r="F1280" s="9"/>
      <c r="G1280" s="9"/>
    </row>
    <row r="1281" spans="4:7" ht="12" customHeight="1">
      <c r="D1281" s="9"/>
      <c r="E1281" s="9"/>
      <c r="F1281" s="9"/>
      <c r="G1281" s="9"/>
    </row>
    <row r="1282" spans="4:7" ht="12" customHeight="1">
      <c r="D1282" s="9"/>
      <c r="E1282" s="9"/>
      <c r="F1282" s="9"/>
      <c r="G1282" s="9"/>
    </row>
    <row r="1283" spans="4:7" ht="12" customHeight="1">
      <c r="D1283" s="9"/>
      <c r="E1283" s="9"/>
      <c r="F1283" s="9"/>
      <c r="G1283" s="9"/>
    </row>
    <row r="1284" spans="4:7" ht="12" customHeight="1">
      <c r="D1284" s="9"/>
      <c r="E1284" s="9"/>
      <c r="F1284" s="9"/>
      <c r="G1284" s="9"/>
    </row>
    <row r="1285" spans="4:7" ht="12" customHeight="1">
      <c r="D1285" s="9"/>
      <c r="E1285" s="9"/>
      <c r="F1285" s="9"/>
      <c r="G1285" s="9"/>
    </row>
    <row r="1286" spans="4:7" ht="12" customHeight="1">
      <c r="D1286" s="9"/>
      <c r="E1286" s="9"/>
      <c r="F1286" s="9"/>
      <c r="G1286" s="9"/>
    </row>
    <row r="1287" spans="4:7" ht="12" customHeight="1">
      <c r="D1287" s="9"/>
      <c r="E1287" s="9"/>
      <c r="F1287" s="9"/>
      <c r="G1287" s="9"/>
    </row>
    <row r="1288" spans="4:7" ht="12" customHeight="1">
      <c r="D1288" s="9"/>
      <c r="E1288" s="9"/>
      <c r="F1288" s="9"/>
      <c r="G1288" s="9"/>
    </row>
    <row r="1289" spans="4:7" ht="12" customHeight="1">
      <c r="D1289" s="9"/>
      <c r="E1289" s="9"/>
      <c r="F1289" s="9"/>
      <c r="G1289" s="9"/>
    </row>
    <row r="1290" spans="4:7" ht="12" customHeight="1">
      <c r="D1290" s="9"/>
      <c r="E1290" s="9"/>
      <c r="F1290" s="9"/>
      <c r="G1290" s="9"/>
    </row>
    <row r="1291" spans="4:7" ht="12" customHeight="1">
      <c r="D1291" s="9"/>
      <c r="E1291" s="9"/>
      <c r="F1291" s="9"/>
      <c r="G1291" s="9"/>
    </row>
    <row r="1292" spans="4:7" ht="12" customHeight="1">
      <c r="D1292" s="9"/>
      <c r="E1292" s="9"/>
      <c r="F1292" s="9"/>
      <c r="G1292" s="9"/>
    </row>
    <row r="1293" spans="4:7" ht="12" customHeight="1">
      <c r="D1293" s="9"/>
      <c r="E1293" s="9"/>
      <c r="F1293" s="9"/>
      <c r="G1293" s="9"/>
    </row>
    <row r="1294" spans="4:7" ht="12" customHeight="1">
      <c r="D1294" s="9"/>
      <c r="E1294" s="9"/>
      <c r="F1294" s="9"/>
      <c r="G1294" s="9"/>
    </row>
    <row r="1295" spans="4:7" ht="12" customHeight="1">
      <c r="D1295" s="9"/>
      <c r="E1295" s="9"/>
      <c r="F1295" s="9"/>
      <c r="G1295" s="9"/>
    </row>
    <row r="1296" spans="4:7" ht="12" customHeight="1">
      <c r="D1296" s="9"/>
      <c r="E1296" s="9"/>
      <c r="F1296" s="9"/>
      <c r="G1296" s="9"/>
    </row>
    <row r="1297" spans="4:7" ht="12" customHeight="1">
      <c r="D1297" s="9"/>
      <c r="E1297" s="9"/>
      <c r="F1297" s="9"/>
      <c r="G1297" s="9"/>
    </row>
    <row r="1298" spans="4:7" ht="12" customHeight="1">
      <c r="D1298" s="9"/>
      <c r="E1298" s="9"/>
      <c r="F1298" s="9"/>
      <c r="G1298" s="9"/>
    </row>
    <row r="1299" spans="4:7" ht="12" customHeight="1">
      <c r="D1299" s="9"/>
      <c r="E1299" s="9"/>
      <c r="F1299" s="9"/>
      <c r="G1299" s="9"/>
    </row>
    <row r="1300" spans="4:7" ht="12" customHeight="1">
      <c r="D1300" s="9"/>
      <c r="E1300" s="9"/>
      <c r="F1300" s="9"/>
      <c r="G1300" s="9"/>
    </row>
    <row r="1301" spans="4:7" ht="12" customHeight="1">
      <c r="D1301" s="9"/>
      <c r="E1301" s="9"/>
      <c r="F1301" s="9"/>
      <c r="G1301" s="9"/>
    </row>
    <row r="1302" spans="4:7" ht="12" customHeight="1">
      <c r="D1302" s="9"/>
      <c r="E1302" s="9"/>
      <c r="F1302" s="9"/>
      <c r="G1302" s="9"/>
    </row>
    <row r="1303" spans="4:7" ht="12" customHeight="1">
      <c r="D1303" s="9"/>
      <c r="E1303" s="9"/>
      <c r="F1303" s="9"/>
      <c r="G1303" s="9"/>
    </row>
    <row r="1304" spans="4:7" ht="12" customHeight="1">
      <c r="D1304" s="9"/>
      <c r="E1304" s="9"/>
      <c r="F1304" s="9"/>
      <c r="G1304" s="9"/>
    </row>
    <row r="1305" spans="4:7" ht="12" customHeight="1">
      <c r="D1305" s="9"/>
      <c r="E1305" s="9"/>
      <c r="F1305" s="9"/>
      <c r="G1305" s="9"/>
    </row>
    <row r="1306" spans="4:7" ht="12" customHeight="1">
      <c r="D1306" s="9"/>
      <c r="E1306" s="9"/>
      <c r="F1306" s="9"/>
      <c r="G1306" s="9"/>
    </row>
    <row r="1307" spans="4:7" ht="12" customHeight="1">
      <c r="D1307" s="9"/>
      <c r="E1307" s="9"/>
      <c r="F1307" s="9"/>
      <c r="G1307" s="9"/>
    </row>
    <row r="1308" spans="4:7" ht="12" customHeight="1">
      <c r="D1308" s="9"/>
      <c r="E1308" s="9"/>
      <c r="F1308" s="9"/>
      <c r="G1308" s="9"/>
    </row>
    <row r="1309" spans="4:7" ht="12" customHeight="1">
      <c r="D1309" s="9"/>
      <c r="E1309" s="9"/>
      <c r="F1309" s="9"/>
      <c r="G1309" s="9"/>
    </row>
    <row r="1310" spans="4:7" ht="12" customHeight="1">
      <c r="D1310" s="9"/>
      <c r="E1310" s="9"/>
      <c r="F1310" s="9"/>
      <c r="G1310" s="9"/>
    </row>
    <row r="1311" spans="4:7" ht="12" customHeight="1">
      <c r="D1311" s="9"/>
      <c r="E1311" s="9"/>
      <c r="F1311" s="9"/>
      <c r="G1311" s="9"/>
    </row>
    <row r="1312" spans="4:7" ht="12" customHeight="1">
      <c r="D1312" s="9"/>
      <c r="E1312" s="9"/>
      <c r="F1312" s="9"/>
      <c r="G1312" s="9"/>
    </row>
    <row r="1313" spans="4:7" ht="12" customHeight="1">
      <c r="D1313" s="9"/>
      <c r="E1313" s="9"/>
      <c r="F1313" s="9"/>
      <c r="G1313" s="9"/>
    </row>
    <row r="1314" spans="4:7" ht="12" customHeight="1">
      <c r="D1314" s="9"/>
      <c r="E1314" s="9"/>
      <c r="F1314" s="9"/>
      <c r="G1314" s="9"/>
    </row>
    <row r="1315" spans="4:7" ht="12" customHeight="1">
      <c r="D1315" s="9"/>
      <c r="E1315" s="9"/>
      <c r="F1315" s="9"/>
      <c r="G1315" s="9"/>
    </row>
    <row r="1316" spans="4:7" ht="12" customHeight="1">
      <c r="D1316" s="9"/>
      <c r="E1316" s="9"/>
      <c r="F1316" s="9"/>
      <c r="G1316" s="9"/>
    </row>
    <row r="1317" spans="4:7" ht="12" customHeight="1">
      <c r="D1317" s="9"/>
      <c r="E1317" s="9"/>
      <c r="F1317" s="9"/>
      <c r="G1317" s="9"/>
    </row>
    <row r="1318" spans="4:7" ht="12" customHeight="1">
      <c r="D1318" s="9"/>
      <c r="E1318" s="9"/>
      <c r="F1318" s="9"/>
      <c r="G1318" s="9"/>
    </row>
    <row r="1319" spans="4:7" ht="12" customHeight="1">
      <c r="D1319" s="9"/>
      <c r="E1319" s="9"/>
      <c r="F1319" s="9"/>
      <c r="G1319" s="9"/>
    </row>
    <row r="1320" spans="4:7" ht="12" customHeight="1">
      <c r="D1320" s="9"/>
      <c r="E1320" s="9"/>
      <c r="F1320" s="9"/>
      <c r="G1320" s="9"/>
    </row>
    <row r="1321" spans="4:7" ht="12" customHeight="1">
      <c r="D1321" s="9"/>
      <c r="E1321" s="9"/>
      <c r="F1321" s="9"/>
      <c r="G1321" s="9"/>
    </row>
    <row r="1322" spans="4:7" ht="12" customHeight="1">
      <c r="D1322" s="9"/>
      <c r="E1322" s="9"/>
      <c r="F1322" s="9"/>
      <c r="G1322" s="9"/>
    </row>
    <row r="1323" spans="4:7" ht="12" customHeight="1">
      <c r="D1323" s="9"/>
      <c r="E1323" s="9"/>
      <c r="F1323" s="9"/>
      <c r="G1323" s="9"/>
    </row>
    <row r="1324" spans="4:7" ht="12" customHeight="1">
      <c r="D1324" s="9"/>
      <c r="E1324" s="9"/>
      <c r="F1324" s="9"/>
      <c r="G1324" s="9"/>
    </row>
    <row r="1325" spans="4:7" ht="12" customHeight="1">
      <c r="D1325" s="9"/>
      <c r="E1325" s="9"/>
      <c r="F1325" s="9"/>
      <c r="G1325" s="9"/>
    </row>
    <row r="1326" spans="4:7" ht="12" customHeight="1">
      <c r="D1326" s="9"/>
      <c r="E1326" s="9"/>
      <c r="F1326" s="9"/>
      <c r="G1326" s="9"/>
    </row>
    <row r="1327" spans="4:7" ht="12" customHeight="1">
      <c r="D1327" s="9"/>
      <c r="E1327" s="9"/>
      <c r="F1327" s="9"/>
      <c r="G1327" s="9"/>
    </row>
    <row r="1328" spans="4:7" ht="12" customHeight="1">
      <c r="D1328" s="9"/>
      <c r="E1328" s="9"/>
      <c r="F1328" s="9"/>
      <c r="G1328" s="9"/>
    </row>
    <row r="1329" spans="4:7" ht="12" customHeight="1">
      <c r="D1329" s="9"/>
      <c r="E1329" s="9"/>
      <c r="F1329" s="9"/>
      <c r="G1329" s="9"/>
    </row>
    <row r="1330" spans="4:7" ht="12" customHeight="1">
      <c r="D1330" s="9"/>
      <c r="E1330" s="9"/>
      <c r="F1330" s="9"/>
      <c r="G1330" s="9"/>
    </row>
    <row r="1331" spans="4:7" ht="12" customHeight="1">
      <c r="D1331" s="9"/>
      <c r="E1331" s="9"/>
      <c r="F1331" s="9"/>
      <c r="G1331" s="9"/>
    </row>
    <row r="1332" spans="4:7" ht="12" customHeight="1">
      <c r="D1332" s="9"/>
      <c r="E1332" s="9"/>
      <c r="F1332" s="9"/>
      <c r="G1332" s="9"/>
    </row>
    <row r="1333" spans="4:7" ht="12" customHeight="1">
      <c r="D1333" s="9"/>
      <c r="E1333" s="9"/>
      <c r="F1333" s="9"/>
      <c r="G1333" s="9"/>
    </row>
    <row r="1334" spans="4:7" ht="12" customHeight="1">
      <c r="D1334" s="9"/>
      <c r="E1334" s="9"/>
      <c r="F1334" s="9"/>
      <c r="G1334" s="9"/>
    </row>
    <row r="1335" spans="4:7" ht="12" customHeight="1">
      <c r="D1335" s="9"/>
      <c r="E1335" s="9"/>
      <c r="F1335" s="9"/>
      <c r="G1335" s="9"/>
    </row>
    <row r="1336" spans="4:7" ht="12" customHeight="1">
      <c r="D1336" s="9"/>
      <c r="E1336" s="9"/>
      <c r="F1336" s="9"/>
      <c r="G1336" s="9"/>
    </row>
    <row r="1337" spans="4:7" ht="12" customHeight="1">
      <c r="D1337" s="9"/>
      <c r="E1337" s="9"/>
      <c r="F1337" s="9"/>
      <c r="G1337" s="9"/>
    </row>
    <row r="1338" spans="4:7" ht="12" customHeight="1">
      <c r="D1338" s="9"/>
      <c r="E1338" s="9"/>
      <c r="F1338" s="9"/>
      <c r="G1338" s="9"/>
    </row>
    <row r="1339" spans="4:7" ht="12" customHeight="1">
      <c r="D1339" s="9"/>
      <c r="E1339" s="9"/>
      <c r="F1339" s="9"/>
      <c r="G1339" s="9"/>
    </row>
    <row r="1340" spans="4:7" ht="12" customHeight="1">
      <c r="D1340" s="9"/>
      <c r="E1340" s="9"/>
      <c r="F1340" s="9"/>
      <c r="G1340" s="9"/>
    </row>
    <row r="1341" spans="4:7" ht="12" customHeight="1">
      <c r="D1341" s="9"/>
      <c r="E1341" s="9"/>
      <c r="F1341" s="9"/>
      <c r="G1341" s="9"/>
    </row>
    <row r="1342" spans="4:7" ht="12" customHeight="1">
      <c r="D1342" s="9"/>
      <c r="E1342" s="9"/>
      <c r="F1342" s="9"/>
      <c r="G1342" s="9"/>
    </row>
    <row r="1343" spans="4:7" ht="12" customHeight="1">
      <c r="D1343" s="9"/>
      <c r="E1343" s="9"/>
      <c r="F1343" s="9"/>
      <c r="G1343" s="9"/>
    </row>
    <row r="1344" spans="4:7" ht="12" customHeight="1">
      <c r="D1344" s="9"/>
      <c r="E1344" s="9"/>
      <c r="F1344" s="9"/>
      <c r="G1344" s="9"/>
    </row>
    <row r="1345" spans="4:7" ht="12" customHeight="1">
      <c r="D1345" s="9"/>
      <c r="E1345" s="9"/>
      <c r="F1345" s="9"/>
      <c r="G1345" s="9"/>
    </row>
    <row r="1346" spans="4:7" ht="12" customHeight="1">
      <c r="D1346" s="9"/>
      <c r="E1346" s="9"/>
      <c r="F1346" s="9"/>
      <c r="G1346" s="9"/>
    </row>
    <row r="1347" spans="4:7" ht="12" customHeight="1">
      <c r="D1347" s="9"/>
      <c r="E1347" s="9"/>
      <c r="F1347" s="9"/>
      <c r="G1347" s="9"/>
    </row>
    <row r="1348" spans="4:7" ht="12" customHeight="1">
      <c r="D1348" s="9"/>
      <c r="E1348" s="9"/>
      <c r="F1348" s="9"/>
      <c r="G1348" s="9"/>
    </row>
    <row r="1349" spans="4:7" ht="12" customHeight="1">
      <c r="D1349" s="9"/>
      <c r="E1349" s="9"/>
      <c r="F1349" s="9"/>
      <c r="G1349" s="9"/>
    </row>
    <row r="1350" spans="4:7" ht="12" customHeight="1">
      <c r="D1350" s="9"/>
      <c r="E1350" s="9"/>
      <c r="F1350" s="9"/>
      <c r="G1350" s="9"/>
    </row>
    <row r="1351" spans="4:7" ht="12" customHeight="1">
      <c r="D1351" s="9"/>
      <c r="E1351" s="9"/>
      <c r="F1351" s="9"/>
      <c r="G1351" s="9"/>
    </row>
    <row r="1352" spans="4:7" ht="12" customHeight="1">
      <c r="D1352" s="9"/>
      <c r="E1352" s="9"/>
      <c r="F1352" s="9"/>
      <c r="G1352" s="9"/>
    </row>
    <row r="1353" spans="4:7" ht="12" customHeight="1">
      <c r="D1353" s="9"/>
      <c r="E1353" s="9"/>
      <c r="F1353" s="9"/>
      <c r="G1353" s="9"/>
    </row>
    <row r="1354" spans="4:7" ht="12" customHeight="1">
      <c r="D1354" s="9"/>
      <c r="E1354" s="9"/>
      <c r="F1354" s="9"/>
      <c r="G1354" s="9"/>
    </row>
    <row r="1355" spans="4:7" ht="12" customHeight="1">
      <c r="D1355" s="9"/>
      <c r="E1355" s="9"/>
      <c r="F1355" s="9"/>
      <c r="G1355" s="9"/>
    </row>
    <row r="1356" spans="4:7" ht="12" customHeight="1">
      <c r="D1356" s="9"/>
      <c r="E1356" s="9"/>
      <c r="F1356" s="9"/>
      <c r="G1356" s="9"/>
    </row>
    <row r="1357" spans="4:7" ht="12" customHeight="1">
      <c r="D1357" s="9"/>
      <c r="E1357" s="9"/>
      <c r="F1357" s="9"/>
      <c r="G1357" s="9"/>
    </row>
    <row r="1358" spans="4:7" ht="12" customHeight="1">
      <c r="D1358" s="9"/>
      <c r="E1358" s="9"/>
      <c r="F1358" s="9"/>
      <c r="G1358" s="9"/>
    </row>
    <row r="1359" spans="4:7" ht="12" customHeight="1">
      <c r="D1359" s="9"/>
      <c r="E1359" s="9"/>
      <c r="F1359" s="9"/>
      <c r="G1359" s="9"/>
    </row>
    <row r="1360" spans="4:7" ht="12" customHeight="1">
      <c r="D1360" s="9"/>
      <c r="E1360" s="9"/>
      <c r="F1360" s="9"/>
      <c r="G1360" s="9"/>
    </row>
    <row r="1361" spans="4:7" ht="12" customHeight="1">
      <c r="D1361" s="9"/>
      <c r="E1361" s="9"/>
      <c r="F1361" s="9"/>
      <c r="G1361" s="9"/>
    </row>
    <row r="1362" spans="4:7" ht="12" customHeight="1">
      <c r="D1362" s="9"/>
      <c r="E1362" s="9"/>
      <c r="F1362" s="9"/>
      <c r="G1362" s="9"/>
    </row>
    <row r="1363" spans="4:7" ht="12" customHeight="1">
      <c r="D1363" s="9"/>
      <c r="E1363" s="9"/>
      <c r="F1363" s="9"/>
      <c r="G1363" s="9"/>
    </row>
    <row r="1364" spans="4:7" ht="12" customHeight="1">
      <c r="D1364" s="9"/>
      <c r="E1364" s="9"/>
      <c r="F1364" s="9"/>
      <c r="G1364" s="9"/>
    </row>
    <row r="1365" spans="4:7" ht="12" customHeight="1">
      <c r="D1365" s="9"/>
      <c r="E1365" s="9"/>
      <c r="F1365" s="9"/>
      <c r="G1365" s="9"/>
    </row>
    <row r="1366" spans="4:7" ht="12" customHeight="1">
      <c r="D1366" s="9"/>
      <c r="E1366" s="9"/>
      <c r="F1366" s="9"/>
      <c r="G1366" s="9"/>
    </row>
    <row r="1367" spans="4:7" ht="12" customHeight="1">
      <c r="D1367" s="9"/>
      <c r="E1367" s="9"/>
      <c r="F1367" s="9"/>
      <c r="G1367" s="9"/>
    </row>
    <row r="1368" spans="4:7" ht="12" customHeight="1">
      <c r="D1368" s="9"/>
      <c r="E1368" s="9"/>
      <c r="F1368" s="9"/>
      <c r="G1368" s="9"/>
    </row>
    <row r="1369" spans="4:7" ht="12" customHeight="1">
      <c r="D1369" s="9"/>
      <c r="E1369" s="9"/>
      <c r="F1369" s="9"/>
      <c r="G1369" s="9"/>
    </row>
    <row r="1370" spans="4:7" ht="12" customHeight="1">
      <c r="D1370" s="9"/>
      <c r="E1370" s="9"/>
      <c r="F1370" s="9"/>
      <c r="G1370" s="9"/>
    </row>
    <row r="1371" spans="4:7" ht="12" customHeight="1">
      <c r="D1371" s="9"/>
      <c r="E1371" s="9"/>
      <c r="F1371" s="9"/>
      <c r="G1371" s="9"/>
    </row>
    <row r="1372" spans="4:7" ht="12" customHeight="1">
      <c r="D1372" s="9"/>
      <c r="E1372" s="9"/>
      <c r="F1372" s="9"/>
      <c r="G1372" s="9"/>
    </row>
    <row r="1373" spans="4:7" ht="12" customHeight="1">
      <c r="D1373" s="9"/>
      <c r="E1373" s="9"/>
      <c r="F1373" s="9"/>
      <c r="G1373" s="9"/>
    </row>
    <row r="1374" spans="4:7" ht="12" customHeight="1">
      <c r="D1374" s="9"/>
      <c r="E1374" s="9"/>
      <c r="F1374" s="9"/>
      <c r="G1374" s="9"/>
    </row>
    <row r="1375" spans="4:7" ht="12" customHeight="1">
      <c r="D1375" s="9"/>
      <c r="E1375" s="9"/>
      <c r="F1375" s="9"/>
      <c r="G1375" s="9"/>
    </row>
    <row r="1376" spans="4:7" ht="12" customHeight="1">
      <c r="D1376" s="9"/>
      <c r="E1376" s="9"/>
      <c r="F1376" s="9"/>
      <c r="G1376" s="9"/>
    </row>
    <row r="1377" spans="4:7" ht="12" customHeight="1">
      <c r="D1377" s="9"/>
      <c r="E1377" s="9"/>
      <c r="F1377" s="9"/>
      <c r="G1377" s="9"/>
    </row>
    <row r="1378" spans="4:7" ht="12" customHeight="1">
      <c r="D1378" s="9"/>
      <c r="E1378" s="9"/>
      <c r="F1378" s="9"/>
      <c r="G1378" s="9"/>
    </row>
    <row r="1379" spans="4:7" ht="12" customHeight="1">
      <c r="D1379" s="9"/>
      <c r="E1379" s="9"/>
      <c r="F1379" s="9"/>
      <c r="G1379" s="9"/>
    </row>
    <row r="1380" spans="4:7" ht="12" customHeight="1">
      <c r="D1380" s="9"/>
      <c r="E1380" s="9"/>
      <c r="F1380" s="9"/>
      <c r="G1380" s="9"/>
    </row>
    <row r="1381" spans="4:7" ht="12" customHeight="1">
      <c r="D1381" s="9"/>
      <c r="E1381" s="9"/>
      <c r="F1381" s="9"/>
      <c r="G1381" s="9"/>
    </row>
    <row r="1382" spans="4:7" ht="12" customHeight="1">
      <c r="D1382" s="9"/>
      <c r="E1382" s="9"/>
      <c r="F1382" s="9"/>
      <c r="G1382" s="9"/>
    </row>
    <row r="1383" spans="4:7" ht="12" customHeight="1">
      <c r="D1383" s="9"/>
      <c r="E1383" s="9"/>
      <c r="F1383" s="9"/>
      <c r="G1383" s="9"/>
    </row>
    <row r="1384" spans="4:7" ht="12" customHeight="1">
      <c r="D1384" s="9"/>
      <c r="E1384" s="9"/>
      <c r="F1384" s="9"/>
      <c r="G1384" s="9"/>
    </row>
    <row r="1385" spans="4:7" ht="12" customHeight="1">
      <c r="D1385" s="9"/>
      <c r="E1385" s="9"/>
      <c r="F1385" s="9"/>
      <c r="G1385" s="9"/>
    </row>
    <row r="1386" spans="4:7" ht="12" customHeight="1">
      <c r="D1386" s="9"/>
      <c r="E1386" s="9"/>
      <c r="F1386" s="9"/>
      <c r="G1386" s="9"/>
    </row>
    <row r="1387" spans="4:7" ht="12" customHeight="1">
      <c r="D1387" s="9"/>
      <c r="E1387" s="9"/>
      <c r="F1387" s="9"/>
      <c r="G1387" s="9"/>
    </row>
    <row r="1388" spans="4:7" ht="12" customHeight="1">
      <c r="D1388" s="9"/>
      <c r="E1388" s="9"/>
      <c r="F1388" s="9"/>
      <c r="G1388" s="9"/>
    </row>
    <row r="1389" spans="4:7" ht="12" customHeight="1">
      <c r="D1389" s="9"/>
      <c r="E1389" s="9"/>
      <c r="F1389" s="9"/>
      <c r="G1389" s="9"/>
    </row>
    <row r="1390" spans="4:7" ht="12" customHeight="1">
      <c r="D1390" s="9"/>
      <c r="E1390" s="9"/>
      <c r="F1390" s="9"/>
      <c r="G1390" s="9"/>
    </row>
    <row r="1391" spans="4:7" ht="12" customHeight="1">
      <c r="D1391" s="9"/>
      <c r="E1391" s="9"/>
      <c r="F1391" s="9"/>
      <c r="G1391" s="9"/>
    </row>
    <row r="1392" spans="4:7" ht="12" customHeight="1">
      <c r="D1392" s="9"/>
      <c r="E1392" s="9"/>
      <c r="F1392" s="9"/>
      <c r="G1392" s="9"/>
    </row>
    <row r="1393" spans="4:7" ht="12" customHeight="1">
      <c r="D1393" s="9"/>
      <c r="E1393" s="9"/>
      <c r="F1393" s="9"/>
      <c r="G1393" s="9"/>
    </row>
    <row r="1394" spans="4:7" ht="12" customHeight="1">
      <c r="D1394" s="9"/>
      <c r="E1394" s="9"/>
      <c r="F1394" s="9"/>
      <c r="G1394" s="9"/>
    </row>
    <row r="1395" spans="4:7" ht="12" customHeight="1">
      <c r="D1395" s="9"/>
      <c r="E1395" s="9"/>
      <c r="F1395" s="9"/>
      <c r="G1395" s="9"/>
    </row>
    <row r="1396" spans="4:7" ht="12" customHeight="1">
      <c r="D1396" s="9"/>
      <c r="E1396" s="9"/>
      <c r="F1396" s="9"/>
      <c r="G1396" s="9"/>
    </row>
    <row r="1397" spans="4:7" ht="12" customHeight="1">
      <c r="D1397" s="9"/>
      <c r="E1397" s="9"/>
      <c r="F1397" s="9"/>
      <c r="G1397" s="9"/>
    </row>
    <row r="1398" spans="4:7" ht="12" customHeight="1">
      <c r="D1398" s="9"/>
      <c r="E1398" s="9"/>
      <c r="F1398" s="9"/>
      <c r="G1398" s="9"/>
    </row>
    <row r="1399" spans="4:7" ht="12" customHeight="1">
      <c r="D1399" s="9"/>
      <c r="E1399" s="9"/>
      <c r="F1399" s="9"/>
      <c r="G1399" s="9"/>
    </row>
    <row r="1400" spans="4:7" ht="12" customHeight="1">
      <c r="D1400" s="9"/>
      <c r="E1400" s="9"/>
      <c r="F1400" s="9"/>
      <c r="G1400" s="9"/>
    </row>
    <row r="1401" spans="4:7" ht="12" customHeight="1">
      <c r="D1401" s="9"/>
      <c r="E1401" s="9"/>
      <c r="F1401" s="9"/>
      <c r="G1401" s="9"/>
    </row>
    <row r="1402" spans="4:7" ht="12" customHeight="1">
      <c r="D1402" s="9"/>
      <c r="E1402" s="9"/>
      <c r="F1402" s="9"/>
      <c r="G1402" s="9"/>
    </row>
    <row r="1403" spans="4:7" ht="12" customHeight="1">
      <c r="D1403" s="9"/>
      <c r="E1403" s="9"/>
      <c r="F1403" s="9"/>
      <c r="G1403" s="9"/>
    </row>
    <row r="1404" spans="4:7" ht="12" customHeight="1">
      <c r="D1404" s="9"/>
      <c r="E1404" s="9"/>
      <c r="F1404" s="9"/>
      <c r="G1404" s="9"/>
    </row>
    <row r="1405" spans="4:7" ht="12" customHeight="1">
      <c r="D1405" s="9"/>
      <c r="E1405" s="9"/>
      <c r="F1405" s="9"/>
      <c r="G1405" s="9"/>
    </row>
    <row r="1406" spans="4:7" ht="12" customHeight="1">
      <c r="D1406" s="9"/>
      <c r="E1406" s="9"/>
      <c r="F1406" s="9"/>
      <c r="G1406" s="9"/>
    </row>
    <row r="1407" spans="4:7" ht="12" customHeight="1">
      <c r="D1407" s="9"/>
      <c r="E1407" s="9"/>
      <c r="F1407" s="9"/>
      <c r="G1407" s="9"/>
    </row>
    <row r="1408" spans="4:7" ht="12" customHeight="1">
      <c r="D1408" s="9"/>
      <c r="E1408" s="9"/>
      <c r="F1408" s="9"/>
      <c r="G1408" s="9"/>
    </row>
    <row r="1409" spans="4:7" ht="12" customHeight="1">
      <c r="D1409" s="9"/>
      <c r="E1409" s="9"/>
      <c r="F1409" s="9"/>
      <c r="G1409" s="9"/>
    </row>
    <row r="1410" spans="4:7" ht="12" customHeight="1">
      <c r="D1410" s="9"/>
      <c r="E1410" s="9"/>
      <c r="F1410" s="9"/>
      <c r="G1410" s="9"/>
    </row>
    <row r="1411" spans="4:7" ht="12" customHeight="1">
      <c r="D1411" s="9"/>
      <c r="E1411" s="9"/>
      <c r="F1411" s="9"/>
      <c r="G1411" s="9"/>
    </row>
    <row r="1412" spans="4:7" ht="12" customHeight="1">
      <c r="D1412" s="9"/>
      <c r="E1412" s="9"/>
      <c r="F1412" s="9"/>
      <c r="G1412" s="9"/>
    </row>
    <row r="1413" spans="4:7" ht="12" customHeight="1">
      <c r="D1413" s="9"/>
      <c r="E1413" s="9"/>
      <c r="F1413" s="9"/>
      <c r="G1413" s="9"/>
    </row>
    <row r="1414" spans="4:7" ht="12" customHeight="1">
      <c r="D1414" s="9"/>
      <c r="E1414" s="9"/>
      <c r="F1414" s="9"/>
      <c r="G1414" s="9"/>
    </row>
    <row r="1415" spans="4:7" ht="12" customHeight="1">
      <c r="D1415" s="9"/>
      <c r="E1415" s="9"/>
      <c r="F1415" s="9"/>
      <c r="G1415" s="9"/>
    </row>
    <row r="1416" spans="4:7" ht="12" customHeight="1">
      <c r="D1416" s="9"/>
      <c r="E1416" s="9"/>
      <c r="F1416" s="9"/>
      <c r="G1416" s="9"/>
    </row>
    <row r="1417" spans="4:7" ht="12" customHeight="1">
      <c r="D1417" s="9"/>
      <c r="E1417" s="9"/>
      <c r="F1417" s="9"/>
      <c r="G1417" s="9"/>
    </row>
    <row r="1418" spans="4:7" ht="12" customHeight="1">
      <c r="D1418" s="9"/>
      <c r="E1418" s="9"/>
      <c r="F1418" s="9"/>
      <c r="G1418" s="9"/>
    </row>
    <row r="1419" spans="4:7" ht="12" customHeight="1">
      <c r="D1419" s="9"/>
      <c r="E1419" s="9"/>
      <c r="F1419" s="9"/>
      <c r="G1419" s="9"/>
    </row>
    <row r="1420" spans="4:7" ht="12" customHeight="1">
      <c r="D1420" s="9"/>
      <c r="E1420" s="9"/>
      <c r="F1420" s="9"/>
      <c r="G1420" s="9"/>
    </row>
    <row r="1421" spans="4:7" ht="12" customHeight="1">
      <c r="D1421" s="9"/>
      <c r="E1421" s="9"/>
      <c r="F1421" s="9"/>
      <c r="G1421" s="9"/>
    </row>
    <row r="1422" spans="4:7" ht="12" customHeight="1">
      <c r="D1422" s="9"/>
      <c r="E1422" s="9"/>
      <c r="F1422" s="9"/>
      <c r="G1422" s="9"/>
    </row>
    <row r="1423" spans="4:7" ht="12" customHeight="1">
      <c r="D1423" s="9"/>
      <c r="E1423" s="9"/>
      <c r="F1423" s="9"/>
      <c r="G1423" s="9"/>
    </row>
    <row r="1424" spans="4:7" ht="12" customHeight="1">
      <c r="D1424" s="9"/>
      <c r="E1424" s="9"/>
      <c r="F1424" s="9"/>
      <c r="G1424" s="9"/>
    </row>
    <row r="1425" spans="4:7" ht="12" customHeight="1">
      <c r="D1425" s="9"/>
      <c r="E1425" s="9"/>
      <c r="F1425" s="9"/>
      <c r="G1425" s="9"/>
    </row>
    <row r="1426" spans="4:7" ht="12" customHeight="1">
      <c r="D1426" s="9"/>
      <c r="E1426" s="9"/>
      <c r="F1426" s="9"/>
      <c r="G1426" s="9"/>
    </row>
    <row r="1427" spans="4:7" ht="12" customHeight="1">
      <c r="D1427" s="9"/>
      <c r="E1427" s="9"/>
      <c r="F1427" s="9"/>
      <c r="G1427" s="9"/>
    </row>
    <row r="1428" spans="4:7" ht="12" customHeight="1">
      <c r="D1428" s="9"/>
      <c r="E1428" s="9"/>
      <c r="F1428" s="9"/>
      <c r="G1428" s="9"/>
    </row>
    <row r="1429" spans="4:7" ht="12" customHeight="1">
      <c r="D1429" s="9"/>
      <c r="E1429" s="9"/>
      <c r="F1429" s="9"/>
      <c r="G1429" s="9"/>
    </row>
    <row r="1430" spans="4:7" ht="12" customHeight="1">
      <c r="D1430" s="9"/>
      <c r="E1430" s="9"/>
      <c r="F1430" s="9"/>
      <c r="G1430" s="9"/>
    </row>
    <row r="1431" spans="4:7" ht="12" customHeight="1">
      <c r="D1431" s="9"/>
      <c r="E1431" s="9"/>
      <c r="F1431" s="9"/>
      <c r="G1431" s="9"/>
    </row>
    <row r="1432" spans="4:7" ht="12" customHeight="1">
      <c r="D1432" s="9"/>
      <c r="E1432" s="9"/>
      <c r="F1432" s="9"/>
      <c r="G1432" s="9"/>
    </row>
    <row r="1433" spans="4:7" ht="12" customHeight="1">
      <c r="D1433" s="9"/>
      <c r="E1433" s="9"/>
      <c r="F1433" s="9"/>
      <c r="G1433" s="9"/>
    </row>
    <row r="1434" spans="4:7" ht="12" customHeight="1">
      <c r="D1434" s="9"/>
      <c r="E1434" s="9"/>
      <c r="F1434" s="9"/>
      <c r="G1434" s="9"/>
    </row>
    <row r="1435" spans="4:7" ht="12" customHeight="1">
      <c r="D1435" s="9"/>
      <c r="E1435" s="9"/>
      <c r="F1435" s="9"/>
      <c r="G1435" s="9"/>
    </row>
    <row r="1436" spans="4:7" ht="12" customHeight="1">
      <c r="D1436" s="9"/>
      <c r="E1436" s="9"/>
      <c r="F1436" s="9"/>
      <c r="G1436" s="9"/>
    </row>
    <row r="1437" spans="4:7" ht="12" customHeight="1">
      <c r="D1437" s="9"/>
      <c r="E1437" s="9"/>
      <c r="F1437" s="9"/>
      <c r="G1437" s="9"/>
    </row>
    <row r="1438" spans="4:7" ht="12" customHeight="1">
      <c r="D1438" s="9"/>
      <c r="E1438" s="9"/>
      <c r="F1438" s="9"/>
      <c r="G1438" s="9"/>
    </row>
    <row r="1439" spans="4:7" ht="12" customHeight="1">
      <c r="D1439" s="9"/>
      <c r="E1439" s="9"/>
      <c r="F1439" s="9"/>
      <c r="G1439" s="9"/>
    </row>
    <row r="1440" spans="4:7" ht="12" customHeight="1">
      <c r="D1440" s="9"/>
      <c r="E1440" s="9"/>
      <c r="F1440" s="9"/>
      <c r="G1440" s="9"/>
    </row>
    <row r="1441" spans="4:7" ht="12" customHeight="1">
      <c r="D1441" s="9"/>
      <c r="E1441" s="9"/>
      <c r="F1441" s="9"/>
      <c r="G1441" s="9"/>
    </row>
    <row r="1442" spans="4:7" ht="12" customHeight="1">
      <c r="D1442" s="9"/>
      <c r="E1442" s="9"/>
      <c r="F1442" s="9"/>
      <c r="G1442" s="9"/>
    </row>
    <row r="1443" spans="4:7" ht="12" customHeight="1">
      <c r="D1443" s="9"/>
      <c r="E1443" s="9"/>
      <c r="F1443" s="9"/>
      <c r="G1443" s="9"/>
    </row>
    <row r="1444" spans="4:7" ht="12" customHeight="1">
      <c r="D1444" s="9"/>
      <c r="E1444" s="9"/>
      <c r="F1444" s="9"/>
      <c r="G1444" s="9"/>
    </row>
    <row r="1445" spans="4:7" ht="12" customHeight="1">
      <c r="D1445" s="9"/>
      <c r="E1445" s="9"/>
      <c r="F1445" s="9"/>
      <c r="G1445" s="9"/>
    </row>
    <row r="1446" spans="4:7" ht="12" customHeight="1">
      <c r="D1446" s="9"/>
      <c r="E1446" s="9"/>
      <c r="F1446" s="9"/>
      <c r="G1446" s="9"/>
    </row>
    <row r="1447" spans="4:7" ht="12" customHeight="1">
      <c r="D1447" s="9"/>
      <c r="E1447" s="9"/>
      <c r="F1447" s="9"/>
      <c r="G1447" s="9"/>
    </row>
    <row r="1448" spans="4:7" ht="12" customHeight="1">
      <c r="D1448" s="9"/>
      <c r="E1448" s="9"/>
      <c r="F1448" s="9"/>
      <c r="G1448" s="9"/>
    </row>
    <row r="1449" spans="4:7" ht="12" customHeight="1">
      <c r="D1449" s="9"/>
      <c r="E1449" s="9"/>
      <c r="F1449" s="9"/>
      <c r="G1449" s="9"/>
    </row>
    <row r="1450" spans="4:7" ht="12" customHeight="1">
      <c r="D1450" s="9"/>
      <c r="E1450" s="9"/>
      <c r="F1450" s="9"/>
      <c r="G1450" s="9"/>
    </row>
    <row r="1451" spans="4:7" ht="12" customHeight="1">
      <c r="D1451" s="9"/>
      <c r="E1451" s="9"/>
      <c r="F1451" s="9"/>
      <c r="G1451" s="9"/>
    </row>
    <row r="1452" spans="4:7" ht="12" customHeight="1">
      <c r="D1452" s="9"/>
      <c r="E1452" s="9"/>
      <c r="F1452" s="9"/>
      <c r="G1452" s="9"/>
    </row>
    <row r="1453" spans="4:7" ht="12" customHeight="1">
      <c r="D1453" s="9"/>
      <c r="E1453" s="9"/>
      <c r="F1453" s="9"/>
      <c r="G1453" s="9"/>
    </row>
    <row r="1454" spans="4:7" ht="12" customHeight="1">
      <c r="D1454" s="9"/>
      <c r="E1454" s="9"/>
      <c r="F1454" s="9"/>
      <c r="G1454" s="9"/>
    </row>
    <row r="1455" spans="4:7" ht="12" customHeight="1">
      <c r="D1455" s="9"/>
      <c r="E1455" s="9"/>
      <c r="F1455" s="9"/>
      <c r="G1455" s="9"/>
    </row>
    <row r="1456" spans="4:7" ht="12" customHeight="1">
      <c r="D1456" s="9"/>
      <c r="E1456" s="9"/>
      <c r="F1456" s="9"/>
      <c r="G1456" s="9"/>
    </row>
    <row r="1457" spans="4:7" ht="12" customHeight="1">
      <c r="D1457" s="9"/>
      <c r="E1457" s="9"/>
      <c r="F1457" s="9"/>
      <c r="G1457" s="9"/>
    </row>
    <row r="1458" spans="4:7" ht="12" customHeight="1">
      <c r="D1458" s="9"/>
      <c r="E1458" s="9"/>
      <c r="F1458" s="9"/>
      <c r="G1458" s="9"/>
    </row>
    <row r="1459" spans="4:7" ht="12" customHeight="1">
      <c r="D1459" s="9"/>
      <c r="E1459" s="9"/>
      <c r="F1459" s="9"/>
      <c r="G1459" s="9"/>
    </row>
    <row r="1460" spans="4:7" ht="12" customHeight="1">
      <c r="D1460" s="9"/>
      <c r="E1460" s="9"/>
      <c r="F1460" s="9"/>
      <c r="G1460" s="9"/>
    </row>
    <row r="1461" spans="4:7" ht="12" customHeight="1">
      <c r="D1461" s="9"/>
      <c r="E1461" s="9"/>
      <c r="F1461" s="9"/>
      <c r="G1461" s="9"/>
    </row>
    <row r="1462" spans="4:7" ht="12" customHeight="1">
      <c r="D1462" s="9"/>
      <c r="E1462" s="9"/>
      <c r="F1462" s="9"/>
      <c r="G1462" s="9"/>
    </row>
    <row r="1463" spans="4:7" ht="12" customHeight="1">
      <c r="D1463" s="9"/>
      <c r="E1463" s="9"/>
      <c r="F1463" s="9"/>
      <c r="G1463" s="9"/>
    </row>
    <row r="1464" spans="4:7" ht="12" customHeight="1">
      <c r="D1464" s="9"/>
      <c r="E1464" s="9"/>
      <c r="F1464" s="9"/>
      <c r="G1464" s="9"/>
    </row>
    <row r="1465" spans="4:7" ht="12" customHeight="1">
      <c r="D1465" s="9"/>
      <c r="E1465" s="9"/>
      <c r="F1465" s="9"/>
      <c r="G1465" s="9"/>
    </row>
    <row r="1466" spans="4:7" ht="12" customHeight="1">
      <c r="D1466" s="9"/>
      <c r="E1466" s="9"/>
      <c r="F1466" s="9"/>
      <c r="G1466" s="9"/>
    </row>
    <row r="1467" spans="4:7" ht="12" customHeight="1">
      <c r="D1467" s="9"/>
      <c r="E1467" s="9"/>
      <c r="F1467" s="9"/>
      <c r="G1467" s="9"/>
    </row>
    <row r="1468" spans="4:7" ht="12" customHeight="1">
      <c r="D1468" s="9"/>
      <c r="E1468" s="9"/>
      <c r="F1468" s="9"/>
      <c r="G1468" s="9"/>
    </row>
    <row r="1469" spans="4:7" ht="12" customHeight="1">
      <c r="D1469" s="9"/>
      <c r="E1469" s="9"/>
      <c r="F1469" s="9"/>
      <c r="G1469" s="9"/>
    </row>
    <row r="1470" spans="4:7" ht="12" customHeight="1">
      <c r="D1470" s="9"/>
      <c r="E1470" s="9"/>
      <c r="F1470" s="9"/>
      <c r="G1470" s="9"/>
    </row>
    <row r="1471" spans="4:7" ht="12" customHeight="1">
      <c r="D1471" s="9"/>
      <c r="E1471" s="9"/>
      <c r="F1471" s="9"/>
      <c r="G1471" s="9"/>
    </row>
    <row r="1472" spans="4:7" ht="12" customHeight="1">
      <c r="D1472" s="9"/>
      <c r="E1472" s="9"/>
      <c r="F1472" s="9"/>
      <c r="G1472" s="9"/>
    </row>
    <row r="1473" spans="4:7" ht="12" customHeight="1">
      <c r="D1473" s="9"/>
      <c r="E1473" s="9"/>
      <c r="F1473" s="9"/>
      <c r="G1473" s="9"/>
    </row>
    <row r="1474" spans="4:7" ht="12" customHeight="1">
      <c r="D1474" s="9"/>
      <c r="E1474" s="9"/>
      <c r="F1474" s="9"/>
      <c r="G1474" s="9"/>
    </row>
    <row r="1475" spans="4:7" ht="12" customHeight="1">
      <c r="D1475" s="9"/>
      <c r="E1475" s="9"/>
      <c r="F1475" s="9"/>
      <c r="G1475" s="9"/>
    </row>
    <row r="1476" spans="4:7" ht="12" customHeight="1">
      <c r="D1476" s="9"/>
      <c r="E1476" s="9"/>
      <c r="F1476" s="9"/>
      <c r="G1476" s="9"/>
    </row>
    <row r="1477" spans="4:7" ht="12" customHeight="1">
      <c r="D1477" s="9"/>
      <c r="E1477" s="9"/>
      <c r="F1477" s="9"/>
      <c r="G1477" s="9"/>
    </row>
    <row r="1478" spans="4:7" ht="12" customHeight="1">
      <c r="D1478" s="9"/>
      <c r="E1478" s="9"/>
      <c r="F1478" s="9"/>
      <c r="G1478" s="9"/>
    </row>
    <row r="1479" spans="4:7" ht="12" customHeight="1">
      <c r="D1479" s="9"/>
      <c r="E1479" s="9"/>
      <c r="F1479" s="9"/>
      <c r="G1479" s="9"/>
    </row>
    <row r="1480" spans="4:7" ht="12" customHeight="1">
      <c r="D1480" s="9"/>
      <c r="E1480" s="9"/>
      <c r="F1480" s="9"/>
      <c r="G1480" s="9"/>
    </row>
    <row r="1481" spans="4:7" ht="12" customHeight="1">
      <c r="D1481" s="9"/>
      <c r="E1481" s="9"/>
      <c r="F1481" s="9"/>
      <c r="G1481" s="9"/>
    </row>
    <row r="1482" spans="4:7" ht="12" customHeight="1">
      <c r="D1482" s="9"/>
      <c r="E1482" s="9"/>
      <c r="F1482" s="9"/>
      <c r="G1482" s="9"/>
    </row>
    <row r="1483" spans="4:7" ht="12" customHeight="1">
      <c r="D1483" s="9"/>
      <c r="E1483" s="9"/>
      <c r="F1483" s="9"/>
      <c r="G1483" s="9"/>
    </row>
    <row r="1484" spans="4:7" ht="12" customHeight="1">
      <c r="D1484" s="9"/>
      <c r="E1484" s="9"/>
      <c r="F1484" s="9"/>
      <c r="G1484" s="9"/>
    </row>
    <row r="1485" spans="4:7" ht="12" customHeight="1">
      <c r="D1485" s="9"/>
      <c r="E1485" s="9"/>
      <c r="F1485" s="9"/>
      <c r="G1485" s="9"/>
    </row>
    <row r="1486" spans="4:7" ht="12" customHeight="1">
      <c r="D1486" s="9"/>
      <c r="E1486" s="9"/>
      <c r="F1486" s="9"/>
      <c r="G1486" s="9"/>
    </row>
    <row r="1487" spans="4:7" ht="12" customHeight="1">
      <c r="D1487" s="9"/>
      <c r="E1487" s="9"/>
      <c r="F1487" s="9"/>
      <c r="G1487" s="9"/>
    </row>
    <row r="1488" spans="4:7" ht="12" customHeight="1">
      <c r="D1488" s="9"/>
      <c r="E1488" s="9"/>
      <c r="F1488" s="9"/>
      <c r="G1488" s="9"/>
    </row>
    <row r="1489" spans="4:7" ht="12" customHeight="1">
      <c r="D1489" s="9"/>
      <c r="E1489" s="9"/>
      <c r="F1489" s="9"/>
      <c r="G1489" s="9"/>
    </row>
    <row r="1490" spans="4:7" ht="12" customHeight="1">
      <c r="D1490" s="9"/>
      <c r="E1490" s="9"/>
      <c r="F1490" s="9"/>
      <c r="G1490" s="9"/>
    </row>
    <row r="1491" spans="4:7" ht="12" customHeight="1">
      <c r="D1491" s="9"/>
      <c r="E1491" s="9"/>
      <c r="F1491" s="9"/>
      <c r="G1491" s="9"/>
    </row>
    <row r="1492" spans="4:7" ht="12" customHeight="1">
      <c r="D1492" s="9"/>
      <c r="E1492" s="9"/>
      <c r="F1492" s="9"/>
      <c r="G1492" s="9"/>
    </row>
    <row r="1493" spans="4:7" ht="12" customHeight="1">
      <c r="D1493" s="9"/>
      <c r="E1493" s="9"/>
      <c r="F1493" s="9"/>
      <c r="G1493" s="9"/>
    </row>
    <row r="1494" spans="4:7" ht="12" customHeight="1">
      <c r="D1494" s="9"/>
      <c r="E1494" s="9"/>
      <c r="F1494" s="9"/>
      <c r="G1494" s="9"/>
    </row>
    <row r="1495" spans="4:7" ht="12" customHeight="1">
      <c r="D1495" s="9"/>
      <c r="E1495" s="9"/>
      <c r="F1495" s="9"/>
      <c r="G1495" s="9"/>
    </row>
    <row r="1496" spans="4:7" ht="12" customHeight="1">
      <c r="D1496" s="9"/>
      <c r="E1496" s="9"/>
      <c r="F1496" s="9"/>
      <c r="G1496" s="9"/>
    </row>
    <row r="1497" spans="4:7" ht="12" customHeight="1">
      <c r="D1497" s="9"/>
      <c r="E1497" s="9"/>
      <c r="F1497" s="9"/>
      <c r="G1497" s="9"/>
    </row>
    <row r="1498" spans="4:7" ht="12" customHeight="1">
      <c r="D1498" s="9"/>
      <c r="E1498" s="9"/>
      <c r="F1498" s="9"/>
      <c r="G1498" s="9"/>
    </row>
    <row r="1499" spans="4:7" ht="12" customHeight="1">
      <c r="D1499" s="9"/>
      <c r="E1499" s="9"/>
      <c r="F1499" s="9"/>
      <c r="G1499" s="9"/>
    </row>
    <row r="1500" spans="4:7" ht="12" customHeight="1">
      <c r="D1500" s="9"/>
      <c r="E1500" s="9"/>
      <c r="F1500" s="9"/>
      <c r="G1500" s="9"/>
    </row>
    <row r="1501" spans="4:7" ht="12" customHeight="1">
      <c r="D1501" s="9"/>
      <c r="E1501" s="9"/>
      <c r="F1501" s="9"/>
      <c r="G1501" s="9"/>
    </row>
    <row r="1502" spans="4:7" ht="12" customHeight="1">
      <c r="D1502" s="9"/>
      <c r="E1502" s="9"/>
      <c r="F1502" s="9"/>
      <c r="G1502" s="9"/>
    </row>
    <row r="1503" spans="4:7" ht="12" customHeight="1">
      <c r="D1503" s="9"/>
      <c r="E1503" s="9"/>
      <c r="F1503" s="9"/>
      <c r="G1503" s="9"/>
    </row>
    <row r="1504" spans="4:7" ht="12" customHeight="1">
      <c r="D1504" s="9"/>
      <c r="E1504" s="9"/>
      <c r="F1504" s="9"/>
      <c r="G1504" s="9"/>
    </row>
    <row r="1505" spans="4:7" ht="12" customHeight="1">
      <c r="D1505" s="9"/>
      <c r="E1505" s="9"/>
      <c r="F1505" s="9"/>
      <c r="G1505" s="9"/>
    </row>
    <row r="1506" spans="4:7" ht="12" customHeight="1">
      <c r="D1506" s="9"/>
      <c r="E1506" s="9"/>
      <c r="F1506" s="9"/>
      <c r="G1506" s="9"/>
    </row>
    <row r="1507" spans="4:7" ht="12" customHeight="1">
      <c r="D1507" s="9"/>
      <c r="E1507" s="9"/>
      <c r="F1507" s="9"/>
      <c r="G1507" s="9"/>
    </row>
    <row r="1508" spans="4:7" ht="12" customHeight="1">
      <c r="D1508" s="9"/>
      <c r="E1508" s="9"/>
      <c r="F1508" s="9"/>
      <c r="G1508" s="9"/>
    </row>
    <row r="1509" spans="4:7" ht="12" customHeight="1">
      <c r="D1509" s="9"/>
      <c r="E1509" s="9"/>
      <c r="F1509" s="9"/>
      <c r="G1509" s="9"/>
    </row>
    <row r="1510" spans="4:7" ht="12" customHeight="1">
      <c r="D1510" s="9"/>
      <c r="E1510" s="9"/>
      <c r="F1510" s="9"/>
      <c r="G1510" s="9"/>
    </row>
    <row r="1511" spans="4:7" ht="12" customHeight="1">
      <c r="D1511" s="9"/>
      <c r="E1511" s="9"/>
      <c r="F1511" s="9"/>
      <c r="G1511" s="9"/>
    </row>
    <row r="1512" spans="4:7" ht="12" customHeight="1">
      <c r="D1512" s="9"/>
      <c r="E1512" s="9"/>
      <c r="F1512" s="9"/>
      <c r="G1512" s="9"/>
    </row>
    <row r="1513" spans="4:7" ht="12" customHeight="1">
      <c r="D1513" s="9"/>
      <c r="E1513" s="9"/>
      <c r="F1513" s="9"/>
      <c r="G1513" s="9"/>
    </row>
    <row r="1514" spans="4:7" ht="12" customHeight="1">
      <c r="D1514" s="9"/>
      <c r="E1514" s="9"/>
      <c r="F1514" s="9"/>
      <c r="G1514" s="9"/>
    </row>
    <row r="1515" spans="4:7" ht="12" customHeight="1">
      <c r="D1515" s="9"/>
      <c r="E1515" s="9"/>
      <c r="F1515" s="9"/>
      <c r="G1515" s="9"/>
    </row>
    <row r="1516" spans="4:7" ht="12" customHeight="1">
      <c r="D1516" s="9"/>
      <c r="E1516" s="9"/>
      <c r="F1516" s="9"/>
      <c r="G1516" s="9"/>
    </row>
    <row r="1517" spans="4:7" ht="12" customHeight="1">
      <c r="D1517" s="9"/>
      <c r="E1517" s="9"/>
      <c r="F1517" s="9"/>
      <c r="G1517" s="9"/>
    </row>
    <row r="1518" spans="4:7" ht="12" customHeight="1">
      <c r="D1518" s="9"/>
      <c r="E1518" s="9"/>
      <c r="F1518" s="9"/>
      <c r="G1518" s="9"/>
    </row>
    <row r="1519" spans="4:7" ht="12" customHeight="1">
      <c r="D1519" s="9"/>
      <c r="E1519" s="9"/>
      <c r="F1519" s="9"/>
      <c r="G1519" s="9"/>
    </row>
    <row r="1520" spans="4:7" ht="12" customHeight="1">
      <c r="D1520" s="9"/>
      <c r="E1520" s="9"/>
      <c r="F1520" s="9"/>
      <c r="G1520" s="9"/>
    </row>
    <row r="1521" spans="4:7" ht="12" customHeight="1">
      <c r="D1521" s="9"/>
      <c r="E1521" s="9"/>
      <c r="F1521" s="9"/>
      <c r="G1521" s="9"/>
    </row>
    <row r="1522" spans="4:7" ht="12" customHeight="1">
      <c r="D1522" s="9"/>
      <c r="E1522" s="9"/>
      <c r="F1522" s="9"/>
      <c r="G1522" s="9"/>
    </row>
    <row r="1523" spans="4:7" ht="12" customHeight="1">
      <c r="D1523" s="9"/>
      <c r="E1523" s="9"/>
      <c r="F1523" s="9"/>
      <c r="G1523" s="9"/>
    </row>
    <row r="1524" spans="4:7" ht="12" customHeight="1">
      <c r="D1524" s="9"/>
      <c r="E1524" s="9"/>
      <c r="F1524" s="9"/>
      <c r="G1524" s="9"/>
    </row>
    <row r="1525" spans="4:7" ht="12" customHeight="1">
      <c r="D1525" s="9"/>
      <c r="E1525" s="9"/>
      <c r="F1525" s="9"/>
      <c r="G1525" s="9"/>
    </row>
    <row r="1526" spans="4:7" ht="12" customHeight="1">
      <c r="D1526" s="9"/>
      <c r="E1526" s="9"/>
      <c r="F1526" s="9"/>
      <c r="G1526" s="9"/>
    </row>
    <row r="1527" spans="4:7" ht="12" customHeight="1">
      <c r="D1527" s="9"/>
      <c r="E1527" s="9"/>
      <c r="F1527" s="9"/>
      <c r="G1527" s="9"/>
    </row>
    <row r="1528" spans="4:7" ht="12" customHeight="1">
      <c r="D1528" s="9"/>
      <c r="E1528" s="9"/>
      <c r="F1528" s="9"/>
      <c r="G1528" s="9"/>
    </row>
    <row r="1529" spans="4:7" ht="12" customHeight="1">
      <c r="D1529" s="9"/>
      <c r="E1529" s="9"/>
      <c r="F1529" s="9"/>
      <c r="G1529" s="9"/>
    </row>
    <row r="1530" spans="4:7" ht="12" customHeight="1">
      <c r="D1530" s="9"/>
      <c r="E1530" s="9"/>
      <c r="F1530" s="9"/>
      <c r="G1530" s="9"/>
    </row>
    <row r="1531" spans="4:7" ht="12" customHeight="1">
      <c r="D1531" s="9"/>
      <c r="E1531" s="9"/>
      <c r="F1531" s="9"/>
      <c r="G1531" s="9"/>
    </row>
    <row r="1532" spans="4:7" ht="12" customHeight="1">
      <c r="D1532" s="9"/>
      <c r="E1532" s="9"/>
      <c r="F1532" s="9"/>
      <c r="G1532" s="9"/>
    </row>
    <row r="1533" spans="4:7" ht="12" customHeight="1">
      <c r="D1533" s="9"/>
      <c r="E1533" s="9"/>
      <c r="F1533" s="9"/>
      <c r="G1533" s="9"/>
    </row>
    <row r="1534" spans="4:7" ht="12" customHeight="1">
      <c r="D1534" s="9"/>
      <c r="E1534" s="9"/>
      <c r="F1534" s="9"/>
      <c r="G1534" s="9"/>
    </row>
    <row r="1535" spans="4:7" ht="12" customHeight="1">
      <c r="D1535" s="9"/>
      <c r="E1535" s="9"/>
      <c r="F1535" s="9"/>
      <c r="G1535" s="9"/>
    </row>
    <row r="1536" spans="4:7" ht="12" customHeight="1">
      <c r="D1536" s="9"/>
      <c r="E1536" s="9"/>
      <c r="F1536" s="9"/>
      <c r="G1536" s="9"/>
    </row>
    <row r="1537" spans="4:7" ht="12" customHeight="1">
      <c r="D1537" s="9"/>
      <c r="E1537" s="9"/>
      <c r="F1537" s="9"/>
      <c r="G1537" s="9"/>
    </row>
    <row r="1538" spans="4:7" ht="12" customHeight="1">
      <c r="D1538" s="9"/>
      <c r="E1538" s="9"/>
      <c r="F1538" s="9"/>
      <c r="G1538" s="9"/>
    </row>
    <row r="1539" spans="4:7" ht="12" customHeight="1">
      <c r="D1539" s="9"/>
      <c r="E1539" s="9"/>
      <c r="F1539" s="9"/>
      <c r="G1539" s="9"/>
    </row>
    <row r="1540" spans="4:7" ht="12" customHeight="1">
      <c r="D1540" s="9"/>
      <c r="E1540" s="9"/>
      <c r="F1540" s="9"/>
      <c r="G1540" s="9"/>
    </row>
    <row r="1541" spans="4:7" ht="12" customHeight="1">
      <c r="D1541" s="9"/>
      <c r="E1541" s="9"/>
      <c r="F1541" s="9"/>
      <c r="G1541" s="9"/>
    </row>
    <row r="1542" spans="4:7" ht="12" customHeight="1">
      <c r="D1542" s="9"/>
      <c r="E1542" s="9"/>
      <c r="F1542" s="9"/>
      <c r="G1542" s="9"/>
    </row>
    <row r="1543" spans="4:7" ht="12" customHeight="1">
      <c r="D1543" s="9"/>
      <c r="E1543" s="9"/>
      <c r="F1543" s="9"/>
      <c r="G1543" s="9"/>
    </row>
    <row r="1544" spans="4:7" ht="12" customHeight="1">
      <c r="D1544" s="9"/>
      <c r="E1544" s="9"/>
      <c r="F1544" s="9"/>
      <c r="G1544" s="9"/>
    </row>
  </sheetData>
  <sheetProtection selectLockedCells="1"/>
  <mergeCells count="4">
    <mergeCell ref="B2:L2"/>
    <mergeCell ref="B13:L13"/>
    <mergeCell ref="B20:L20"/>
    <mergeCell ref="B1:L1"/>
  </mergeCells>
  <conditionalFormatting sqref="D16:E16">
    <cfRule type="cellIs" dxfId="57" priority="1" operator="equal">
      <formula>0</formula>
    </cfRule>
  </conditionalFormatting>
  <dataValidations count="3">
    <dataValidation type="list" allowBlank="1" showInputMessage="1" showErrorMessage="1" sqref="L16">
      <formula1>$B$32:$B$89</formula1>
    </dataValidation>
    <dataValidation type="list" allowBlank="1" showInputMessage="1" showErrorMessage="1" sqref="D14:E14 I16">
      <formula1>$H$32:$H$191</formula1>
    </dataValidation>
    <dataValidation type="list" allowBlank="1" showInputMessage="1" showErrorMessage="1" sqref="H16">
      <formula1>$D$33:$D$38</formula1>
    </dataValidation>
  </dataValidations>
  <hyperlinks>
    <hyperlink ref="B25" location="COVER!A1" tooltip="JADWAL MENGAJAR" display="JADWAL"/>
    <hyperlink ref="D27" location="PROTA!A1" tooltip="PROTA" display="PROGRAM TAHUNAN"/>
    <hyperlink ref="D29" location="PROSEM!A1" tooltip="PROSEM" display="PROGRAM SEMESTER"/>
    <hyperlink ref="F23" location="ABSEN!A1" tooltip="PRESENSI SISWA" display="ABSENSI"/>
    <hyperlink ref="F25" location="JURNAL!A1" tooltip="AGENDA / JURNAL" display="AGENDA PEMBELAJARAN"/>
    <hyperlink ref="H23" location="'NILAI ULANGAN HARIAN'!A1" tooltip="NILAI ULANGAN HARIAN" display="NILAI ULANGAN HARIAN"/>
    <hyperlink ref="H25" location="'NILAI TUGAS'!A1" tooltip="KOREKSI UTS" display="KOREKSI UTS"/>
    <hyperlink ref="H27" location="'NILAI AFEKTIF DAN REKAP ABSEN'!A1" tooltip="NILAI AFEKTIF" display="NILAI AFEKTIF"/>
    <hyperlink ref="J23" location="'KOREKSI UTS'!A1" tooltip="KOREKSI/ NILAI UAS" display="ANALISIS BUTIR SOAL UAS"/>
    <hyperlink ref="J25" location="'AB SOAL'!A1" tooltip="ANALISIS BUTIR SOAL" display="KOREKSI UAS"/>
    <hyperlink ref="J27" location="'KOREKSI UAS'!A1" tooltip="REKAP NILAI" display="REKAPITULASI NILAI"/>
    <hyperlink ref="L23" location="'REKAP NILAI HARIAN'!A1" tooltip="REKAP NILAI 1" display="NILAI RAPORT"/>
    <hyperlink ref="L29" location="'DSS-DSK'!A1" tooltip="ANALISIS DAYA SERAP" display="ANALISIS DAYA SERAP KELAS"/>
    <hyperlink ref="L25" location="'ANALISIS DAN REMIDIASI'!A1" tooltip="REKAP NILAI 1" display="NILAI RAPORT"/>
    <hyperlink ref="L27" location="'NILAI RAPORT'!A1" tooltip="REKAP NILAI 1" display="NILAI RAPORT"/>
    <hyperlink ref="D31" location="RPP!A1" tooltip="APA HAYOO...." display="SINI"/>
    <hyperlink ref="D25" location="SILABUS!A1" tooltip="APA HAYOO...." display="SINI"/>
    <hyperlink ref="B23" location="'DATA ISIAN'!A1" tooltip="DATA ISIAN" display="DATA ISIAN"/>
    <hyperlink ref="B29" location="KALDIK!A1" tooltip="KALENDER PENDIDIKAN" display="KALENDER AKADEMIK"/>
    <hyperlink ref="D23" location="KKM!A1" tooltip="KKM" display="KKM"/>
    <hyperlink ref="H7" r:id="rId1"/>
  </hyperlinks>
  <pageMargins left="0.43307086614173229" right="0.23622047244094491" top="0.15748031496062992" bottom="0.15748031496062992" header="0.31496062992125984" footer="0.31496062992125984"/>
  <pageSetup paperSize="9" scale="90" orientation="portrait" horizontalDpi="4294967293" r:id="rId2"/>
  <headerFooter>
    <oddHeader>&amp;LSMK N 2 WONOSOBO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M144"/>
  <sheetViews>
    <sheetView showGridLines="0" zoomScale="60" zoomScaleNormal="60" zoomScaleSheetLayoutView="100" workbookViewId="0"/>
  </sheetViews>
  <sheetFormatPr defaultRowHeight="14.25"/>
  <cols>
    <col min="1" max="1" width="16.85546875" style="1" customWidth="1"/>
    <col min="2" max="2" width="1.85546875" style="1" customWidth="1"/>
    <col min="3" max="4" width="9.140625" style="1"/>
    <col min="5" max="5" width="16.7109375" style="1" customWidth="1"/>
    <col min="6" max="6" width="3.42578125" style="1" customWidth="1"/>
    <col min="7" max="7" width="6" style="1" customWidth="1"/>
    <col min="8" max="8" width="9.7109375" style="1" customWidth="1"/>
    <col min="9" max="9" width="9.140625" style="1"/>
    <col min="10" max="10" width="13.42578125" style="1" customWidth="1"/>
    <col min="11" max="11" width="11.42578125" style="1" customWidth="1"/>
    <col min="12" max="13" width="9.140625" style="468" hidden="1" customWidth="1"/>
    <col min="14" max="16384" width="9.140625" style="1"/>
  </cols>
  <sheetData>
    <row r="1" spans="1:13" ht="6" customHeight="1" thickTop="1">
      <c r="A1" s="465"/>
      <c r="B1" s="466"/>
      <c r="C1" s="466"/>
      <c r="D1" s="466"/>
      <c r="E1" s="466"/>
      <c r="F1" s="466"/>
      <c r="G1" s="466"/>
      <c r="H1" s="466"/>
      <c r="I1" s="466"/>
      <c r="J1" s="466"/>
      <c r="K1" s="467"/>
    </row>
    <row r="2" spans="1:13" ht="15" customHeight="1">
      <c r="A2" s="1149" t="str">
        <f>CONCATENATE("PEMERINTAH KABUPATEN GROBOGAN"," ",'DATA UTAMA'!$D$9)</f>
        <v>PEMERINTAH KABUPATEN GROBOGAN JAKARTA SELATAN</v>
      </c>
      <c r="B2" s="1150"/>
      <c r="C2" s="1150"/>
      <c r="D2" s="1150"/>
      <c r="E2" s="1150"/>
      <c r="F2" s="1150"/>
      <c r="G2" s="1150"/>
      <c r="H2" s="1150"/>
      <c r="I2" s="1150"/>
      <c r="J2" s="1150"/>
      <c r="K2" s="1151"/>
    </row>
    <row r="3" spans="1:13" ht="15" customHeight="1">
      <c r="A3" s="1149" t="str">
        <f>CONCATENATE("DINAS PENDIDIKAN")</f>
        <v>DINAS PENDIDIKAN</v>
      </c>
      <c r="B3" s="1150"/>
      <c r="C3" s="1150"/>
      <c r="D3" s="1150"/>
      <c r="E3" s="1150"/>
      <c r="F3" s="1150"/>
      <c r="G3" s="1150"/>
      <c r="H3" s="1150"/>
      <c r="I3" s="1150"/>
      <c r="J3" s="1150"/>
      <c r="K3" s="1151"/>
    </row>
    <row r="4" spans="1:13" ht="36.75" customHeight="1">
      <c r="A4" s="471"/>
      <c r="B4" s="472"/>
      <c r="C4" s="1152" t="str">
        <f>'DATA UTAMA'!D3</f>
        <v>SMP NEGERI 48 JAKARTA</v>
      </c>
      <c r="D4" s="1152"/>
      <c r="E4" s="1152"/>
      <c r="F4" s="1152"/>
      <c r="G4" s="1152"/>
      <c r="H4" s="1152"/>
      <c r="I4" s="1152"/>
      <c r="J4" s="897"/>
      <c r="K4" s="898"/>
    </row>
    <row r="5" spans="1:13" s="474" customFormat="1" ht="15.75" customHeight="1">
      <c r="A5" s="469"/>
      <c r="B5" s="470"/>
      <c r="C5" s="1153" t="str">
        <f>CONCATENATE("NSS :"," ",'DATA UTAMA'!H9)</f>
        <v>NSS : -</v>
      </c>
      <c r="D5" s="1153"/>
      <c r="E5" s="1153"/>
      <c r="F5" s="1153" t="str">
        <f>CONCATENATE("NPSN :"," ",'DATA UTAMA'!H11)</f>
        <v>NPSN : -</v>
      </c>
      <c r="G5" s="1153"/>
      <c r="H5" s="1153"/>
      <c r="I5" s="1153"/>
      <c r="J5" s="899"/>
      <c r="K5" s="900"/>
      <c r="L5" s="473"/>
      <c r="M5" s="473"/>
    </row>
    <row r="6" spans="1:13">
      <c r="A6" s="469"/>
      <c r="B6" s="475"/>
      <c r="C6" s="1148" t="str">
        <f>CONCATENATE('DATA UTAMA'!D5," ",'DATA UTAMA'!D9, " ",'DATA UTAMA'!D11)</f>
        <v>JL. RAYA KEBAYORAN LAMA NO. 192 JAKARTA SELATAN 12233</v>
      </c>
      <c r="D6" s="1148"/>
      <c r="E6" s="1148"/>
      <c r="F6" s="1148"/>
      <c r="G6" s="1148"/>
      <c r="H6" s="1148"/>
      <c r="I6" s="1148"/>
      <c r="J6" s="901"/>
      <c r="K6" s="902"/>
    </row>
    <row r="7" spans="1:13">
      <c r="A7" s="469"/>
      <c r="B7" s="475"/>
      <c r="C7" s="1112" t="s">
        <v>255</v>
      </c>
      <c r="D7" s="1112"/>
      <c r="E7" s="1112" t="str">
        <f>'DATA UTAMA'!H3</f>
        <v>( 021) 7396648</v>
      </c>
      <c r="F7" s="1112"/>
      <c r="G7" s="1112"/>
      <c r="H7" s="476" t="s">
        <v>251</v>
      </c>
      <c r="I7" s="1112" t="str">
        <f>'DATA UTAMA'!H7</f>
        <v>smpn48jkt@gmail.com</v>
      </c>
      <c r="J7" s="1112"/>
      <c r="K7" s="1113"/>
    </row>
    <row r="8" spans="1:13">
      <c r="A8" s="469"/>
      <c r="B8" s="475"/>
      <c r="C8" s="1112" t="s">
        <v>254</v>
      </c>
      <c r="D8" s="1112"/>
      <c r="E8" s="1112" t="str">
        <f>'DATA UTAMA'!L11</f>
        <v>(021) 7396648</v>
      </c>
      <c r="F8" s="1112"/>
      <c r="G8" s="1112"/>
      <c r="H8" s="476" t="s">
        <v>252</v>
      </c>
      <c r="I8" s="1112" t="str">
        <f>'DATA UTAMA'!H5</f>
        <v>smpn48-jkt.sch.id</v>
      </c>
      <c r="J8" s="1112"/>
      <c r="K8" s="1113"/>
    </row>
    <row r="9" spans="1:13" ht="9.75" customHeight="1">
      <c r="A9" s="1119"/>
      <c r="B9" s="1120"/>
      <c r="C9" s="1120"/>
      <c r="D9" s="1120"/>
      <c r="E9" s="1120"/>
      <c r="F9" s="1120"/>
      <c r="G9" s="1120"/>
      <c r="H9" s="1120"/>
      <c r="I9" s="1120"/>
      <c r="J9" s="1120"/>
      <c r="K9" s="1121"/>
    </row>
    <row r="10" spans="1:13" ht="27" customHeight="1">
      <c r="A10" s="1122"/>
      <c r="B10" s="1123"/>
      <c r="C10" s="1123"/>
      <c r="D10" s="1123"/>
      <c r="E10" s="1123"/>
      <c r="F10" s="1123"/>
      <c r="G10" s="1123"/>
      <c r="H10" s="1123"/>
      <c r="I10" s="1123"/>
      <c r="J10" s="1123"/>
      <c r="K10" s="1124"/>
      <c r="L10" s="477" t="s">
        <v>135</v>
      </c>
      <c r="M10" s="478" t="s">
        <v>84</v>
      </c>
    </row>
    <row r="11" spans="1:13" ht="27" customHeight="1">
      <c r="A11" s="1122"/>
      <c r="B11" s="1123"/>
      <c r="C11" s="1123"/>
      <c r="D11" s="1123"/>
      <c r="E11" s="1123"/>
      <c r="F11" s="1123"/>
      <c r="G11" s="1123"/>
      <c r="H11" s="1123"/>
      <c r="I11" s="1123"/>
      <c r="J11" s="1123"/>
      <c r="K11" s="1124"/>
      <c r="L11" s="477" t="s">
        <v>68</v>
      </c>
      <c r="M11" s="478" t="s">
        <v>85</v>
      </c>
    </row>
    <row r="12" spans="1:13" ht="27" customHeight="1">
      <c r="A12" s="1122"/>
      <c r="B12" s="1123"/>
      <c r="C12" s="1123"/>
      <c r="D12" s="1123"/>
      <c r="E12" s="1123"/>
      <c r="F12" s="1123"/>
      <c r="G12" s="1123"/>
      <c r="H12" s="1123"/>
      <c r="I12" s="1123"/>
      <c r="J12" s="1123"/>
      <c r="K12" s="1124"/>
      <c r="L12" s="477" t="s">
        <v>69</v>
      </c>
      <c r="M12" s="478" t="s">
        <v>87</v>
      </c>
    </row>
    <row r="13" spans="1:13" ht="15" customHeight="1">
      <c r="A13" s="1122"/>
      <c r="B13" s="1123"/>
      <c r="C13" s="1123"/>
      <c r="D13" s="1123"/>
      <c r="E13" s="1123"/>
      <c r="F13" s="1123"/>
      <c r="G13" s="1123"/>
      <c r="H13" s="1123"/>
      <c r="I13" s="1123"/>
      <c r="J13" s="1123"/>
      <c r="K13" s="1124"/>
      <c r="L13" s="477" t="s">
        <v>70</v>
      </c>
      <c r="M13" s="478" t="s">
        <v>86</v>
      </c>
    </row>
    <row r="14" spans="1:13" ht="15" customHeight="1">
      <c r="A14" s="1122"/>
      <c r="B14" s="1123"/>
      <c r="C14" s="1123"/>
      <c r="D14" s="1123"/>
      <c r="E14" s="1123"/>
      <c r="F14" s="1123"/>
      <c r="G14" s="1123"/>
      <c r="H14" s="1123"/>
      <c r="I14" s="1123"/>
      <c r="J14" s="1123"/>
      <c r="K14" s="1124"/>
      <c r="L14" s="477" t="s">
        <v>71</v>
      </c>
      <c r="M14" s="478" t="s">
        <v>88</v>
      </c>
    </row>
    <row r="15" spans="1:13" ht="15" customHeight="1">
      <c r="A15" s="1122"/>
      <c r="B15" s="1123"/>
      <c r="C15" s="1123"/>
      <c r="D15" s="1123"/>
      <c r="E15" s="1123"/>
      <c r="F15" s="1123"/>
      <c r="G15" s="1123"/>
      <c r="H15" s="1123"/>
      <c r="I15" s="1123"/>
      <c r="J15" s="1123"/>
      <c r="K15" s="1124"/>
      <c r="L15" s="477" t="s">
        <v>72</v>
      </c>
      <c r="M15" s="478" t="s">
        <v>89</v>
      </c>
    </row>
    <row r="16" spans="1:13" ht="39.75" customHeight="1">
      <c r="A16" s="1125" t="s">
        <v>55</v>
      </c>
      <c r="B16" s="1126"/>
      <c r="C16" s="1126"/>
      <c r="D16" s="1126"/>
      <c r="E16" s="1126"/>
      <c r="F16" s="1126"/>
      <c r="G16" s="1126"/>
      <c r="H16" s="1126"/>
      <c r="I16" s="1126"/>
      <c r="J16" s="1126"/>
      <c r="K16" s="1127"/>
      <c r="L16" s="477" t="s">
        <v>73</v>
      </c>
      <c r="M16" s="478" t="s">
        <v>26</v>
      </c>
    </row>
    <row r="17" spans="1:13" ht="28.5" customHeight="1">
      <c r="A17" s="1128" t="s">
        <v>132</v>
      </c>
      <c r="B17" s="1129"/>
      <c r="C17" s="1129"/>
      <c r="D17" s="1129"/>
      <c r="E17" s="1129"/>
      <c r="F17" s="1129"/>
      <c r="G17" s="1129"/>
      <c r="H17" s="1129"/>
      <c r="I17" s="1129"/>
      <c r="J17" s="1129"/>
      <c r="K17" s="1130"/>
      <c r="L17" s="477" t="s">
        <v>74</v>
      </c>
      <c r="M17" s="478" t="s">
        <v>91</v>
      </c>
    </row>
    <row r="18" spans="1:13" ht="24.75" customHeight="1">
      <c r="A18" s="1131" t="str">
        <f>CONCATENATE("TAHUN PELAJARAN"," ",'DATA UTAMA'!H14)</f>
        <v>TAHUN PELAJARAN 2017/2018</v>
      </c>
      <c r="B18" s="1132"/>
      <c r="C18" s="1132"/>
      <c r="D18" s="1132"/>
      <c r="E18" s="1132"/>
      <c r="F18" s="1132"/>
      <c r="G18" s="1132"/>
      <c r="H18" s="1132"/>
      <c r="I18" s="1132"/>
      <c r="J18" s="1132"/>
      <c r="K18" s="1133"/>
      <c r="L18" s="477" t="s">
        <v>58</v>
      </c>
      <c r="M18" s="478" t="s">
        <v>90</v>
      </c>
    </row>
    <row r="19" spans="1:13" ht="18">
      <c r="A19" s="479"/>
      <c r="B19" s="4"/>
      <c r="C19" s="480"/>
      <c r="D19" s="1118"/>
      <c r="E19" s="1118"/>
      <c r="F19" s="481"/>
      <c r="G19" s="1117" t="str">
        <f>RIGHT(A18,9)</f>
        <v>2017/2018</v>
      </c>
      <c r="H19" s="1117"/>
      <c r="I19" s="1117"/>
      <c r="J19" s="480"/>
      <c r="K19" s="482"/>
      <c r="L19" s="477" t="s">
        <v>75</v>
      </c>
      <c r="M19" s="478" t="s">
        <v>92</v>
      </c>
    </row>
    <row r="20" spans="1:13" ht="18">
      <c r="A20" s="1114"/>
      <c r="B20" s="1115"/>
      <c r="C20" s="1115"/>
      <c r="D20" s="1115"/>
      <c r="E20" s="1115"/>
      <c r="F20" s="1115"/>
      <c r="G20" s="1115"/>
      <c r="H20" s="1115"/>
      <c r="I20" s="1115"/>
      <c r="J20" s="1115"/>
      <c r="K20" s="1116"/>
      <c r="L20" s="477" t="s">
        <v>76</v>
      </c>
      <c r="M20" s="478" t="s">
        <v>93</v>
      </c>
    </row>
    <row r="21" spans="1:13" ht="18">
      <c r="A21" s="479"/>
      <c r="B21" s="4"/>
      <c r="C21" s="4"/>
      <c r="D21" s="483"/>
      <c r="E21" s="483"/>
      <c r="F21" s="483"/>
      <c r="G21" s="484"/>
      <c r="H21" s="484"/>
      <c r="I21" s="484"/>
      <c r="J21" s="484"/>
      <c r="K21" s="485"/>
      <c r="L21" s="477"/>
      <c r="M21" s="478"/>
    </row>
    <row r="22" spans="1:13" ht="19.5" customHeight="1">
      <c r="A22" s="479"/>
      <c r="B22" s="4"/>
      <c r="C22" s="4"/>
      <c r="D22" s="483"/>
      <c r="E22" s="483"/>
      <c r="F22" s="483"/>
      <c r="G22" s="1137"/>
      <c r="H22" s="1137"/>
      <c r="I22" s="1137"/>
      <c r="J22" s="1137"/>
      <c r="K22" s="1138"/>
      <c r="L22" s="477" t="s">
        <v>136</v>
      </c>
      <c r="M22" s="478" t="s">
        <v>146</v>
      </c>
    </row>
    <row r="23" spans="1:13" ht="5.25" customHeight="1">
      <c r="A23" s="479"/>
      <c r="B23" s="4"/>
      <c r="C23" s="4"/>
      <c r="D23" s="483"/>
      <c r="E23" s="483"/>
      <c r="F23" s="483"/>
      <c r="G23" s="484"/>
      <c r="H23" s="484"/>
      <c r="I23" s="484"/>
      <c r="J23" s="484"/>
      <c r="K23" s="485"/>
      <c r="L23" s="477"/>
      <c r="M23" s="478"/>
    </row>
    <row r="24" spans="1:13" ht="19.5" customHeight="1">
      <c r="A24" s="479"/>
      <c r="B24" s="4"/>
      <c r="C24" s="4"/>
      <c r="D24" s="483"/>
      <c r="E24" s="486"/>
      <c r="F24" s="481"/>
      <c r="G24" s="1137" t="str">
        <f>IF(ISERROR(VLOOKUP(E24,$L$10:$M$61,2,0)),"",(VLOOKUP(E24,$L$10:$M$61,2,0)))</f>
        <v/>
      </c>
      <c r="H24" s="1137"/>
      <c r="I24" s="1137"/>
      <c r="J24" s="1137"/>
      <c r="K24" s="1138"/>
      <c r="L24" s="477" t="s">
        <v>77</v>
      </c>
      <c r="M24" s="478" t="s">
        <v>147</v>
      </c>
    </row>
    <row r="25" spans="1:13" ht="19.5" customHeight="1">
      <c r="A25" s="479"/>
      <c r="B25" s="4"/>
      <c r="C25" s="4"/>
      <c r="D25" s="483"/>
      <c r="E25" s="486"/>
      <c r="F25" s="481"/>
      <c r="G25" s="1137" t="str">
        <f>IF(ISERROR(VLOOKUP(E25,$L$10:$M$61,2,0)),"",(VLOOKUP(E25,$L$10:$M$61,2,0)))</f>
        <v/>
      </c>
      <c r="H25" s="1137"/>
      <c r="I25" s="1137"/>
      <c r="J25" s="1137"/>
      <c r="K25" s="1138"/>
      <c r="L25" s="477" t="s">
        <v>137</v>
      </c>
      <c r="M25" s="478" t="s">
        <v>148</v>
      </c>
    </row>
    <row r="26" spans="1:13" ht="19.5" customHeight="1">
      <c r="A26" s="479"/>
      <c r="B26" s="4"/>
      <c r="C26" s="4"/>
      <c r="D26" s="483"/>
      <c r="E26" s="486"/>
      <c r="F26" s="481"/>
      <c r="G26" s="1137" t="str">
        <f>IF(ISERROR(VLOOKUP(E26,$L$10:$M$61,2,0)),"",(VLOOKUP(E26,$L$10:$M$61,2,0)))</f>
        <v/>
      </c>
      <c r="H26" s="1137"/>
      <c r="I26" s="1137"/>
      <c r="J26" s="1137"/>
      <c r="K26" s="1138"/>
      <c r="L26" s="477" t="s">
        <v>78</v>
      </c>
      <c r="M26" s="478" t="s">
        <v>149</v>
      </c>
    </row>
    <row r="27" spans="1:13">
      <c r="A27" s="479"/>
      <c r="B27" s="4"/>
      <c r="C27" s="4"/>
      <c r="D27" s="4"/>
      <c r="E27" s="487"/>
      <c r="F27" s="4"/>
      <c r="G27" s="4"/>
      <c r="H27" s="4"/>
      <c r="I27" s="4"/>
      <c r="J27" s="4"/>
      <c r="K27" s="482"/>
      <c r="L27" s="477" t="s">
        <v>79</v>
      </c>
      <c r="M27" s="478" t="s">
        <v>94</v>
      </c>
    </row>
    <row r="28" spans="1:13">
      <c r="A28" s="479"/>
      <c r="B28" s="4"/>
      <c r="C28" s="4"/>
      <c r="D28" s="4"/>
      <c r="E28" s="487"/>
      <c r="F28" s="4"/>
      <c r="G28" s="4"/>
      <c r="H28" s="4"/>
      <c r="I28" s="4"/>
      <c r="J28" s="4"/>
      <c r="K28" s="482"/>
      <c r="L28" s="477"/>
      <c r="M28" s="478"/>
    </row>
    <row r="29" spans="1:13">
      <c r="A29" s="479"/>
      <c r="B29" s="4"/>
      <c r="C29" s="4"/>
      <c r="D29" s="4"/>
      <c r="E29" s="487"/>
      <c r="F29" s="4"/>
      <c r="G29" s="4"/>
      <c r="H29" s="4"/>
      <c r="I29" s="4"/>
      <c r="J29" s="4"/>
      <c r="K29" s="482"/>
      <c r="L29" s="477"/>
      <c r="M29" s="478"/>
    </row>
    <row r="30" spans="1:13">
      <c r="A30" s="479"/>
      <c r="B30" s="4"/>
      <c r="C30" s="4"/>
      <c r="D30" s="4"/>
      <c r="E30" s="487"/>
      <c r="F30" s="4"/>
      <c r="G30" s="4"/>
      <c r="H30" s="4"/>
      <c r="I30" s="4"/>
      <c r="J30" s="4"/>
      <c r="K30" s="482"/>
      <c r="L30" s="477"/>
      <c r="M30" s="478"/>
    </row>
    <row r="31" spans="1:13">
      <c r="A31" s="479"/>
      <c r="B31" s="4"/>
      <c r="C31" s="4"/>
      <c r="D31" s="4"/>
      <c r="E31" s="487"/>
      <c r="F31" s="4"/>
      <c r="G31" s="4"/>
      <c r="H31" s="4"/>
      <c r="I31" s="4"/>
      <c r="J31" s="4"/>
      <c r="K31" s="482"/>
      <c r="L31" s="477"/>
      <c r="M31" s="478"/>
    </row>
    <row r="32" spans="1:13">
      <c r="A32" s="479"/>
      <c r="B32" s="4"/>
      <c r="C32" s="4"/>
      <c r="D32" s="4"/>
      <c r="E32" s="487"/>
      <c r="F32" s="4"/>
      <c r="G32" s="4"/>
      <c r="H32" s="4"/>
      <c r="I32" s="4"/>
      <c r="J32" s="4"/>
      <c r="K32" s="482"/>
      <c r="L32" s="477"/>
      <c r="M32" s="478"/>
    </row>
    <row r="33" spans="1:13" ht="36.75" customHeight="1">
      <c r="A33" s="479"/>
      <c r="B33" s="4"/>
      <c r="C33" s="4"/>
      <c r="D33" s="4"/>
      <c r="E33" s="487"/>
      <c r="F33" s="4"/>
      <c r="G33" s="4"/>
      <c r="H33" s="4"/>
      <c r="I33" s="4"/>
      <c r="J33" s="4"/>
      <c r="K33" s="482"/>
      <c r="L33" s="477" t="s">
        <v>80</v>
      </c>
      <c r="M33" s="478" t="s">
        <v>150</v>
      </c>
    </row>
    <row r="34" spans="1:13" ht="27" customHeight="1">
      <c r="A34" s="479"/>
      <c r="B34" s="4"/>
      <c r="C34" s="4"/>
      <c r="D34" s="4"/>
      <c r="E34" s="487"/>
      <c r="F34" s="4"/>
      <c r="G34" s="4"/>
      <c r="H34" s="4"/>
      <c r="I34" s="4"/>
      <c r="J34" s="4"/>
      <c r="K34" s="482"/>
      <c r="L34" s="477"/>
      <c r="M34" s="478"/>
    </row>
    <row r="35" spans="1:13">
      <c r="A35" s="479"/>
      <c r="B35" s="4"/>
      <c r="C35" s="4"/>
      <c r="D35" s="4"/>
      <c r="E35" s="4"/>
      <c r="F35" s="4"/>
      <c r="G35" s="4"/>
      <c r="H35" s="4"/>
      <c r="I35" s="4"/>
      <c r="J35" s="4"/>
      <c r="K35" s="482"/>
      <c r="L35" s="477" t="s">
        <v>81</v>
      </c>
      <c r="M35" s="478" t="s">
        <v>95</v>
      </c>
    </row>
    <row r="36" spans="1:13">
      <c r="A36" s="479"/>
      <c r="B36" s="4"/>
      <c r="C36" s="4"/>
      <c r="D36" s="4"/>
      <c r="E36" s="4"/>
      <c r="F36" s="4"/>
      <c r="G36" s="4"/>
      <c r="H36" s="4"/>
      <c r="I36" s="4"/>
      <c r="J36" s="4"/>
      <c r="K36" s="482"/>
      <c r="L36" s="477"/>
      <c r="M36" s="478"/>
    </row>
    <row r="37" spans="1:13">
      <c r="A37" s="479"/>
      <c r="B37" s="4"/>
      <c r="C37" s="4"/>
      <c r="D37" s="4"/>
      <c r="E37" s="4"/>
      <c r="F37" s="4"/>
      <c r="G37" s="4"/>
      <c r="H37" s="4"/>
      <c r="I37" s="4"/>
      <c r="J37" s="4"/>
      <c r="K37" s="482"/>
      <c r="L37" s="477" t="s">
        <v>97</v>
      </c>
      <c r="M37" s="478" t="s">
        <v>151</v>
      </c>
    </row>
    <row r="38" spans="1:13">
      <c r="A38" s="479"/>
      <c r="B38" s="4"/>
      <c r="C38" s="4"/>
      <c r="D38" s="4"/>
      <c r="E38" s="4"/>
      <c r="F38" s="4"/>
      <c r="G38" s="4"/>
      <c r="H38" s="4"/>
      <c r="I38" s="4"/>
      <c r="J38" s="4"/>
      <c r="K38" s="482"/>
      <c r="L38" s="477" t="s">
        <v>98</v>
      </c>
      <c r="M38" s="478" t="s">
        <v>152</v>
      </c>
    </row>
    <row r="39" spans="1:13" ht="15">
      <c r="A39" s="1142" t="s">
        <v>386</v>
      </c>
      <c r="B39" s="1143"/>
      <c r="C39" s="1143"/>
      <c r="D39" s="1143"/>
      <c r="E39" s="1143"/>
      <c r="F39" s="1143"/>
      <c r="G39" s="1143"/>
      <c r="H39" s="1143"/>
      <c r="I39" s="1143"/>
      <c r="J39" s="1143"/>
      <c r="K39" s="1144"/>
      <c r="L39" s="477" t="s">
        <v>138</v>
      </c>
      <c r="M39" s="478" t="s">
        <v>103</v>
      </c>
    </row>
    <row r="40" spans="1:13" ht="23.25">
      <c r="A40" s="1139" t="str">
        <f>'DATA UTAMA'!D14</f>
        <v>ACHMAD MUFTI, S.Kom.</v>
      </c>
      <c r="B40" s="1140"/>
      <c r="C40" s="1140"/>
      <c r="D40" s="1140"/>
      <c r="E40" s="1140"/>
      <c r="F40" s="1140"/>
      <c r="G40" s="1140"/>
      <c r="H40" s="1140"/>
      <c r="I40" s="1140"/>
      <c r="J40" s="1140"/>
      <c r="K40" s="1141"/>
      <c r="L40" s="477" t="s">
        <v>99</v>
      </c>
      <c r="M40" s="478" t="s">
        <v>104</v>
      </c>
    </row>
    <row r="41" spans="1:13" ht="15">
      <c r="A41" s="1142" t="str">
        <f>CONCATENATE("NIP."," ",'DATA UTAMA'!D16)</f>
        <v>NIP. -</v>
      </c>
      <c r="B41" s="1143"/>
      <c r="C41" s="1143"/>
      <c r="D41" s="1143"/>
      <c r="E41" s="1143"/>
      <c r="F41" s="1143"/>
      <c r="G41" s="1143"/>
      <c r="H41" s="1143"/>
      <c r="I41" s="1143"/>
      <c r="J41" s="1143"/>
      <c r="K41" s="1144"/>
      <c r="L41" s="488" t="s">
        <v>108</v>
      </c>
      <c r="M41" s="478" t="s">
        <v>153</v>
      </c>
    </row>
    <row r="42" spans="1:13">
      <c r="A42" s="1122"/>
      <c r="B42" s="1123"/>
      <c r="C42" s="1123"/>
      <c r="D42" s="1123"/>
      <c r="E42" s="1123"/>
      <c r="F42" s="1123"/>
      <c r="G42" s="1123"/>
      <c r="H42" s="1123"/>
      <c r="I42" s="1123"/>
      <c r="J42" s="1123"/>
      <c r="K42" s="1124"/>
      <c r="L42" s="488" t="s">
        <v>109</v>
      </c>
      <c r="M42" s="478" t="s">
        <v>114</v>
      </c>
    </row>
    <row r="43" spans="1:13">
      <c r="A43" s="1122"/>
      <c r="B43" s="1123"/>
      <c r="C43" s="1123"/>
      <c r="D43" s="1123"/>
      <c r="E43" s="1123"/>
      <c r="F43" s="1123"/>
      <c r="G43" s="1123"/>
      <c r="H43" s="1123"/>
      <c r="I43" s="1123"/>
      <c r="J43" s="1123"/>
      <c r="K43" s="1124"/>
      <c r="L43" s="488"/>
      <c r="M43" s="478"/>
    </row>
    <row r="44" spans="1:13">
      <c r="A44" s="1122"/>
      <c r="B44" s="1123"/>
      <c r="C44" s="1123"/>
      <c r="D44" s="1123"/>
      <c r="E44" s="1123"/>
      <c r="F44" s="1123"/>
      <c r="G44" s="1123"/>
      <c r="H44" s="1123"/>
      <c r="I44" s="1123"/>
      <c r="J44" s="1123"/>
      <c r="K44" s="1124"/>
      <c r="L44" s="488"/>
      <c r="M44" s="478"/>
    </row>
    <row r="45" spans="1:13">
      <c r="A45" s="1122"/>
      <c r="B45" s="1123"/>
      <c r="C45" s="1123"/>
      <c r="D45" s="1123"/>
      <c r="E45" s="1123"/>
      <c r="F45" s="1123"/>
      <c r="G45" s="1123"/>
      <c r="H45" s="1123"/>
      <c r="I45" s="1123"/>
      <c r="J45" s="1123"/>
      <c r="K45" s="1124"/>
      <c r="L45" s="488"/>
      <c r="M45" s="478"/>
    </row>
    <row r="46" spans="1:13">
      <c r="A46" s="1122"/>
      <c r="B46" s="1123"/>
      <c r="C46" s="1123"/>
      <c r="D46" s="1123"/>
      <c r="E46" s="1123"/>
      <c r="F46" s="1123"/>
      <c r="G46" s="1123"/>
      <c r="H46" s="1123"/>
      <c r="I46" s="1123"/>
      <c r="J46" s="1123"/>
      <c r="K46" s="1124"/>
      <c r="L46" s="488"/>
      <c r="M46" s="478"/>
    </row>
    <row r="47" spans="1:13">
      <c r="A47" s="1122"/>
      <c r="B47" s="1123"/>
      <c r="C47" s="1123"/>
      <c r="D47" s="1123"/>
      <c r="E47" s="1123"/>
      <c r="F47" s="1123"/>
      <c r="G47" s="1123"/>
      <c r="H47" s="1123"/>
      <c r="I47" s="1123"/>
      <c r="J47" s="1123"/>
      <c r="K47" s="1124"/>
      <c r="L47" s="488" t="s">
        <v>110</v>
      </c>
      <c r="M47" s="478" t="s">
        <v>115</v>
      </c>
    </row>
    <row r="48" spans="1:13">
      <c r="A48" s="1122"/>
      <c r="B48" s="1123"/>
      <c r="C48" s="1123"/>
      <c r="D48" s="1123"/>
      <c r="E48" s="1123"/>
      <c r="F48" s="1123"/>
      <c r="G48" s="1123"/>
      <c r="H48" s="1123"/>
      <c r="I48" s="1123"/>
      <c r="J48" s="1123"/>
      <c r="K48" s="1124"/>
      <c r="L48" s="488" t="s">
        <v>111</v>
      </c>
      <c r="M48" s="478" t="s">
        <v>116</v>
      </c>
    </row>
    <row r="49" spans="1:13">
      <c r="A49" s="1122"/>
      <c r="B49" s="1123"/>
      <c r="C49" s="1123"/>
      <c r="D49" s="1123"/>
      <c r="E49" s="1123"/>
      <c r="F49" s="1123"/>
      <c r="G49" s="1123"/>
      <c r="H49" s="1123"/>
      <c r="I49" s="1123"/>
      <c r="J49" s="1123"/>
      <c r="K49" s="1124"/>
      <c r="L49" s="488" t="s">
        <v>112</v>
      </c>
      <c r="M49" s="478" t="s">
        <v>117</v>
      </c>
    </row>
    <row r="50" spans="1:13">
      <c r="A50" s="1122"/>
      <c r="B50" s="1123"/>
      <c r="C50" s="1123"/>
      <c r="D50" s="1123"/>
      <c r="E50" s="1123"/>
      <c r="F50" s="1123"/>
      <c r="G50" s="1123"/>
      <c r="H50" s="1123"/>
      <c r="I50" s="1123"/>
      <c r="J50" s="1123"/>
      <c r="K50" s="1124"/>
      <c r="L50" s="477" t="s">
        <v>139</v>
      </c>
      <c r="M50" s="478" t="s">
        <v>154</v>
      </c>
    </row>
    <row r="51" spans="1:13">
      <c r="A51" s="1122"/>
      <c r="B51" s="1123"/>
      <c r="C51" s="1123"/>
      <c r="D51" s="1123"/>
      <c r="E51" s="1123"/>
      <c r="F51" s="1123"/>
      <c r="G51" s="1123"/>
      <c r="H51" s="1123"/>
      <c r="I51" s="1123"/>
      <c r="J51" s="1123"/>
      <c r="K51" s="1124"/>
      <c r="L51" s="477" t="s">
        <v>83</v>
      </c>
      <c r="M51" s="478" t="s">
        <v>96</v>
      </c>
    </row>
    <row r="52" spans="1:13">
      <c r="A52" s="1122"/>
      <c r="B52" s="1123"/>
      <c r="C52" s="1123"/>
      <c r="D52" s="1123"/>
      <c r="E52" s="1123"/>
      <c r="F52" s="1123"/>
      <c r="G52" s="1123"/>
      <c r="H52" s="1123"/>
      <c r="I52" s="1123"/>
      <c r="J52" s="1123"/>
      <c r="K52" s="1124"/>
      <c r="L52" s="477" t="s">
        <v>82</v>
      </c>
      <c r="M52" s="478" t="s">
        <v>155</v>
      </c>
    </row>
    <row r="53" spans="1:13" ht="18" customHeight="1">
      <c r="A53" s="1122"/>
      <c r="B53" s="1123"/>
      <c r="C53" s="1123"/>
      <c r="D53" s="1123"/>
      <c r="E53" s="1123"/>
      <c r="F53" s="1123"/>
      <c r="G53" s="1123"/>
      <c r="H53" s="1123"/>
      <c r="I53" s="1123"/>
      <c r="J53" s="1123"/>
      <c r="K53" s="1124"/>
      <c r="L53" s="477" t="s">
        <v>140</v>
      </c>
      <c r="M53" s="478" t="s">
        <v>156</v>
      </c>
    </row>
    <row r="54" spans="1:13">
      <c r="A54" s="1122"/>
      <c r="B54" s="1123"/>
      <c r="C54" s="1123"/>
      <c r="D54" s="1123"/>
      <c r="E54" s="1123"/>
      <c r="F54" s="1123"/>
      <c r="G54" s="1123"/>
      <c r="H54" s="1123"/>
      <c r="I54" s="1123"/>
      <c r="J54" s="1123"/>
      <c r="K54" s="1124"/>
      <c r="L54" s="477" t="s">
        <v>113</v>
      </c>
      <c r="M54" s="478" t="s">
        <v>118</v>
      </c>
    </row>
    <row r="55" spans="1:13" ht="15">
      <c r="A55" s="1145" t="s">
        <v>199</v>
      </c>
      <c r="B55" s="1146"/>
      <c r="C55" s="1146"/>
      <c r="D55" s="1146"/>
      <c r="E55" s="1146"/>
      <c r="F55" s="1146"/>
      <c r="G55" s="1146"/>
      <c r="H55" s="1146"/>
      <c r="I55" s="1146"/>
      <c r="J55" s="1146"/>
      <c r="K55" s="1147"/>
      <c r="L55" s="477" t="s">
        <v>141</v>
      </c>
      <c r="M55" s="478" t="s">
        <v>105</v>
      </c>
    </row>
    <row r="56" spans="1:13" ht="15">
      <c r="A56" s="1145" t="str">
        <f>C4</f>
        <v>SMP NEGERI 48 JAKARTA</v>
      </c>
      <c r="B56" s="1146"/>
      <c r="C56" s="1146"/>
      <c r="D56" s="1146"/>
      <c r="E56" s="1146"/>
      <c r="F56" s="1146"/>
      <c r="G56" s="1146"/>
      <c r="H56" s="1146"/>
      <c r="I56" s="1146"/>
      <c r="J56" s="1146"/>
      <c r="K56" s="1147"/>
      <c r="L56" s="477"/>
      <c r="M56" s="478"/>
    </row>
    <row r="57" spans="1:13" ht="15">
      <c r="A57" s="1145" t="s">
        <v>196</v>
      </c>
      <c r="B57" s="1146"/>
      <c r="C57" s="1146"/>
      <c r="D57" s="1146"/>
      <c r="E57" s="1146"/>
      <c r="F57" s="1146"/>
      <c r="G57" s="1146"/>
      <c r="H57" s="1146"/>
      <c r="I57" s="1146"/>
      <c r="J57" s="1146"/>
      <c r="K57" s="1147"/>
      <c r="L57" s="477" t="s">
        <v>142</v>
      </c>
      <c r="M57" s="478" t="s">
        <v>106</v>
      </c>
    </row>
    <row r="58" spans="1:13" ht="15" thickBot="1">
      <c r="A58" s="1134"/>
      <c r="B58" s="1135"/>
      <c r="C58" s="1135"/>
      <c r="D58" s="1135"/>
      <c r="E58" s="1135"/>
      <c r="F58" s="1135"/>
      <c r="G58" s="1135"/>
      <c r="H58" s="1135"/>
      <c r="I58" s="1135"/>
      <c r="J58" s="1135"/>
      <c r="K58" s="1136"/>
      <c r="L58" s="477" t="s">
        <v>143</v>
      </c>
      <c r="M58" s="478" t="s">
        <v>107</v>
      </c>
    </row>
    <row r="59" spans="1:13" ht="15" hidden="1" thickTop="1">
      <c r="A59" s="489"/>
      <c r="B59" s="5"/>
      <c r="C59" s="5"/>
      <c r="D59" s="5"/>
      <c r="E59" s="5"/>
      <c r="F59" s="5"/>
      <c r="G59" s="5"/>
      <c r="H59" s="5"/>
      <c r="I59" s="5"/>
      <c r="J59" s="5"/>
      <c r="K59" s="5"/>
      <c r="L59" s="477" t="s">
        <v>100</v>
      </c>
      <c r="M59" s="478" t="s">
        <v>159</v>
      </c>
    </row>
    <row r="60" spans="1:13" ht="15" hidden="1" thickTop="1">
      <c r="A60" s="489"/>
      <c r="B60" s="5"/>
      <c r="C60" s="5"/>
      <c r="D60" s="5"/>
      <c r="E60" s="5"/>
      <c r="F60" s="5"/>
      <c r="G60" s="5"/>
      <c r="H60" s="5"/>
      <c r="I60" s="5"/>
      <c r="J60" s="5"/>
      <c r="K60" s="5"/>
      <c r="L60" s="477" t="s">
        <v>101</v>
      </c>
      <c r="M60" s="478" t="s">
        <v>160</v>
      </c>
    </row>
    <row r="61" spans="1:13" ht="15" thickTop="1">
      <c r="C61" s="490"/>
      <c r="D61" s="490"/>
      <c r="E61" s="490"/>
      <c r="F61" s="490"/>
      <c r="G61" s="490"/>
      <c r="H61" s="490"/>
      <c r="L61" s="477" t="s">
        <v>102</v>
      </c>
      <c r="M61" s="478" t="s">
        <v>161</v>
      </c>
    </row>
    <row r="62" spans="1:13">
      <c r="C62" s="490"/>
      <c r="D62" s="490"/>
      <c r="E62" s="490"/>
      <c r="F62" s="490"/>
      <c r="G62" s="490"/>
      <c r="H62" s="490"/>
      <c r="L62" s="477" t="s">
        <v>144</v>
      </c>
      <c r="M62" s="478" t="s">
        <v>157</v>
      </c>
    </row>
    <row r="63" spans="1:13">
      <c r="C63" s="490"/>
      <c r="D63" s="490"/>
      <c r="E63" s="490"/>
      <c r="F63" s="490"/>
      <c r="G63" s="490"/>
      <c r="H63" s="490"/>
      <c r="L63" s="477" t="s">
        <v>113</v>
      </c>
      <c r="M63" s="478" t="s">
        <v>118</v>
      </c>
    </row>
    <row r="64" spans="1:13">
      <c r="C64" s="490"/>
      <c r="D64" s="490"/>
      <c r="E64" s="490"/>
      <c r="F64" s="490"/>
      <c r="G64" s="490"/>
      <c r="H64" s="490"/>
      <c r="L64" s="477" t="s">
        <v>145</v>
      </c>
      <c r="M64" s="478" t="s">
        <v>158</v>
      </c>
    </row>
    <row r="65" spans="3:8">
      <c r="C65" s="490"/>
      <c r="D65" s="490"/>
      <c r="E65" s="490"/>
      <c r="F65" s="490"/>
      <c r="G65" s="490"/>
      <c r="H65" s="490"/>
    </row>
    <row r="66" spans="3:8">
      <c r="C66" s="490"/>
      <c r="D66" s="490"/>
      <c r="E66" s="490"/>
      <c r="F66" s="490"/>
      <c r="G66" s="490"/>
      <c r="H66" s="490"/>
    </row>
    <row r="67" spans="3:8">
      <c r="C67" s="490"/>
      <c r="D67" s="490"/>
      <c r="E67" s="490"/>
      <c r="F67" s="490"/>
      <c r="G67" s="490"/>
      <c r="H67" s="490"/>
    </row>
    <row r="68" spans="3:8">
      <c r="C68" s="490"/>
      <c r="D68" s="490"/>
      <c r="E68" s="490"/>
      <c r="F68" s="490"/>
      <c r="G68" s="490"/>
      <c r="H68" s="490"/>
    </row>
    <row r="69" spans="3:8">
      <c r="C69" s="490"/>
      <c r="D69" s="490"/>
      <c r="E69" s="490"/>
      <c r="F69" s="490"/>
      <c r="G69" s="490"/>
      <c r="H69" s="490"/>
    </row>
    <row r="70" spans="3:8">
      <c r="C70" s="490"/>
      <c r="D70" s="490"/>
      <c r="E70" s="490"/>
      <c r="F70" s="490"/>
      <c r="G70" s="490"/>
      <c r="H70" s="490"/>
    </row>
    <row r="71" spans="3:8">
      <c r="C71" s="490"/>
      <c r="D71" s="490"/>
      <c r="E71" s="490"/>
      <c r="F71" s="490"/>
      <c r="G71" s="490"/>
      <c r="H71" s="490"/>
    </row>
    <row r="72" spans="3:8">
      <c r="C72" s="490"/>
      <c r="D72" s="490"/>
      <c r="E72" s="490"/>
      <c r="F72" s="490"/>
      <c r="G72" s="490"/>
      <c r="H72" s="490"/>
    </row>
    <row r="73" spans="3:8">
      <c r="C73" s="490"/>
      <c r="D73" s="490"/>
      <c r="E73" s="490"/>
      <c r="F73" s="490"/>
      <c r="G73" s="490"/>
      <c r="H73" s="490"/>
    </row>
    <row r="74" spans="3:8">
      <c r="C74" s="490"/>
      <c r="D74" s="490"/>
      <c r="E74" s="490"/>
      <c r="F74" s="490"/>
      <c r="G74" s="490"/>
      <c r="H74" s="490"/>
    </row>
    <row r="75" spans="3:8">
      <c r="C75" s="490"/>
      <c r="D75" s="490"/>
      <c r="E75" s="490"/>
      <c r="F75" s="490"/>
      <c r="G75" s="490"/>
      <c r="H75" s="490"/>
    </row>
    <row r="76" spans="3:8">
      <c r="C76" s="490"/>
      <c r="D76" s="490"/>
      <c r="E76" s="490"/>
      <c r="F76" s="490"/>
      <c r="G76" s="490"/>
      <c r="H76" s="490"/>
    </row>
    <row r="77" spans="3:8">
      <c r="C77" s="490"/>
      <c r="D77" s="490"/>
      <c r="E77" s="490"/>
      <c r="F77" s="490"/>
      <c r="G77" s="490"/>
      <c r="H77" s="490"/>
    </row>
    <row r="78" spans="3:8">
      <c r="C78" s="490"/>
      <c r="D78" s="490"/>
      <c r="E78" s="490"/>
      <c r="F78" s="490"/>
      <c r="G78" s="490"/>
      <c r="H78" s="490"/>
    </row>
    <row r="79" spans="3:8">
      <c r="C79" s="490"/>
      <c r="D79" s="490"/>
      <c r="E79" s="490"/>
      <c r="F79" s="490"/>
      <c r="G79" s="490"/>
      <c r="H79" s="490"/>
    </row>
    <row r="80" spans="3:8">
      <c r="C80" s="490"/>
      <c r="D80" s="490"/>
      <c r="E80" s="490"/>
      <c r="F80" s="490"/>
      <c r="G80" s="490"/>
      <c r="H80" s="490"/>
    </row>
    <row r="81" spans="3:8">
      <c r="C81" s="490"/>
      <c r="D81" s="490"/>
      <c r="E81" s="490"/>
      <c r="F81" s="490"/>
      <c r="G81" s="490"/>
      <c r="H81" s="490"/>
    </row>
    <row r="82" spans="3:8">
      <c r="C82" s="490"/>
      <c r="D82" s="490"/>
      <c r="E82" s="490"/>
      <c r="F82" s="490"/>
      <c r="G82" s="490"/>
      <c r="H82" s="490"/>
    </row>
    <row r="83" spans="3:8">
      <c r="C83" s="490"/>
      <c r="D83" s="490"/>
      <c r="E83" s="490"/>
      <c r="F83" s="490"/>
      <c r="G83" s="490"/>
      <c r="H83" s="490"/>
    </row>
    <row r="84" spans="3:8">
      <c r="C84" s="490"/>
      <c r="D84" s="490"/>
      <c r="E84" s="490"/>
      <c r="F84" s="490"/>
      <c r="G84" s="490"/>
      <c r="H84" s="490"/>
    </row>
    <row r="85" spans="3:8">
      <c r="C85" s="490"/>
      <c r="D85" s="490"/>
      <c r="E85" s="490"/>
      <c r="F85" s="490"/>
      <c r="G85" s="490"/>
      <c r="H85" s="490"/>
    </row>
    <row r="86" spans="3:8">
      <c r="C86" s="490"/>
      <c r="D86" s="490"/>
      <c r="E86" s="490"/>
      <c r="F86" s="490"/>
      <c r="G86" s="490"/>
      <c r="H86" s="490"/>
    </row>
    <row r="87" spans="3:8">
      <c r="C87" s="490"/>
      <c r="D87" s="490"/>
      <c r="E87" s="490"/>
      <c r="F87" s="490"/>
      <c r="G87" s="490"/>
      <c r="H87" s="490"/>
    </row>
    <row r="88" spans="3:8">
      <c r="C88" s="490"/>
      <c r="D88" s="490"/>
      <c r="E88" s="490"/>
      <c r="F88" s="490"/>
      <c r="G88" s="490"/>
      <c r="H88" s="490"/>
    </row>
    <row r="89" spans="3:8">
      <c r="C89" s="490"/>
      <c r="D89" s="490"/>
      <c r="E89" s="490"/>
      <c r="F89" s="490"/>
      <c r="G89" s="490"/>
      <c r="H89" s="490"/>
    </row>
    <row r="90" spans="3:8">
      <c r="C90" s="490"/>
      <c r="D90" s="490"/>
      <c r="E90" s="490"/>
      <c r="F90" s="490"/>
      <c r="G90" s="490"/>
      <c r="H90" s="490"/>
    </row>
    <row r="91" spans="3:8">
      <c r="C91" s="490"/>
      <c r="D91" s="490"/>
      <c r="E91" s="490"/>
      <c r="F91" s="490"/>
      <c r="G91" s="490"/>
      <c r="H91" s="490"/>
    </row>
    <row r="92" spans="3:8">
      <c r="C92" s="490"/>
      <c r="D92" s="490"/>
      <c r="E92" s="490"/>
      <c r="F92" s="490"/>
      <c r="G92" s="490"/>
      <c r="H92" s="490"/>
    </row>
    <row r="93" spans="3:8">
      <c r="C93" s="490"/>
      <c r="D93" s="490"/>
      <c r="E93" s="490"/>
      <c r="F93" s="490"/>
      <c r="G93" s="490"/>
      <c r="H93" s="490"/>
    </row>
    <row r="94" spans="3:8">
      <c r="C94" s="490"/>
      <c r="D94" s="490"/>
      <c r="E94" s="490"/>
      <c r="F94" s="490"/>
      <c r="G94" s="490"/>
      <c r="H94" s="490"/>
    </row>
    <row r="95" spans="3:8">
      <c r="C95" s="490"/>
      <c r="D95" s="490"/>
      <c r="E95" s="490"/>
      <c r="F95" s="490"/>
      <c r="G95" s="490"/>
      <c r="H95" s="490"/>
    </row>
    <row r="96" spans="3:8">
      <c r="C96" s="490"/>
      <c r="D96" s="490"/>
      <c r="E96" s="490"/>
      <c r="F96" s="490"/>
      <c r="G96" s="490"/>
      <c r="H96" s="490"/>
    </row>
    <row r="97" spans="3:8">
      <c r="C97" s="490"/>
      <c r="D97" s="490"/>
      <c r="E97" s="490"/>
      <c r="F97" s="490"/>
      <c r="G97" s="490"/>
      <c r="H97" s="490"/>
    </row>
    <row r="98" spans="3:8">
      <c r="C98" s="490"/>
      <c r="D98" s="490"/>
      <c r="E98" s="490"/>
      <c r="F98" s="490"/>
      <c r="G98" s="490"/>
      <c r="H98" s="490"/>
    </row>
    <row r="99" spans="3:8">
      <c r="C99" s="490"/>
      <c r="D99" s="490"/>
      <c r="E99" s="490"/>
      <c r="F99" s="490"/>
      <c r="G99" s="490"/>
      <c r="H99" s="490"/>
    </row>
    <row r="100" spans="3:8">
      <c r="C100" s="490"/>
      <c r="D100" s="490"/>
      <c r="E100" s="490"/>
      <c r="F100" s="490"/>
      <c r="G100" s="490"/>
      <c r="H100" s="490"/>
    </row>
    <row r="101" spans="3:8">
      <c r="C101" s="490"/>
      <c r="D101" s="490"/>
      <c r="E101" s="490"/>
      <c r="F101" s="490"/>
      <c r="G101" s="490"/>
      <c r="H101" s="490"/>
    </row>
    <row r="102" spans="3:8">
      <c r="C102" s="490"/>
      <c r="D102" s="490"/>
      <c r="E102" s="490"/>
      <c r="F102" s="490"/>
      <c r="G102" s="490"/>
      <c r="H102" s="490"/>
    </row>
    <row r="103" spans="3:8">
      <c r="C103" s="490"/>
      <c r="D103" s="490"/>
      <c r="E103" s="490"/>
      <c r="F103" s="490"/>
      <c r="G103" s="490"/>
      <c r="H103" s="490"/>
    </row>
    <row r="104" spans="3:8">
      <c r="C104" s="490"/>
      <c r="D104" s="490"/>
      <c r="E104" s="490"/>
      <c r="F104" s="490"/>
      <c r="G104" s="490"/>
      <c r="H104" s="490"/>
    </row>
    <row r="105" spans="3:8">
      <c r="C105" s="490"/>
      <c r="D105" s="490"/>
      <c r="E105" s="490"/>
      <c r="F105" s="490"/>
      <c r="G105" s="490"/>
      <c r="H105" s="490"/>
    </row>
    <row r="106" spans="3:8">
      <c r="C106" s="490"/>
      <c r="D106" s="490"/>
      <c r="E106" s="490"/>
      <c r="F106" s="490"/>
      <c r="G106" s="490"/>
      <c r="H106" s="490"/>
    </row>
    <row r="107" spans="3:8">
      <c r="C107" s="490"/>
      <c r="D107" s="490"/>
      <c r="E107" s="490"/>
      <c r="F107" s="490"/>
      <c r="G107" s="490"/>
      <c r="H107" s="490"/>
    </row>
    <row r="108" spans="3:8">
      <c r="C108" s="490"/>
      <c r="D108" s="490"/>
      <c r="E108" s="490"/>
      <c r="F108" s="490"/>
      <c r="G108" s="490"/>
      <c r="H108" s="490"/>
    </row>
    <row r="109" spans="3:8">
      <c r="C109" s="490"/>
      <c r="D109" s="490"/>
      <c r="E109" s="490"/>
      <c r="F109" s="490"/>
      <c r="G109" s="490"/>
      <c r="H109" s="490"/>
    </row>
    <row r="110" spans="3:8">
      <c r="C110" s="490"/>
      <c r="D110" s="490"/>
      <c r="E110" s="490"/>
      <c r="F110" s="490"/>
      <c r="G110" s="490"/>
      <c r="H110" s="490"/>
    </row>
    <row r="111" spans="3:8">
      <c r="C111" s="490"/>
      <c r="D111" s="490"/>
      <c r="E111" s="490"/>
      <c r="F111" s="490"/>
      <c r="G111" s="490"/>
      <c r="H111" s="490"/>
    </row>
    <row r="112" spans="3:8">
      <c r="C112" s="490"/>
      <c r="D112" s="490"/>
      <c r="E112" s="490"/>
      <c r="F112" s="490"/>
      <c r="G112" s="490"/>
      <c r="H112" s="490"/>
    </row>
    <row r="113" spans="3:8">
      <c r="C113" s="490"/>
      <c r="D113" s="490"/>
      <c r="E113" s="490"/>
      <c r="F113" s="490"/>
      <c r="G113" s="490"/>
      <c r="H113" s="490"/>
    </row>
    <row r="114" spans="3:8">
      <c r="C114" s="490"/>
      <c r="D114" s="490"/>
      <c r="E114" s="490"/>
      <c r="F114" s="490"/>
      <c r="G114" s="490"/>
      <c r="H114" s="490"/>
    </row>
    <row r="115" spans="3:8">
      <c r="C115" s="490"/>
      <c r="D115" s="490"/>
      <c r="E115" s="490"/>
      <c r="F115" s="490"/>
      <c r="G115" s="490"/>
      <c r="H115" s="490"/>
    </row>
    <row r="116" spans="3:8">
      <c r="C116" s="490"/>
      <c r="D116" s="490"/>
      <c r="E116" s="490"/>
      <c r="F116" s="490"/>
      <c r="G116" s="490"/>
      <c r="H116" s="490"/>
    </row>
    <row r="117" spans="3:8">
      <c r="C117" s="490"/>
      <c r="D117" s="490"/>
      <c r="E117" s="490"/>
      <c r="F117" s="490"/>
      <c r="G117" s="490"/>
      <c r="H117" s="490"/>
    </row>
    <row r="118" spans="3:8">
      <c r="C118" s="490"/>
      <c r="D118" s="490"/>
      <c r="E118" s="490"/>
      <c r="F118" s="490"/>
      <c r="G118" s="490"/>
      <c r="H118" s="490"/>
    </row>
    <row r="119" spans="3:8">
      <c r="C119" s="490"/>
      <c r="D119" s="490"/>
      <c r="E119" s="490"/>
      <c r="F119" s="490"/>
      <c r="G119" s="490"/>
      <c r="H119" s="490"/>
    </row>
    <row r="120" spans="3:8">
      <c r="C120" s="490"/>
      <c r="D120" s="490"/>
      <c r="E120" s="490"/>
      <c r="F120" s="490"/>
      <c r="G120" s="490"/>
      <c r="H120" s="490"/>
    </row>
    <row r="121" spans="3:8">
      <c r="C121" s="490"/>
      <c r="D121" s="490"/>
      <c r="E121" s="490"/>
      <c r="F121" s="490"/>
      <c r="G121" s="490"/>
      <c r="H121" s="490"/>
    </row>
    <row r="122" spans="3:8">
      <c r="C122" s="490"/>
      <c r="D122" s="490"/>
      <c r="E122" s="490"/>
      <c r="F122" s="490"/>
      <c r="G122" s="490"/>
      <c r="H122" s="490"/>
    </row>
    <row r="123" spans="3:8">
      <c r="C123" s="490"/>
      <c r="D123" s="490"/>
      <c r="E123" s="490"/>
      <c r="F123" s="490"/>
      <c r="G123" s="490"/>
      <c r="H123" s="490"/>
    </row>
    <row r="124" spans="3:8">
      <c r="C124" s="490"/>
      <c r="D124" s="490"/>
      <c r="E124" s="490"/>
      <c r="F124" s="490"/>
      <c r="G124" s="490"/>
      <c r="H124" s="490"/>
    </row>
    <row r="125" spans="3:8">
      <c r="C125" s="490"/>
      <c r="D125" s="490"/>
      <c r="E125" s="490"/>
      <c r="F125" s="490"/>
      <c r="G125" s="490"/>
      <c r="H125" s="490"/>
    </row>
    <row r="126" spans="3:8">
      <c r="C126" s="490"/>
      <c r="D126" s="490"/>
      <c r="E126" s="490"/>
      <c r="F126" s="490"/>
      <c r="G126" s="490"/>
      <c r="H126" s="490"/>
    </row>
    <row r="127" spans="3:8">
      <c r="C127" s="490"/>
      <c r="D127" s="490"/>
      <c r="E127" s="490"/>
      <c r="F127" s="490"/>
      <c r="G127" s="490"/>
      <c r="H127" s="490"/>
    </row>
    <row r="128" spans="3:8">
      <c r="C128" s="490"/>
      <c r="D128" s="490"/>
      <c r="E128" s="490"/>
      <c r="F128" s="490"/>
      <c r="G128" s="490"/>
      <c r="H128" s="490"/>
    </row>
    <row r="129" spans="3:8">
      <c r="C129" s="490"/>
      <c r="D129" s="490"/>
      <c r="E129" s="490"/>
      <c r="F129" s="490"/>
      <c r="G129" s="490"/>
      <c r="H129" s="490"/>
    </row>
    <row r="130" spans="3:8">
      <c r="C130" s="490"/>
      <c r="D130" s="490"/>
      <c r="E130" s="490"/>
      <c r="F130" s="490"/>
      <c r="G130" s="490"/>
      <c r="H130" s="490"/>
    </row>
    <row r="131" spans="3:8">
      <c r="C131" s="490"/>
      <c r="D131" s="490"/>
      <c r="E131" s="490"/>
      <c r="F131" s="490"/>
      <c r="G131" s="490"/>
      <c r="H131" s="490"/>
    </row>
    <row r="132" spans="3:8">
      <c r="C132" s="490"/>
      <c r="D132" s="490"/>
      <c r="E132" s="490"/>
      <c r="F132" s="490"/>
      <c r="G132" s="490"/>
      <c r="H132" s="490"/>
    </row>
    <row r="133" spans="3:8">
      <c r="C133" s="490"/>
      <c r="D133" s="490"/>
      <c r="E133" s="490"/>
      <c r="F133" s="490"/>
      <c r="G133" s="490"/>
      <c r="H133" s="490"/>
    </row>
    <row r="134" spans="3:8">
      <c r="C134" s="490"/>
      <c r="D134" s="490"/>
      <c r="E134" s="490"/>
      <c r="F134" s="490"/>
      <c r="G134" s="490"/>
      <c r="H134" s="490"/>
    </row>
    <row r="135" spans="3:8">
      <c r="C135" s="490"/>
      <c r="D135" s="490"/>
      <c r="E135" s="490"/>
      <c r="F135" s="490"/>
      <c r="G135" s="490"/>
      <c r="H135" s="490"/>
    </row>
    <row r="136" spans="3:8">
      <c r="C136" s="490"/>
      <c r="D136" s="490"/>
      <c r="E136" s="490"/>
      <c r="F136" s="490"/>
      <c r="G136" s="490"/>
      <c r="H136" s="490"/>
    </row>
    <row r="137" spans="3:8">
      <c r="C137" s="490"/>
      <c r="D137" s="490"/>
      <c r="E137" s="490"/>
      <c r="F137" s="490"/>
      <c r="G137" s="490"/>
      <c r="H137" s="490"/>
    </row>
    <row r="138" spans="3:8">
      <c r="C138" s="490"/>
      <c r="D138" s="490"/>
      <c r="E138" s="490"/>
      <c r="F138" s="490"/>
      <c r="G138" s="490"/>
      <c r="H138" s="490"/>
    </row>
    <row r="139" spans="3:8">
      <c r="C139" s="490"/>
      <c r="D139" s="490"/>
      <c r="E139" s="490"/>
      <c r="F139" s="490"/>
      <c r="G139" s="490"/>
      <c r="H139" s="490"/>
    </row>
    <row r="140" spans="3:8">
      <c r="C140" s="490"/>
      <c r="D140" s="490"/>
      <c r="E140" s="490"/>
      <c r="F140" s="490"/>
      <c r="G140" s="490"/>
      <c r="H140" s="490"/>
    </row>
    <row r="141" spans="3:8">
      <c r="C141" s="490"/>
      <c r="D141" s="490"/>
      <c r="E141" s="490"/>
      <c r="F141" s="490"/>
      <c r="G141" s="490"/>
      <c r="H141" s="490"/>
    </row>
    <row r="142" spans="3:8">
      <c r="C142" s="490"/>
      <c r="D142" s="490"/>
      <c r="E142" s="490"/>
      <c r="F142" s="490"/>
      <c r="G142" s="490"/>
      <c r="H142" s="490"/>
    </row>
    <row r="143" spans="3:8">
      <c r="C143" s="490"/>
      <c r="D143" s="490"/>
      <c r="E143" s="490"/>
      <c r="F143" s="490"/>
      <c r="G143" s="490"/>
      <c r="H143" s="490"/>
    </row>
    <row r="144" spans="3:8">
      <c r="C144" s="490"/>
      <c r="D144" s="490"/>
      <c r="E144" s="490"/>
      <c r="F144" s="490"/>
      <c r="G144" s="490"/>
      <c r="H144" s="490"/>
    </row>
  </sheetData>
  <mergeCells count="32">
    <mergeCell ref="C6:I6"/>
    <mergeCell ref="A3:K3"/>
    <mergeCell ref="A2:K2"/>
    <mergeCell ref="C4:I4"/>
    <mergeCell ref="C5:E5"/>
    <mergeCell ref="F5:I5"/>
    <mergeCell ref="A58:K58"/>
    <mergeCell ref="G22:K22"/>
    <mergeCell ref="A40:K40"/>
    <mergeCell ref="A41:K41"/>
    <mergeCell ref="G24:K24"/>
    <mergeCell ref="G25:K25"/>
    <mergeCell ref="G26:K26"/>
    <mergeCell ref="A56:K56"/>
    <mergeCell ref="A55:K55"/>
    <mergeCell ref="A57:K57"/>
    <mergeCell ref="A39:K39"/>
    <mergeCell ref="A42:K54"/>
    <mergeCell ref="E8:G8"/>
    <mergeCell ref="C7:D7"/>
    <mergeCell ref="C8:D8"/>
    <mergeCell ref="I7:K7"/>
    <mergeCell ref="A20:K20"/>
    <mergeCell ref="I8:K8"/>
    <mergeCell ref="E7:G7"/>
    <mergeCell ref="G19:I19"/>
    <mergeCell ref="D19:E19"/>
    <mergeCell ref="A9:K9"/>
    <mergeCell ref="A10:K15"/>
    <mergeCell ref="A16:K16"/>
    <mergeCell ref="A17:K17"/>
    <mergeCell ref="A18:K18"/>
  </mergeCells>
  <conditionalFormatting sqref="E7:G8 I7:K8">
    <cfRule type="cellIs" dxfId="56" priority="1" operator="equal">
      <formula>0</formula>
    </cfRule>
  </conditionalFormatting>
  <dataValidations count="1">
    <dataValidation type="list" allowBlank="1" showInputMessage="1" showErrorMessage="1" sqref="E25">
      <formula1>$L$10:$L$61</formula1>
    </dataValidation>
  </dataValidations>
  <pageMargins left="0.43307086614173229" right="0.23622047244094491" top="0.15748031496062992" bottom="0.15748031496062992" header="0.31496062992125984" footer="0.31496062992125984"/>
  <pageSetup paperSize="134" scale="90" orientation="portrait" r:id="rId1"/>
  <headerFooter>
    <oddHeader>&amp;LSMK N 2 WONOSOBO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rgb="FFFF0000"/>
  </sheetPr>
  <dimension ref="B1:S51"/>
  <sheetViews>
    <sheetView showGridLines="0" topLeftCell="A19" zoomScale="91" zoomScaleNormal="91" workbookViewId="0">
      <selection activeCell="N51" sqref="N51:S51"/>
    </sheetView>
  </sheetViews>
  <sheetFormatPr defaultRowHeight="12"/>
  <cols>
    <col min="1" max="1" width="1.42578125" style="2" customWidth="1"/>
    <col min="2" max="2" width="7.28515625" style="2" customWidth="1"/>
    <col min="3" max="3" width="8" style="2" customWidth="1"/>
    <col min="4" max="4" width="4" style="2" customWidth="1"/>
    <col min="5" max="5" width="3.42578125" style="2" customWidth="1"/>
    <col min="6" max="6" width="1.85546875" style="2" customWidth="1"/>
    <col min="7" max="7" width="3" style="2" customWidth="1"/>
    <col min="8" max="8" width="12" style="2" customWidth="1"/>
    <col min="9" max="9" width="9.5703125" style="2" customWidth="1"/>
    <col min="10" max="10" width="12" style="2" customWidth="1"/>
    <col min="11" max="11" width="9.5703125" style="2" customWidth="1"/>
    <col min="12" max="12" width="12" style="2" customWidth="1"/>
    <col min="13" max="13" width="9.5703125" style="2" customWidth="1"/>
    <col min="14" max="14" width="12" style="2" customWidth="1"/>
    <col min="15" max="15" width="9.5703125" style="2" customWidth="1"/>
    <col min="16" max="16" width="12" style="2" customWidth="1"/>
    <col min="17" max="17" width="9.5703125" style="2" customWidth="1"/>
    <col min="18" max="18" width="12" style="2" customWidth="1"/>
    <col min="19" max="19" width="9.5703125" style="2" customWidth="1"/>
    <col min="20" max="16384" width="9.140625" style="2"/>
  </cols>
  <sheetData>
    <row r="1" spans="2:19" ht="20.25">
      <c r="B1" s="1154" t="str">
        <f>COVER!C4</f>
        <v>SMP NEGERI 48 JAKARTA</v>
      </c>
      <c r="C1" s="1154"/>
      <c r="D1" s="1154"/>
      <c r="E1" s="1154"/>
      <c r="F1" s="1154"/>
      <c r="G1" s="1154"/>
      <c r="H1" s="1154"/>
      <c r="I1" s="1154"/>
      <c r="J1" s="1154"/>
      <c r="K1" s="1154"/>
      <c r="L1" s="1154"/>
      <c r="M1" s="1154"/>
      <c r="N1" s="1154"/>
      <c r="O1" s="1154"/>
      <c r="P1" s="1154"/>
      <c r="Q1" s="1154"/>
      <c r="R1" s="1154"/>
      <c r="S1" s="1154"/>
    </row>
    <row r="2" spans="2:19" ht="13.5" customHeight="1">
      <c r="B2" s="1155" t="s">
        <v>200</v>
      </c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1155"/>
      <c r="S2" s="1155"/>
    </row>
    <row r="3" spans="2:19" ht="5.25" customHeight="1">
      <c r="B3" s="1155"/>
      <c r="C3" s="1155"/>
      <c r="D3" s="1155"/>
      <c r="E3" s="1155"/>
      <c r="F3" s="1155"/>
      <c r="G3" s="1155"/>
      <c r="H3" s="1155"/>
      <c r="I3" s="1155"/>
      <c r="J3" s="1155"/>
      <c r="K3" s="1155"/>
      <c r="L3" s="1155"/>
      <c r="M3" s="1155"/>
      <c r="N3" s="1155"/>
      <c r="O3" s="1155"/>
      <c r="P3" s="1155"/>
      <c r="Q3" s="1155"/>
      <c r="R3" s="1155"/>
      <c r="S3" s="1155"/>
    </row>
    <row r="4" spans="2:19" ht="9.75" customHeight="1">
      <c r="B4" s="1155"/>
      <c r="C4" s="1155"/>
      <c r="D4" s="1155"/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5"/>
      <c r="R4" s="1155"/>
      <c r="S4" s="1155"/>
    </row>
    <row r="5" spans="2:19" ht="15.75">
      <c r="B5" s="1156" t="str">
        <f>CONCATENATE("SEMESTER ",'DATA UTAMA'!H16)</f>
        <v>SEMESTER 2</v>
      </c>
      <c r="C5" s="1156"/>
      <c r="D5" s="1156"/>
      <c r="E5" s="1156"/>
      <c r="F5" s="1156"/>
      <c r="G5" s="1156"/>
      <c r="H5" s="1156"/>
      <c r="I5" s="1156"/>
      <c r="J5" s="1156"/>
      <c r="K5" s="1156"/>
      <c r="L5" s="1156"/>
      <c r="M5" s="1156"/>
      <c r="N5" s="1156"/>
      <c r="O5" s="1156"/>
      <c r="P5" s="1156"/>
      <c r="Q5" s="1156"/>
      <c r="R5" s="1156"/>
      <c r="S5" s="1156"/>
    </row>
    <row r="6" spans="2:19" ht="15.75">
      <c r="B6" s="1156" t="str">
        <f>COVER!A18</f>
        <v>TAHUN PELAJARAN 2017/2018</v>
      </c>
      <c r="C6" s="1156"/>
      <c r="D6" s="1156"/>
      <c r="E6" s="1156"/>
      <c r="F6" s="1156"/>
      <c r="G6" s="1156"/>
      <c r="H6" s="1156"/>
      <c r="I6" s="1156"/>
      <c r="J6" s="1156"/>
      <c r="K6" s="1156"/>
      <c r="L6" s="1156"/>
      <c r="M6" s="1156"/>
      <c r="N6" s="1156"/>
      <c r="O6" s="1156"/>
      <c r="P6" s="1156"/>
      <c r="Q6" s="1156"/>
      <c r="R6" s="1156"/>
      <c r="S6" s="1156"/>
    </row>
    <row r="7" spans="2:19" ht="4.5" customHeight="1"/>
    <row r="8" spans="2:19" ht="4.5" customHeight="1">
      <c r="B8" s="1026"/>
      <c r="C8" s="1026"/>
      <c r="D8" s="1026"/>
      <c r="E8" s="1026"/>
      <c r="F8" s="1026"/>
      <c r="G8" s="1026"/>
      <c r="H8" s="1026"/>
      <c r="I8" s="1026"/>
      <c r="J8" s="1026"/>
      <c r="K8" s="1026"/>
      <c r="L8" s="1026"/>
      <c r="M8" s="1026"/>
      <c r="N8" s="1026"/>
      <c r="O8" s="1026"/>
      <c r="P8" s="1026"/>
      <c r="Q8" s="1026"/>
      <c r="R8" s="1026"/>
      <c r="S8" s="1026"/>
    </row>
    <row r="9" spans="2:19" ht="4.5" customHeight="1"/>
    <row r="10" spans="2:19">
      <c r="B10" s="15" t="s">
        <v>214</v>
      </c>
      <c r="F10" s="23" t="s">
        <v>3</v>
      </c>
      <c r="G10" s="1170" t="str">
        <f>COVER!A40</f>
        <v>ACHMAD MUFTI, S.Kom.</v>
      </c>
      <c r="H10" s="1170"/>
      <c r="I10" s="1170"/>
      <c r="J10" s="1170"/>
      <c r="K10" s="1170"/>
      <c r="L10" s="1170"/>
      <c r="M10" s="1170"/>
      <c r="N10" s="1170"/>
      <c r="O10" s="1170"/>
      <c r="P10" s="1170"/>
      <c r="Q10" s="1170"/>
      <c r="R10" s="1170"/>
      <c r="S10" s="1170"/>
    </row>
    <row r="11" spans="2:19">
      <c r="B11" s="15" t="s">
        <v>56</v>
      </c>
      <c r="F11" s="23" t="s">
        <v>3</v>
      </c>
      <c r="G11" s="1170" t="str">
        <f>'DATA UTAMA'!D16</f>
        <v>-</v>
      </c>
      <c r="H11" s="1170"/>
      <c r="I11" s="1170"/>
      <c r="J11" s="1170"/>
      <c r="K11" s="1170"/>
      <c r="L11" s="1170"/>
      <c r="M11" s="1170"/>
      <c r="N11" s="1170"/>
      <c r="O11" s="1170"/>
      <c r="P11" s="1170"/>
      <c r="Q11" s="1170"/>
      <c r="R11" s="1170"/>
      <c r="S11" s="1170"/>
    </row>
    <row r="12" spans="2:19" hidden="1">
      <c r="B12" s="15" t="s">
        <v>29</v>
      </c>
      <c r="F12" s="23" t="s">
        <v>3</v>
      </c>
      <c r="G12" s="893" t="s">
        <v>130</v>
      </c>
      <c r="H12" s="1170" t="str">
        <f>'DATA UTAMA'!D18</f>
        <v>PRAKARYA</v>
      </c>
      <c r="I12" s="1170"/>
      <c r="J12" s="1170"/>
      <c r="K12" s="893">
        <f>COUNTIF($H$20:$S$31,#REF!)</f>
        <v>0</v>
      </c>
      <c r="L12" s="2" t="s">
        <v>215</v>
      </c>
    </row>
    <row r="13" spans="2:19" hidden="1">
      <c r="B13" s="15"/>
      <c r="F13" s="23"/>
      <c r="G13" s="893" t="s">
        <v>131</v>
      </c>
      <c r="H13" s="1170"/>
      <c r="I13" s="1170"/>
      <c r="J13" s="1170"/>
      <c r="K13" s="893">
        <f>COUNTIF($H$20:$S$31,#REF!)</f>
        <v>0</v>
      </c>
      <c r="L13" s="2" t="s">
        <v>215</v>
      </c>
    </row>
    <row r="14" spans="2:19" hidden="1">
      <c r="B14" s="15"/>
      <c r="F14" s="23"/>
      <c r="G14" s="893" t="s">
        <v>168</v>
      </c>
      <c r="H14" s="1171" t="e">
        <f>'DATA UTAMA'!#REF!</f>
        <v>#REF!</v>
      </c>
      <c r="I14" s="1171"/>
      <c r="J14" s="1171"/>
      <c r="K14" s="893"/>
      <c r="L14" s="2" t="s">
        <v>215</v>
      </c>
    </row>
    <row r="15" spans="2:19" hidden="1">
      <c r="B15" s="15" t="s">
        <v>213</v>
      </c>
      <c r="F15" s="23" t="s">
        <v>3</v>
      </c>
      <c r="G15" s="1172" t="e">
        <f>SUM(H33:R44)</f>
        <v>#REF!</v>
      </c>
      <c r="H15" s="1172"/>
      <c r="I15" s="2" t="s">
        <v>216</v>
      </c>
    </row>
    <row r="16" spans="2:19" ht="6.75" customHeight="1"/>
    <row r="17" spans="2:19" ht="14.25" customHeight="1">
      <c r="B17" s="1162" t="s">
        <v>202</v>
      </c>
      <c r="C17" s="1175" t="s">
        <v>203</v>
      </c>
      <c r="D17" s="1175"/>
      <c r="E17" s="1175"/>
      <c r="F17" s="1175"/>
      <c r="G17" s="1175"/>
      <c r="H17" s="1165" t="s">
        <v>205</v>
      </c>
      <c r="I17" s="1165"/>
      <c r="J17" s="1165"/>
      <c r="K17" s="1165"/>
      <c r="L17" s="1165"/>
      <c r="M17" s="1165"/>
      <c r="N17" s="1165"/>
      <c r="O17" s="1165"/>
      <c r="P17" s="1165"/>
      <c r="Q17" s="1165"/>
      <c r="R17" s="1165"/>
      <c r="S17" s="1166"/>
    </row>
    <row r="18" spans="2:19" s="24" customFormat="1" ht="18" customHeight="1">
      <c r="B18" s="1163"/>
      <c r="C18" s="1176"/>
      <c r="D18" s="1176"/>
      <c r="E18" s="1176"/>
      <c r="F18" s="1176"/>
      <c r="G18" s="1176"/>
      <c r="H18" s="1167" t="s">
        <v>204</v>
      </c>
      <c r="I18" s="1167"/>
      <c r="J18" s="1167" t="s">
        <v>207</v>
      </c>
      <c r="K18" s="1167"/>
      <c r="L18" s="1167" t="s">
        <v>208</v>
      </c>
      <c r="M18" s="1167"/>
      <c r="N18" s="1167" t="s">
        <v>209</v>
      </c>
      <c r="O18" s="1167"/>
      <c r="P18" s="1167" t="s">
        <v>210</v>
      </c>
      <c r="Q18" s="1167"/>
      <c r="R18" s="1167" t="s">
        <v>211</v>
      </c>
      <c r="S18" s="1168"/>
    </row>
    <row r="19" spans="2:19" ht="12.75" thickBot="1">
      <c r="B19" s="1164"/>
      <c r="C19" s="1177"/>
      <c r="D19" s="1177"/>
      <c r="E19" s="1177"/>
      <c r="F19" s="1177"/>
      <c r="G19" s="1177"/>
      <c r="H19" s="1027" t="s">
        <v>206</v>
      </c>
      <c r="I19" s="1027" t="s">
        <v>28</v>
      </c>
      <c r="J19" s="1027" t="s">
        <v>206</v>
      </c>
      <c r="K19" s="1027" t="s">
        <v>28</v>
      </c>
      <c r="L19" s="1027" t="s">
        <v>206</v>
      </c>
      <c r="M19" s="1027" t="s">
        <v>28</v>
      </c>
      <c r="N19" s="1027" t="s">
        <v>206</v>
      </c>
      <c r="O19" s="1027" t="s">
        <v>28</v>
      </c>
      <c r="P19" s="1027" t="s">
        <v>206</v>
      </c>
      <c r="Q19" s="1027" t="s">
        <v>28</v>
      </c>
      <c r="R19" s="1027" t="s">
        <v>206</v>
      </c>
      <c r="S19" s="1028" t="s">
        <v>28</v>
      </c>
    </row>
    <row r="20" spans="2:19" s="25" customFormat="1" ht="18" customHeight="1" thickTop="1">
      <c r="B20" s="1029">
        <v>1</v>
      </c>
      <c r="C20" s="1030" t="s">
        <v>242</v>
      </c>
      <c r="D20" s="1031" t="s">
        <v>57</v>
      </c>
      <c r="E20" s="1157" t="s">
        <v>598</v>
      </c>
      <c r="F20" s="1157"/>
      <c r="G20" s="1158"/>
      <c r="H20" s="1173"/>
      <c r="I20" s="1174"/>
      <c r="J20" s="1032"/>
      <c r="K20" s="1033"/>
      <c r="L20" s="1032"/>
      <c r="M20" s="1033"/>
      <c r="N20" s="1032"/>
      <c r="O20" s="1033"/>
      <c r="P20" s="1034"/>
      <c r="Q20" s="1035"/>
      <c r="R20" s="1032"/>
      <c r="S20" s="1036"/>
    </row>
    <row r="21" spans="2:19" s="25" customFormat="1" ht="18" customHeight="1">
      <c r="B21" s="1037">
        <v>2</v>
      </c>
      <c r="C21" s="1038" t="str">
        <f>E20</f>
        <v>07.45</v>
      </c>
      <c r="D21" s="1039" t="s">
        <v>57</v>
      </c>
      <c r="E21" s="1157" t="s">
        <v>599</v>
      </c>
      <c r="F21" s="1157"/>
      <c r="G21" s="1158"/>
      <c r="H21" s="1034"/>
      <c r="I21" s="1035"/>
      <c r="J21" s="1032"/>
      <c r="K21" s="1035"/>
      <c r="L21" s="1034"/>
      <c r="M21" s="1035"/>
      <c r="N21" s="1034"/>
      <c r="O21" s="1035"/>
      <c r="P21" s="1034"/>
      <c r="Q21" s="1035"/>
      <c r="R21" s="1034"/>
      <c r="S21" s="1040"/>
    </row>
    <row r="22" spans="2:19" s="25" customFormat="1" ht="18" customHeight="1">
      <c r="B22" s="1037">
        <v>3</v>
      </c>
      <c r="C22" s="1038" t="str">
        <f>E21</f>
        <v>08.30</v>
      </c>
      <c r="D22" s="1039" t="s">
        <v>57</v>
      </c>
      <c r="E22" s="1157" t="s">
        <v>600</v>
      </c>
      <c r="F22" s="1157"/>
      <c r="G22" s="1158"/>
      <c r="H22" s="1034"/>
      <c r="I22" s="1035"/>
      <c r="J22" s="1032"/>
      <c r="K22" s="1035"/>
      <c r="L22" s="1034"/>
      <c r="M22" s="1035"/>
      <c r="N22" s="1034"/>
      <c r="O22" s="1035"/>
      <c r="P22" s="1034"/>
      <c r="Q22" s="1035"/>
      <c r="R22" s="1034"/>
      <c r="S22" s="1040"/>
    </row>
    <row r="23" spans="2:19" s="25" customFormat="1" ht="18" customHeight="1">
      <c r="B23" s="1037">
        <v>4</v>
      </c>
      <c r="C23" s="1038" t="str">
        <f>E22</f>
        <v>09.15</v>
      </c>
      <c r="D23" s="1039" t="s">
        <v>57</v>
      </c>
      <c r="E23" s="1169">
        <v>10</v>
      </c>
      <c r="F23" s="1157"/>
      <c r="G23" s="1158"/>
      <c r="H23" s="1034"/>
      <c r="I23" s="1035"/>
      <c r="J23" s="1032"/>
      <c r="K23" s="1035"/>
      <c r="L23" s="1034"/>
      <c r="M23" s="1035"/>
      <c r="N23" s="1034"/>
      <c r="O23" s="1035"/>
      <c r="P23" s="1034"/>
      <c r="Q23" s="1035"/>
      <c r="R23" s="1034"/>
      <c r="S23" s="1040"/>
    </row>
    <row r="24" spans="2:19" s="25" customFormat="1" ht="18" customHeight="1">
      <c r="B24" s="1037"/>
      <c r="C24" s="1041" t="s">
        <v>601</v>
      </c>
      <c r="D24" s="1039" t="s">
        <v>57</v>
      </c>
      <c r="E24" s="1157" t="s">
        <v>256</v>
      </c>
      <c r="F24" s="1157"/>
      <c r="G24" s="1158"/>
      <c r="H24" s="1159" t="s">
        <v>606</v>
      </c>
      <c r="I24" s="1160"/>
      <c r="J24" s="1160"/>
      <c r="K24" s="1160"/>
      <c r="L24" s="1160"/>
      <c r="M24" s="1160"/>
      <c r="N24" s="1160"/>
      <c r="O24" s="1161"/>
      <c r="P24" s="1034"/>
      <c r="Q24" s="1035"/>
      <c r="R24" s="1034"/>
      <c r="S24" s="1040"/>
    </row>
    <row r="25" spans="2:19" s="25" customFormat="1" ht="18" customHeight="1">
      <c r="B25" s="1037">
        <v>5</v>
      </c>
      <c r="C25" s="1042" t="s">
        <v>256</v>
      </c>
      <c r="D25" s="1039" t="s">
        <v>57</v>
      </c>
      <c r="E25" s="1169" t="s">
        <v>257</v>
      </c>
      <c r="F25" s="1157"/>
      <c r="G25" s="1158"/>
      <c r="H25" s="1034"/>
      <c r="I25" s="1035"/>
      <c r="J25" s="1032"/>
      <c r="K25" s="1035"/>
      <c r="L25" s="1034"/>
      <c r="M25" s="1035"/>
      <c r="N25" s="1034"/>
      <c r="O25" s="1035"/>
      <c r="P25" s="1034"/>
      <c r="Q25" s="1035"/>
      <c r="R25" s="1034"/>
      <c r="S25" s="1040"/>
    </row>
    <row r="26" spans="2:19" s="25" customFormat="1" ht="18" customHeight="1">
      <c r="B26" s="1037">
        <v>6</v>
      </c>
      <c r="C26" s="1038" t="str">
        <f>E25</f>
        <v>11.00</v>
      </c>
      <c r="D26" s="1039" t="s">
        <v>57</v>
      </c>
      <c r="E26" s="1169" t="s">
        <v>258</v>
      </c>
      <c r="F26" s="1157"/>
      <c r="G26" s="1158"/>
      <c r="H26" s="1034"/>
      <c r="I26" s="1035"/>
      <c r="J26" s="1034"/>
      <c r="K26" s="1035"/>
      <c r="L26" s="1034"/>
      <c r="M26" s="1035"/>
      <c r="N26" s="1034"/>
      <c r="O26" s="1035"/>
      <c r="P26" s="1034"/>
      <c r="Q26" s="1035"/>
      <c r="R26" s="1034"/>
      <c r="S26" s="1040"/>
    </row>
    <row r="27" spans="2:19" s="25" customFormat="1" ht="18" customHeight="1">
      <c r="B27" s="1037">
        <v>7</v>
      </c>
      <c r="C27" s="1041" t="s">
        <v>258</v>
      </c>
      <c r="D27" s="1039" t="s">
        <v>57</v>
      </c>
      <c r="E27" s="1157" t="s">
        <v>259</v>
      </c>
      <c r="F27" s="1157"/>
      <c r="G27" s="1158"/>
      <c r="H27" s="1034"/>
      <c r="I27" s="1035"/>
      <c r="J27" s="1034"/>
      <c r="K27" s="1035"/>
      <c r="L27" s="1034"/>
      <c r="M27" s="1035"/>
      <c r="N27" s="1034"/>
      <c r="O27" s="1035"/>
      <c r="P27" s="1034"/>
      <c r="Q27" s="1035"/>
      <c r="R27" s="1034"/>
      <c r="S27" s="1040"/>
    </row>
    <row r="28" spans="2:19" s="25" customFormat="1" ht="18" customHeight="1">
      <c r="B28" s="1037"/>
      <c r="C28" s="1043" t="s">
        <v>259</v>
      </c>
      <c r="D28" s="1039" t="s">
        <v>57</v>
      </c>
      <c r="E28" s="1157" t="s">
        <v>602</v>
      </c>
      <c r="F28" s="1157"/>
      <c r="G28" s="1158"/>
      <c r="H28" s="1159" t="s">
        <v>606</v>
      </c>
      <c r="I28" s="1160"/>
      <c r="J28" s="1160"/>
      <c r="K28" s="1160"/>
      <c r="L28" s="1160"/>
      <c r="M28" s="1160"/>
      <c r="N28" s="1160"/>
      <c r="O28" s="1161"/>
      <c r="P28" s="1034"/>
      <c r="Q28" s="1035"/>
      <c r="R28" s="1034"/>
      <c r="S28" s="1040"/>
    </row>
    <row r="29" spans="2:19" s="25" customFormat="1" ht="18" customHeight="1">
      <c r="B29" s="1037">
        <v>8</v>
      </c>
      <c r="C29" s="1043" t="s">
        <v>602</v>
      </c>
      <c r="D29" s="1039" t="s">
        <v>57</v>
      </c>
      <c r="E29" s="1157" t="s">
        <v>603</v>
      </c>
      <c r="F29" s="1157"/>
      <c r="G29" s="1158"/>
      <c r="H29" s="1034"/>
      <c r="I29" s="1035"/>
      <c r="J29" s="1034"/>
      <c r="K29" s="1035"/>
      <c r="L29" s="1034"/>
      <c r="M29" s="1035"/>
      <c r="N29" s="1034"/>
      <c r="O29" s="1035"/>
      <c r="P29" s="1034"/>
      <c r="Q29" s="1035"/>
      <c r="R29" s="1034"/>
      <c r="S29" s="1040"/>
    </row>
    <row r="30" spans="2:19" s="25" customFormat="1" ht="18" customHeight="1">
      <c r="B30" s="1037">
        <v>9</v>
      </c>
      <c r="C30" s="1043" t="s">
        <v>603</v>
      </c>
      <c r="D30" s="1039" t="s">
        <v>57</v>
      </c>
      <c r="E30" s="1157" t="s">
        <v>604</v>
      </c>
      <c r="F30" s="1157"/>
      <c r="G30" s="1158"/>
      <c r="H30" s="1034"/>
      <c r="I30" s="1035"/>
      <c r="J30" s="1034"/>
      <c r="K30" s="1035"/>
      <c r="L30" s="1034"/>
      <c r="M30" s="1035"/>
      <c r="N30" s="1034"/>
      <c r="O30" s="1035"/>
      <c r="P30" s="1034"/>
      <c r="Q30" s="1035"/>
      <c r="R30" s="1034"/>
      <c r="S30" s="1040"/>
    </row>
    <row r="31" spans="2:19" s="25" customFormat="1" ht="18" customHeight="1">
      <c r="B31" s="1044">
        <v>10</v>
      </c>
      <c r="C31" s="1045" t="s">
        <v>604</v>
      </c>
      <c r="D31" s="1046" t="s">
        <v>57</v>
      </c>
      <c r="E31" s="1180" t="s">
        <v>605</v>
      </c>
      <c r="F31" s="1180"/>
      <c r="G31" s="1181"/>
      <c r="H31" s="1047"/>
      <c r="I31" s="1048"/>
      <c r="J31" s="1047"/>
      <c r="K31" s="1048"/>
      <c r="L31" s="1047"/>
      <c r="M31" s="1048"/>
      <c r="N31" s="1047"/>
      <c r="O31" s="1048"/>
      <c r="P31" s="1047"/>
      <c r="Q31" s="1048"/>
      <c r="R31" s="1047"/>
      <c r="S31" s="1049"/>
    </row>
    <row r="32" spans="2:19" ht="12.75">
      <c r="L32" s="26"/>
    </row>
    <row r="33" spans="2:19" hidden="1">
      <c r="B33" s="893">
        <v>1</v>
      </c>
      <c r="C33" s="893"/>
      <c r="D33" s="893"/>
      <c r="H33" s="2">
        <f t="shared" ref="H33:H41" si="0">IF(H20="",0,1)</f>
        <v>0</v>
      </c>
      <c r="J33" s="2">
        <f t="shared" ref="J33:J41" si="1">IF(J20="",0,1)</f>
        <v>0</v>
      </c>
      <c r="L33" s="2">
        <f t="shared" ref="L33:L41" si="2">IF(L20="",0,1)</f>
        <v>0</v>
      </c>
      <c r="N33" s="2">
        <f t="shared" ref="N33:N41" si="3">IF(N20="",0,1)</f>
        <v>0</v>
      </c>
      <c r="P33" s="2">
        <f t="shared" ref="P33:P41" si="4">IF(P20="",0,1)</f>
        <v>0</v>
      </c>
      <c r="R33" s="2">
        <f t="shared" ref="R33:R41" si="5">IF(R20="",0,1)</f>
        <v>0</v>
      </c>
    </row>
    <row r="34" spans="2:19" hidden="1">
      <c r="B34" s="893">
        <v>2</v>
      </c>
      <c r="C34" s="893"/>
      <c r="D34" s="893"/>
      <c r="H34" s="2">
        <f t="shared" si="0"/>
        <v>0</v>
      </c>
      <c r="J34" s="2">
        <f t="shared" si="1"/>
        <v>0</v>
      </c>
      <c r="L34" s="2">
        <f t="shared" si="2"/>
        <v>0</v>
      </c>
      <c r="N34" s="2">
        <f t="shared" si="3"/>
        <v>0</v>
      </c>
      <c r="P34" s="2">
        <f t="shared" si="4"/>
        <v>0</v>
      </c>
      <c r="R34" s="2">
        <f t="shared" si="5"/>
        <v>0</v>
      </c>
    </row>
    <row r="35" spans="2:19" hidden="1">
      <c r="B35" s="893">
        <v>3</v>
      </c>
      <c r="C35" s="893"/>
      <c r="D35" s="893"/>
      <c r="H35" s="2">
        <f t="shared" si="0"/>
        <v>0</v>
      </c>
      <c r="J35" s="2">
        <f t="shared" si="1"/>
        <v>0</v>
      </c>
      <c r="L35" s="2">
        <f t="shared" si="2"/>
        <v>0</v>
      </c>
      <c r="N35" s="2">
        <f t="shared" si="3"/>
        <v>0</v>
      </c>
      <c r="P35" s="2">
        <f t="shared" si="4"/>
        <v>0</v>
      </c>
      <c r="R35" s="2">
        <f t="shared" si="5"/>
        <v>0</v>
      </c>
    </row>
    <row r="36" spans="2:19" hidden="1">
      <c r="B36" s="893">
        <v>4</v>
      </c>
      <c r="C36" s="893"/>
      <c r="D36" s="893"/>
      <c r="H36" s="2">
        <f t="shared" si="0"/>
        <v>0</v>
      </c>
      <c r="J36" s="2">
        <f t="shared" si="1"/>
        <v>0</v>
      </c>
      <c r="L36" s="2">
        <f t="shared" si="2"/>
        <v>0</v>
      </c>
      <c r="N36" s="2">
        <f t="shared" si="3"/>
        <v>0</v>
      </c>
      <c r="P36" s="2">
        <f t="shared" si="4"/>
        <v>0</v>
      </c>
      <c r="R36" s="2">
        <f t="shared" si="5"/>
        <v>0</v>
      </c>
    </row>
    <row r="37" spans="2:19" hidden="1">
      <c r="B37" s="893">
        <v>5</v>
      </c>
      <c r="C37" s="893"/>
      <c r="D37" s="893"/>
      <c r="H37" s="2">
        <f t="shared" si="0"/>
        <v>1</v>
      </c>
      <c r="J37" s="2">
        <f t="shared" si="1"/>
        <v>0</v>
      </c>
      <c r="L37" s="2">
        <f t="shared" si="2"/>
        <v>0</v>
      </c>
      <c r="N37" s="2">
        <f t="shared" si="3"/>
        <v>0</v>
      </c>
      <c r="P37" s="2">
        <f t="shared" si="4"/>
        <v>0</v>
      </c>
      <c r="R37" s="2">
        <f t="shared" si="5"/>
        <v>0</v>
      </c>
    </row>
    <row r="38" spans="2:19" hidden="1">
      <c r="B38" s="893">
        <v>6</v>
      </c>
      <c r="C38" s="893"/>
      <c r="D38" s="893"/>
      <c r="H38" s="2">
        <f t="shared" si="0"/>
        <v>0</v>
      </c>
      <c r="J38" s="2">
        <f t="shared" si="1"/>
        <v>0</v>
      </c>
      <c r="L38" s="2">
        <f t="shared" si="2"/>
        <v>0</v>
      </c>
      <c r="N38" s="2">
        <f t="shared" si="3"/>
        <v>0</v>
      </c>
      <c r="P38" s="2">
        <f t="shared" si="4"/>
        <v>0</v>
      </c>
      <c r="R38" s="2">
        <f t="shared" si="5"/>
        <v>0</v>
      </c>
    </row>
    <row r="39" spans="2:19" hidden="1">
      <c r="B39" s="893">
        <v>7</v>
      </c>
      <c r="C39" s="893"/>
      <c r="D39" s="893"/>
      <c r="H39" s="2">
        <f t="shared" si="0"/>
        <v>0</v>
      </c>
      <c r="J39" s="2">
        <f t="shared" si="1"/>
        <v>0</v>
      </c>
      <c r="L39" s="2">
        <f t="shared" si="2"/>
        <v>0</v>
      </c>
      <c r="N39" s="2">
        <f t="shared" si="3"/>
        <v>0</v>
      </c>
      <c r="P39" s="2">
        <f t="shared" si="4"/>
        <v>0</v>
      </c>
      <c r="R39" s="2">
        <f t="shared" si="5"/>
        <v>0</v>
      </c>
    </row>
    <row r="40" spans="2:19" hidden="1">
      <c r="B40" s="893">
        <v>8</v>
      </c>
      <c r="C40" s="893"/>
      <c r="D40" s="893"/>
      <c r="H40" s="2">
        <f t="shared" si="0"/>
        <v>0</v>
      </c>
      <c r="J40" s="2">
        <f t="shared" si="1"/>
        <v>0</v>
      </c>
      <c r="L40" s="2">
        <f t="shared" si="2"/>
        <v>0</v>
      </c>
      <c r="N40" s="2">
        <f t="shared" si="3"/>
        <v>0</v>
      </c>
      <c r="P40" s="2">
        <f t="shared" si="4"/>
        <v>0</v>
      </c>
      <c r="R40" s="2">
        <f t="shared" si="5"/>
        <v>0</v>
      </c>
    </row>
    <row r="41" spans="2:19" hidden="1">
      <c r="B41" s="893">
        <v>9</v>
      </c>
      <c r="C41" s="893"/>
      <c r="D41" s="893"/>
      <c r="H41" s="2">
        <f t="shared" si="0"/>
        <v>1</v>
      </c>
      <c r="J41" s="2">
        <f t="shared" si="1"/>
        <v>0</v>
      </c>
      <c r="L41" s="2">
        <f t="shared" si="2"/>
        <v>0</v>
      </c>
      <c r="N41" s="2">
        <f t="shared" si="3"/>
        <v>0</v>
      </c>
      <c r="P41" s="2">
        <f t="shared" si="4"/>
        <v>0</v>
      </c>
      <c r="R41" s="2">
        <f t="shared" si="5"/>
        <v>0</v>
      </c>
    </row>
    <row r="42" spans="2:19" hidden="1">
      <c r="B42" s="893">
        <v>10</v>
      </c>
      <c r="C42" s="893"/>
      <c r="D42" s="893"/>
      <c r="H42" s="2">
        <f>IF(H30="",0,1)</f>
        <v>0</v>
      </c>
      <c r="J42" s="2">
        <f>IF(J30="",0,1)</f>
        <v>0</v>
      </c>
      <c r="L42" s="2">
        <f>IF(L30="",0,1)</f>
        <v>0</v>
      </c>
      <c r="N42" s="2">
        <f>IF(N30="",0,1)</f>
        <v>0</v>
      </c>
      <c r="P42" s="2">
        <f>IF(P30="",0,1)</f>
        <v>0</v>
      </c>
      <c r="R42" s="2">
        <f>IF(R30="",0,1)</f>
        <v>0</v>
      </c>
    </row>
    <row r="43" spans="2:19" hidden="1">
      <c r="H43" s="2">
        <f>IF(H31="",0,1)</f>
        <v>0</v>
      </c>
      <c r="J43" s="2">
        <f>IF(J31="",0,1)</f>
        <v>0</v>
      </c>
      <c r="L43" s="2">
        <f>IF(L31="",0,1)</f>
        <v>0</v>
      </c>
      <c r="N43" s="2">
        <f>IF(N31="",0,1)</f>
        <v>0</v>
      </c>
      <c r="P43" s="2">
        <f>IF(P31="",0,1)</f>
        <v>0</v>
      </c>
      <c r="R43" s="2">
        <f>IF(R31="",0,1)</f>
        <v>0</v>
      </c>
    </row>
    <row r="44" spans="2:19" hidden="1">
      <c r="H44" s="2" t="e">
        <f>IF(#REF!="",0,1)</f>
        <v>#REF!</v>
      </c>
      <c r="J44" s="2" t="e">
        <f>IF(#REF!="",0,1)</f>
        <v>#REF!</v>
      </c>
      <c r="L44" s="2" t="e">
        <f>IF(#REF!="",0,1)</f>
        <v>#REF!</v>
      </c>
      <c r="N44" s="2" t="e">
        <f>IF(#REF!="",0,1)</f>
        <v>#REF!</v>
      </c>
      <c r="P44" s="2" t="e">
        <f>IF(#REF!="",0,1)</f>
        <v>#REF!</v>
      </c>
      <c r="R44" s="2" t="e">
        <f>IF(#REF!="",0,1)</f>
        <v>#REF!</v>
      </c>
    </row>
    <row r="45" spans="2:19">
      <c r="B45" s="1172" t="s">
        <v>42</v>
      </c>
      <c r="C45" s="1172"/>
      <c r="D45" s="1172"/>
      <c r="E45" s="1172"/>
      <c r="F45" s="1172"/>
      <c r="G45" s="1172"/>
      <c r="H45" s="1172"/>
      <c r="I45" s="1172"/>
      <c r="J45" s="1172"/>
      <c r="K45" s="1172"/>
      <c r="N45" s="1172" t="s">
        <v>20</v>
      </c>
      <c r="O45" s="1172"/>
      <c r="P45" s="1172"/>
      <c r="Q45" s="1172"/>
      <c r="R45" s="1172"/>
      <c r="S45" s="1172"/>
    </row>
    <row r="46" spans="2:19">
      <c r="B46" s="1172" t="str">
        <f>'DATA UTAMA'!D3</f>
        <v>SMP NEGERI 48 JAKARTA</v>
      </c>
      <c r="C46" s="1172"/>
      <c r="D46" s="1172"/>
      <c r="E46" s="1172"/>
      <c r="F46" s="1172"/>
      <c r="G46" s="1172"/>
      <c r="H46" s="1172"/>
      <c r="I46" s="1172"/>
      <c r="J46" s="1172"/>
      <c r="K46" s="1172"/>
      <c r="N46" s="1172"/>
      <c r="O46" s="1172"/>
      <c r="P46" s="1172"/>
      <c r="Q46" s="1172"/>
      <c r="R46" s="1172"/>
      <c r="S46" s="1172"/>
    </row>
    <row r="47" spans="2:19">
      <c r="B47" s="1172"/>
      <c r="C47" s="1172"/>
      <c r="D47" s="1172"/>
      <c r="E47" s="1172"/>
      <c r="F47" s="1172"/>
      <c r="G47" s="1172"/>
      <c r="H47" s="1172"/>
      <c r="I47" s="1172"/>
      <c r="J47" s="1172"/>
      <c r="K47" s="1172"/>
      <c r="N47" s="1172"/>
      <c r="O47" s="1172"/>
      <c r="P47" s="1172"/>
      <c r="Q47" s="1172"/>
      <c r="R47" s="1172"/>
      <c r="S47" s="1172"/>
    </row>
    <row r="48" spans="2:19">
      <c r="B48" s="1172"/>
      <c r="C48" s="1172"/>
      <c r="D48" s="1172"/>
      <c r="E48" s="1172"/>
      <c r="F48" s="1172"/>
      <c r="G48" s="1172"/>
      <c r="H48" s="1172"/>
      <c r="I48" s="1172"/>
      <c r="J48" s="1172"/>
      <c r="K48" s="1172"/>
      <c r="N48" s="1172"/>
      <c r="O48" s="1172"/>
      <c r="P48" s="1172"/>
      <c r="Q48" s="1172"/>
      <c r="R48" s="1172"/>
      <c r="S48" s="1172"/>
    </row>
    <row r="49" spans="2:19">
      <c r="B49" s="1172"/>
      <c r="C49" s="1172"/>
      <c r="D49" s="1172"/>
      <c r="E49" s="1172"/>
      <c r="F49" s="1172"/>
      <c r="G49" s="1172"/>
      <c r="H49" s="1172"/>
      <c r="I49" s="1172"/>
      <c r="J49" s="1172"/>
      <c r="K49" s="1172"/>
      <c r="N49" s="1172"/>
      <c r="O49" s="1172"/>
      <c r="P49" s="1172"/>
      <c r="Q49" s="1172"/>
      <c r="R49" s="1172"/>
      <c r="S49" s="1172"/>
    </row>
    <row r="50" spans="2:19" s="1050" customFormat="1">
      <c r="B50" s="1179" t="str">
        <f>'DATA UTAMA'!L3</f>
        <v>Dra. ERNI SASMITA</v>
      </c>
      <c r="C50" s="1179"/>
      <c r="D50" s="1179"/>
      <c r="E50" s="1179"/>
      <c r="F50" s="1179"/>
      <c r="G50" s="1179"/>
      <c r="H50" s="1179"/>
      <c r="I50" s="1179"/>
      <c r="J50" s="1179"/>
      <c r="K50" s="1179"/>
      <c r="N50" s="1179" t="str">
        <f>'DATA UTAMA'!L7</f>
        <v>ARIS SUATRYANTO, S.Pd.</v>
      </c>
      <c r="O50" s="1179"/>
      <c r="P50" s="1179"/>
      <c r="Q50" s="1179"/>
      <c r="R50" s="1179"/>
      <c r="S50" s="1179"/>
    </row>
    <row r="51" spans="2:19" s="1012" customFormat="1" ht="11.25">
      <c r="B51" s="1178" t="str">
        <f>PROSEM!D74</f>
        <v>NIP. 19680401 199303 2 007</v>
      </c>
      <c r="C51" s="1178"/>
      <c r="D51" s="1178"/>
      <c r="E51" s="1178"/>
      <c r="F51" s="1178"/>
      <c r="G51" s="1178"/>
      <c r="H51" s="1178"/>
      <c r="I51" s="1178"/>
      <c r="J51" s="1178"/>
      <c r="K51" s="1178"/>
      <c r="N51" s="1178" t="s">
        <v>634</v>
      </c>
      <c r="O51" s="1178"/>
      <c r="P51" s="1178"/>
      <c r="Q51" s="1178"/>
      <c r="R51" s="1178"/>
      <c r="S51" s="1178"/>
    </row>
  </sheetData>
  <mergeCells count="48">
    <mergeCell ref="E24:G24"/>
    <mergeCell ref="B45:K45"/>
    <mergeCell ref="B46:K46"/>
    <mergeCell ref="B47:K47"/>
    <mergeCell ref="B48:K48"/>
    <mergeCell ref="E31:G31"/>
    <mergeCell ref="E25:G25"/>
    <mergeCell ref="E26:G26"/>
    <mergeCell ref="E27:G27"/>
    <mergeCell ref="E28:G28"/>
    <mergeCell ref="E30:G30"/>
    <mergeCell ref="N51:S51"/>
    <mergeCell ref="B49:K49"/>
    <mergeCell ref="B50:K50"/>
    <mergeCell ref="B51:K51"/>
    <mergeCell ref="N45:S45"/>
    <mergeCell ref="N46:S46"/>
    <mergeCell ref="N47:S47"/>
    <mergeCell ref="N48:S48"/>
    <mergeCell ref="N49:S49"/>
    <mergeCell ref="N50:S50"/>
    <mergeCell ref="H20:I20"/>
    <mergeCell ref="C17:G19"/>
    <mergeCell ref="L18:M18"/>
    <mergeCell ref="N18:O18"/>
    <mergeCell ref="P18:Q18"/>
    <mergeCell ref="E20:G20"/>
    <mergeCell ref="G11:S11"/>
    <mergeCell ref="H12:J12"/>
    <mergeCell ref="H13:J13"/>
    <mergeCell ref="H14:J14"/>
    <mergeCell ref="G15:H15"/>
    <mergeCell ref="B1:S1"/>
    <mergeCell ref="B2:S4"/>
    <mergeCell ref="B5:S5"/>
    <mergeCell ref="B6:S6"/>
    <mergeCell ref="E29:G29"/>
    <mergeCell ref="H24:O24"/>
    <mergeCell ref="H28:O28"/>
    <mergeCell ref="B17:B19"/>
    <mergeCell ref="H17:S17"/>
    <mergeCell ref="H18:I18"/>
    <mergeCell ref="J18:K18"/>
    <mergeCell ref="R18:S18"/>
    <mergeCell ref="E21:G21"/>
    <mergeCell ref="E22:G22"/>
    <mergeCell ref="E23:G23"/>
    <mergeCell ref="G10:S10"/>
  </mergeCells>
  <pageMargins left="0.7" right="0.7" top="0.75" bottom="0.75" header="0.3" footer="0.3"/>
  <pageSetup paperSize="134" scale="9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>
    <tabColor theme="6" tint="-0.249977111117893"/>
  </sheetPr>
  <dimension ref="B1:J91"/>
  <sheetViews>
    <sheetView topLeftCell="A40" workbookViewId="0">
      <selection activeCell="G91" sqref="G91:J91"/>
    </sheetView>
  </sheetViews>
  <sheetFormatPr defaultRowHeight="12.75"/>
  <cols>
    <col min="1" max="1" width="1.42578125" style="3" customWidth="1"/>
    <col min="2" max="2" width="4.85546875" style="3" customWidth="1"/>
    <col min="3" max="3" width="27.85546875" style="3" customWidth="1"/>
    <col min="4" max="4" width="9" style="3" customWidth="1"/>
    <col min="5" max="5" width="8.42578125" style="3" customWidth="1"/>
    <col min="6" max="6" width="8.85546875" style="3" customWidth="1"/>
    <col min="7" max="7" width="7.5703125" style="3" customWidth="1"/>
    <col min="8" max="8" width="14.28515625" style="3" customWidth="1"/>
    <col min="9" max="9" width="9.140625" style="3" customWidth="1"/>
    <col min="10" max="10" width="7.7109375" style="3" customWidth="1"/>
    <col min="11" max="16384" width="9.140625" style="3"/>
  </cols>
  <sheetData>
    <row r="1" spans="2:10" ht="18">
      <c r="B1" s="1203" t="s">
        <v>269</v>
      </c>
      <c r="C1" s="1203"/>
      <c r="D1" s="1203"/>
      <c r="E1" s="1203"/>
      <c r="F1" s="1203"/>
      <c r="G1" s="1203"/>
      <c r="H1" s="1203"/>
      <c r="I1" s="1203"/>
      <c r="J1" s="1203"/>
    </row>
    <row r="2" spans="2:10" ht="18">
      <c r="B2" s="14"/>
      <c r="C2" s="14"/>
      <c r="D2" s="14"/>
      <c r="E2" s="14"/>
      <c r="F2" s="14"/>
      <c r="G2" s="14"/>
      <c r="H2" s="14"/>
      <c r="I2" s="14"/>
      <c r="J2" s="14"/>
    </row>
    <row r="3" spans="2:10">
      <c r="C3" s="15" t="s">
        <v>212</v>
      </c>
      <c r="D3" s="16" t="s">
        <v>3</v>
      </c>
      <c r="E3" s="17" t="str">
        <f>COVER!$C$4</f>
        <v>SMP NEGERI 48 JAKARTA</v>
      </c>
    </row>
    <row r="4" spans="2:10">
      <c r="C4" s="15" t="s">
        <v>214</v>
      </c>
      <c r="D4" s="16" t="s">
        <v>3</v>
      </c>
      <c r="E4" s="17" t="str">
        <f>JADWAL!G10</f>
        <v>ACHMAD MUFTI, S.Kom.</v>
      </c>
    </row>
    <row r="5" spans="2:10">
      <c r="C5" s="15" t="s">
        <v>56</v>
      </c>
      <c r="D5" s="16" t="s">
        <v>3</v>
      </c>
      <c r="E5" s="17" t="str">
        <f>'DATA UTAMA'!D16</f>
        <v>-</v>
      </c>
    </row>
    <row r="6" spans="2:10">
      <c r="C6" s="15" t="s">
        <v>29</v>
      </c>
      <c r="D6" s="16" t="s">
        <v>3</v>
      </c>
      <c r="E6" s="17" t="str">
        <f>JADWAL!H12</f>
        <v>PRAKARYA</v>
      </c>
    </row>
    <row r="8" spans="2:10" s="2" customFormat="1" ht="12">
      <c r="B8" s="1207" t="s">
        <v>201</v>
      </c>
      <c r="C8" s="1204" t="s">
        <v>217</v>
      </c>
      <c r="D8" s="1199" t="s">
        <v>65</v>
      </c>
      <c r="E8" s="1199"/>
      <c r="F8" s="1199"/>
      <c r="G8" s="1199"/>
      <c r="H8" s="1199"/>
      <c r="I8" s="1199"/>
      <c r="J8" s="1200"/>
    </row>
    <row r="9" spans="2:10" s="2" customFormat="1" ht="14.25" customHeight="1">
      <c r="B9" s="1208"/>
      <c r="C9" s="1205"/>
      <c r="D9" s="1198" t="s">
        <v>218</v>
      </c>
      <c r="E9" s="1198"/>
      <c r="F9" s="1198"/>
      <c r="G9" s="1198"/>
      <c r="H9" s="1198"/>
      <c r="I9" s="1196" t="s">
        <v>222</v>
      </c>
      <c r="J9" s="1197"/>
    </row>
    <row r="10" spans="2:10" s="2" customFormat="1" ht="30.75" customHeight="1" thickBot="1">
      <c r="B10" s="1209"/>
      <c r="C10" s="1206"/>
      <c r="D10" s="1201" t="s">
        <v>219</v>
      </c>
      <c r="E10" s="1201"/>
      <c r="F10" s="1201" t="s">
        <v>220</v>
      </c>
      <c r="G10" s="1201"/>
      <c r="H10" s="1053" t="s">
        <v>221</v>
      </c>
      <c r="I10" s="22" t="s">
        <v>267</v>
      </c>
      <c r="J10" s="1020" t="s">
        <v>268</v>
      </c>
    </row>
    <row r="11" spans="2:10" s="2" customFormat="1" ht="16.5" customHeight="1" thickTop="1" thickBot="1">
      <c r="B11" s="1185" t="s">
        <v>47</v>
      </c>
      <c r="C11" s="1186"/>
      <c r="D11" s="1186"/>
      <c r="E11" s="1186"/>
      <c r="F11" s="1186"/>
      <c r="G11" s="1186"/>
      <c r="H11" s="1186"/>
      <c r="I11" s="1186"/>
      <c r="J11" s="1187"/>
    </row>
    <row r="12" spans="2:10" ht="13.5" thickTop="1">
      <c r="B12" s="1183">
        <f>PROTA!B12</f>
        <v>1</v>
      </c>
      <c r="C12" s="1194" t="str">
        <f>PROTA!C12</f>
        <v>Menerapkan konsep suhu dan kalor</v>
      </c>
      <c r="D12" s="1202"/>
      <c r="E12" s="1202"/>
      <c r="F12" s="1202"/>
      <c r="G12" s="1202"/>
      <c r="H12" s="1054"/>
      <c r="I12" s="1054"/>
      <c r="J12" s="1021" t="str">
        <f>IF(ISERROR((AVERAGE(D12:H12))),"",((AVERAGE(D12:H12))))</f>
        <v/>
      </c>
    </row>
    <row r="13" spans="2:10" ht="15" customHeight="1">
      <c r="B13" s="1183"/>
      <c r="C13" s="1194"/>
      <c r="D13" s="1193"/>
      <c r="E13" s="1193"/>
      <c r="F13" s="1193"/>
      <c r="G13" s="1193"/>
      <c r="H13" s="18"/>
      <c r="I13" s="18"/>
      <c r="J13" s="1022" t="str">
        <f t="shared" ref="J13:J69" si="0">IF(ISERROR((AVERAGE(D13:H13))),"",((AVERAGE(D13:H13))))</f>
        <v/>
      </c>
    </row>
    <row r="14" spans="2:10" ht="15" customHeight="1">
      <c r="B14" s="1183"/>
      <c r="C14" s="1194"/>
      <c r="D14" s="1193"/>
      <c r="E14" s="1193"/>
      <c r="F14" s="1193"/>
      <c r="G14" s="1193"/>
      <c r="H14" s="18"/>
      <c r="I14" s="18"/>
      <c r="J14" s="1022" t="str">
        <f t="shared" si="0"/>
        <v/>
      </c>
    </row>
    <row r="15" spans="2:10">
      <c r="B15" s="1182">
        <f>PROTA!B13</f>
        <v>1.1000000000000001</v>
      </c>
      <c r="C15" s="1192" t="str">
        <f>PROTA!C13</f>
        <v>Membuka Perangkat Lunak untuk Menggambar Teknik</v>
      </c>
      <c r="D15" s="1193"/>
      <c r="E15" s="1193"/>
      <c r="F15" s="1193"/>
      <c r="G15" s="1193"/>
      <c r="H15" s="18"/>
      <c r="I15" s="18"/>
      <c r="J15" s="1022" t="str">
        <f t="shared" si="0"/>
        <v/>
      </c>
    </row>
    <row r="16" spans="2:10">
      <c r="B16" s="1182"/>
      <c r="C16" s="1192"/>
      <c r="D16" s="1193"/>
      <c r="E16" s="1193"/>
      <c r="F16" s="1193"/>
      <c r="G16" s="1193"/>
      <c r="H16" s="18"/>
      <c r="I16" s="18"/>
      <c r="J16" s="1022" t="str">
        <f t="shared" si="0"/>
        <v/>
      </c>
    </row>
    <row r="17" spans="2:10">
      <c r="B17" s="1182"/>
      <c r="C17" s="1192"/>
      <c r="D17" s="1193"/>
      <c r="E17" s="1193"/>
      <c r="F17" s="1193"/>
      <c r="G17" s="1193"/>
      <c r="H17" s="18"/>
      <c r="I17" s="18"/>
      <c r="J17" s="1022" t="str">
        <f t="shared" si="0"/>
        <v/>
      </c>
    </row>
    <row r="18" spans="2:10">
      <c r="B18" s="1182">
        <f>PROTA!B14</f>
        <v>1.2</v>
      </c>
      <c r="C18" s="1192" t="str">
        <f>PROTA!C14</f>
        <v>Menjelaskan macam-macam pekerjaan batu bata</v>
      </c>
      <c r="D18" s="1193"/>
      <c r="E18" s="1193"/>
      <c r="F18" s="1193"/>
      <c r="G18" s="1193"/>
      <c r="H18" s="18"/>
      <c r="I18" s="18"/>
      <c r="J18" s="1022" t="str">
        <f t="shared" si="0"/>
        <v/>
      </c>
    </row>
    <row r="19" spans="2:10">
      <c r="B19" s="1182"/>
      <c r="C19" s="1192"/>
      <c r="D19" s="1193"/>
      <c r="E19" s="1193"/>
      <c r="F19" s="1193"/>
      <c r="G19" s="1193"/>
      <c r="H19" s="18"/>
      <c r="I19" s="18"/>
      <c r="J19" s="1022" t="str">
        <f t="shared" si="0"/>
        <v/>
      </c>
    </row>
    <row r="20" spans="2:10">
      <c r="B20" s="1182"/>
      <c r="C20" s="1192"/>
      <c r="D20" s="1193"/>
      <c r="E20" s="1193"/>
      <c r="F20" s="1193"/>
      <c r="G20" s="1193"/>
      <c r="H20" s="18"/>
      <c r="I20" s="18"/>
      <c r="J20" s="1022" t="str">
        <f t="shared" si="0"/>
        <v/>
      </c>
    </row>
    <row r="21" spans="2:10">
      <c r="B21" s="1182">
        <f>PROTA!B15</f>
        <v>1.3</v>
      </c>
      <c r="C21" s="1192" t="str">
        <f>PROTA!C15</f>
        <v>Menjelaskan dasar-dasar plambing</v>
      </c>
      <c r="D21" s="1193"/>
      <c r="E21" s="1193"/>
      <c r="F21" s="1193"/>
      <c r="G21" s="1193"/>
      <c r="H21" s="18"/>
      <c r="I21" s="18"/>
      <c r="J21" s="1022" t="str">
        <f t="shared" si="0"/>
        <v/>
      </c>
    </row>
    <row r="22" spans="2:10">
      <c r="B22" s="1182"/>
      <c r="C22" s="1192"/>
      <c r="D22" s="1193"/>
      <c r="E22" s="1193"/>
      <c r="F22" s="1193"/>
      <c r="G22" s="1193"/>
      <c r="H22" s="18"/>
      <c r="I22" s="18"/>
      <c r="J22" s="1022" t="str">
        <f t="shared" si="0"/>
        <v/>
      </c>
    </row>
    <row r="23" spans="2:10">
      <c r="B23" s="1182"/>
      <c r="C23" s="1192"/>
      <c r="D23" s="1193"/>
      <c r="E23" s="1193"/>
      <c r="F23" s="1193"/>
      <c r="G23" s="1193"/>
      <c r="H23" s="18"/>
      <c r="I23" s="18"/>
      <c r="J23" s="1022" t="str">
        <f t="shared" si="0"/>
        <v/>
      </c>
    </row>
    <row r="24" spans="2:10">
      <c r="B24" s="1182">
        <f>PROTA!B16</f>
        <v>0</v>
      </c>
      <c r="C24" s="1192">
        <f>PROTA!C16</f>
        <v>0</v>
      </c>
      <c r="D24" s="1193"/>
      <c r="E24" s="1193"/>
      <c r="F24" s="1193"/>
      <c r="G24" s="1193"/>
      <c r="H24" s="18"/>
      <c r="I24" s="18"/>
      <c r="J24" s="1022" t="str">
        <f t="shared" si="0"/>
        <v/>
      </c>
    </row>
    <row r="25" spans="2:10">
      <c r="B25" s="1182"/>
      <c r="C25" s="1192"/>
      <c r="D25" s="1193"/>
      <c r="E25" s="1193"/>
      <c r="F25" s="1193"/>
      <c r="G25" s="1193"/>
      <c r="H25" s="18"/>
      <c r="I25" s="18"/>
      <c r="J25" s="1022" t="str">
        <f t="shared" si="0"/>
        <v/>
      </c>
    </row>
    <row r="26" spans="2:10">
      <c r="B26" s="1182"/>
      <c r="C26" s="1192"/>
      <c r="D26" s="1193"/>
      <c r="E26" s="1193"/>
      <c r="F26" s="1193"/>
      <c r="G26" s="1193"/>
      <c r="H26" s="18"/>
      <c r="I26" s="18"/>
      <c r="J26" s="1022" t="str">
        <f t="shared" si="0"/>
        <v/>
      </c>
    </row>
    <row r="27" spans="2:10">
      <c r="B27" s="1182">
        <f>PROTA!B17</f>
        <v>0</v>
      </c>
      <c r="C27" s="1192">
        <f>PROTA!C17</f>
        <v>0</v>
      </c>
      <c r="D27" s="1193"/>
      <c r="E27" s="1193"/>
      <c r="F27" s="1193"/>
      <c r="G27" s="1193"/>
      <c r="H27" s="18"/>
      <c r="I27" s="18"/>
      <c r="J27" s="1022"/>
    </row>
    <row r="28" spans="2:10">
      <c r="B28" s="1182"/>
      <c r="C28" s="1192"/>
      <c r="D28" s="1193"/>
      <c r="E28" s="1193"/>
      <c r="F28" s="1193"/>
      <c r="G28" s="1193"/>
      <c r="H28" s="18"/>
      <c r="I28" s="18"/>
      <c r="J28" s="1022"/>
    </row>
    <row r="29" spans="2:10">
      <c r="B29" s="1182"/>
      <c r="C29" s="1192"/>
      <c r="D29" s="1193"/>
      <c r="E29" s="1193"/>
      <c r="F29" s="1193"/>
      <c r="G29" s="1193"/>
      <c r="H29" s="18"/>
      <c r="I29" s="18"/>
      <c r="J29" s="1022"/>
    </row>
    <row r="30" spans="2:10">
      <c r="B30" s="1182">
        <f>PROTA!B18</f>
        <v>0</v>
      </c>
      <c r="C30" s="1192">
        <f>PROTA!C18</f>
        <v>0</v>
      </c>
      <c r="D30" s="1193"/>
      <c r="E30" s="1193"/>
      <c r="F30" s="1193"/>
      <c r="G30" s="1193"/>
      <c r="H30" s="18"/>
      <c r="I30" s="18"/>
      <c r="J30" s="1022"/>
    </row>
    <row r="31" spans="2:10">
      <c r="B31" s="1182"/>
      <c r="C31" s="1192"/>
      <c r="D31" s="1193"/>
      <c r="E31" s="1193"/>
      <c r="F31" s="1193"/>
      <c r="G31" s="1193"/>
      <c r="H31" s="18"/>
      <c r="I31" s="18"/>
      <c r="J31" s="1022"/>
    </row>
    <row r="32" spans="2:10">
      <c r="B32" s="1182"/>
      <c r="C32" s="1192"/>
      <c r="D32" s="1193"/>
      <c r="E32" s="1193"/>
      <c r="F32" s="1193"/>
      <c r="G32" s="1193"/>
      <c r="H32" s="18"/>
      <c r="I32" s="18"/>
      <c r="J32" s="1022"/>
    </row>
    <row r="33" spans="2:10">
      <c r="B33" s="1182">
        <f>PROTA!B19</f>
        <v>0</v>
      </c>
      <c r="C33" s="1192">
        <f>PROTA!C19</f>
        <v>0</v>
      </c>
      <c r="D33" s="1193"/>
      <c r="E33" s="1193"/>
      <c r="F33" s="1193"/>
      <c r="G33" s="1193"/>
      <c r="H33" s="18"/>
      <c r="I33" s="18"/>
      <c r="J33" s="1022"/>
    </row>
    <row r="34" spans="2:10">
      <c r="B34" s="1182"/>
      <c r="C34" s="1192"/>
      <c r="D34" s="1193"/>
      <c r="E34" s="1193"/>
      <c r="F34" s="1193"/>
      <c r="G34" s="1193"/>
      <c r="H34" s="18"/>
      <c r="I34" s="18"/>
      <c r="J34" s="1022"/>
    </row>
    <row r="35" spans="2:10">
      <c r="B35" s="1182"/>
      <c r="C35" s="1192"/>
      <c r="D35" s="1193"/>
      <c r="E35" s="1193"/>
      <c r="F35" s="1193"/>
      <c r="G35" s="1193"/>
      <c r="H35" s="18"/>
      <c r="I35" s="18"/>
      <c r="J35" s="1022"/>
    </row>
    <row r="36" spans="2:10">
      <c r="B36" s="1182">
        <f>PROTA!B20</f>
        <v>0</v>
      </c>
      <c r="C36" s="1192">
        <f>PROTA!C20</f>
        <v>0</v>
      </c>
      <c r="D36" s="1193"/>
      <c r="E36" s="1193"/>
      <c r="F36" s="1193"/>
      <c r="G36" s="1193"/>
      <c r="H36" s="18"/>
      <c r="I36" s="18"/>
      <c r="J36" s="1022"/>
    </row>
    <row r="37" spans="2:10">
      <c r="B37" s="1182"/>
      <c r="C37" s="1192"/>
      <c r="D37" s="1193"/>
      <c r="E37" s="1193"/>
      <c r="F37" s="1193"/>
      <c r="G37" s="1193"/>
      <c r="H37" s="18"/>
      <c r="I37" s="18"/>
      <c r="J37" s="1022"/>
    </row>
    <row r="38" spans="2:10">
      <c r="B38" s="1182"/>
      <c r="C38" s="1192"/>
      <c r="D38" s="1193"/>
      <c r="E38" s="1193"/>
      <c r="F38" s="1193"/>
      <c r="G38" s="1193"/>
      <c r="H38" s="18"/>
      <c r="I38" s="18"/>
      <c r="J38" s="1022"/>
    </row>
    <row r="39" spans="2:10">
      <c r="B39" s="1182">
        <f>PROTA!B21</f>
        <v>0</v>
      </c>
      <c r="C39" s="1192">
        <f>PROTA!C21</f>
        <v>0</v>
      </c>
      <c r="D39" s="1193"/>
      <c r="E39" s="1193"/>
      <c r="F39" s="1193"/>
      <c r="G39" s="1193"/>
      <c r="H39" s="18"/>
      <c r="I39" s="18"/>
      <c r="J39" s="1022" t="str">
        <f t="shared" si="0"/>
        <v/>
      </c>
    </row>
    <row r="40" spans="2:10">
      <c r="B40" s="1182"/>
      <c r="C40" s="1192"/>
      <c r="D40" s="1193"/>
      <c r="E40" s="1193"/>
      <c r="F40" s="1193"/>
      <c r="G40" s="1193"/>
      <c r="H40" s="18"/>
      <c r="I40" s="18"/>
      <c r="J40" s="1022" t="str">
        <f t="shared" si="0"/>
        <v/>
      </c>
    </row>
    <row r="41" spans="2:10" ht="13.5" thickBot="1">
      <c r="B41" s="1182"/>
      <c r="C41" s="1192"/>
      <c r="D41" s="1193"/>
      <c r="E41" s="1193"/>
      <c r="F41" s="1193"/>
      <c r="G41" s="1193"/>
      <c r="H41" s="18"/>
      <c r="I41" s="18"/>
      <c r="J41" s="1022" t="str">
        <f t="shared" si="0"/>
        <v/>
      </c>
    </row>
    <row r="42" spans="2:10" s="2" customFormat="1" ht="16.5" customHeight="1" thickTop="1" thickBot="1">
      <c r="B42" s="1185" t="s">
        <v>48</v>
      </c>
      <c r="C42" s="1186"/>
      <c r="D42" s="1186"/>
      <c r="E42" s="1186"/>
      <c r="F42" s="1186"/>
      <c r="G42" s="1186"/>
      <c r="H42" s="1186"/>
      <c r="I42" s="1186"/>
      <c r="J42" s="1187"/>
    </row>
    <row r="43" spans="2:10" ht="13.5" thickTop="1">
      <c r="B43" s="1182">
        <f>PROTA!B22</f>
        <v>1</v>
      </c>
      <c r="C43" s="1192" t="str">
        <f>PROTA!C22</f>
        <v>Menerapkan konsep suhu dan kalor</v>
      </c>
      <c r="D43" s="1193"/>
      <c r="E43" s="1193"/>
      <c r="F43" s="1193"/>
      <c r="G43" s="1193"/>
      <c r="H43" s="18"/>
      <c r="I43" s="18"/>
      <c r="J43" s="1022" t="str">
        <f t="shared" si="0"/>
        <v/>
      </c>
    </row>
    <row r="44" spans="2:10">
      <c r="B44" s="1182"/>
      <c r="C44" s="1192"/>
      <c r="D44" s="1193"/>
      <c r="E44" s="1193"/>
      <c r="F44" s="1193"/>
      <c r="G44" s="1193"/>
      <c r="H44" s="18"/>
      <c r="I44" s="18"/>
      <c r="J44" s="1022" t="str">
        <f t="shared" si="0"/>
        <v/>
      </c>
    </row>
    <row r="45" spans="2:10">
      <c r="B45" s="1182"/>
      <c r="C45" s="1192"/>
      <c r="D45" s="1193"/>
      <c r="E45" s="1193"/>
      <c r="F45" s="1193"/>
      <c r="G45" s="1193"/>
      <c r="H45" s="18"/>
      <c r="I45" s="18"/>
      <c r="J45" s="1022" t="str">
        <f t="shared" si="0"/>
        <v/>
      </c>
    </row>
    <row r="46" spans="2:10">
      <c r="B46" s="1182">
        <f>PROTA!B23</f>
        <v>1.4</v>
      </c>
      <c r="C46" s="1192" t="str">
        <f>PROTA!C23</f>
        <v>Menentukan  Jenis pondasi yang tepat untuk bangunan sesuai dengan jenis tanahnya</v>
      </c>
      <c r="D46" s="1193"/>
      <c r="E46" s="1193"/>
      <c r="F46" s="1193"/>
      <c r="G46" s="1193"/>
      <c r="H46" s="18"/>
      <c r="I46" s="18"/>
      <c r="J46" s="1022" t="str">
        <f t="shared" si="0"/>
        <v/>
      </c>
    </row>
    <row r="47" spans="2:10">
      <c r="B47" s="1182"/>
      <c r="C47" s="1192"/>
      <c r="D47" s="1193"/>
      <c r="E47" s="1193"/>
      <c r="F47" s="1193"/>
      <c r="G47" s="1193"/>
      <c r="H47" s="18"/>
      <c r="I47" s="18"/>
      <c r="J47" s="1022" t="str">
        <f t="shared" si="0"/>
        <v/>
      </c>
    </row>
    <row r="48" spans="2:10">
      <c r="B48" s="1182"/>
      <c r="C48" s="1192"/>
      <c r="D48" s="1193"/>
      <c r="E48" s="1193"/>
      <c r="F48" s="1193"/>
      <c r="G48" s="1193"/>
      <c r="H48" s="18"/>
      <c r="I48" s="18"/>
      <c r="J48" s="1022" t="str">
        <f t="shared" si="0"/>
        <v/>
      </c>
    </row>
    <row r="49" spans="2:10">
      <c r="B49" s="1182">
        <f>PROTA!B24</f>
        <v>1.5</v>
      </c>
      <c r="C49" s="1192" t="str">
        <f>PROTA!C24</f>
        <v>Menjelaskan macam-macam sambungan kayu.</v>
      </c>
      <c r="D49" s="1188"/>
      <c r="E49" s="1189"/>
      <c r="F49" s="1188"/>
      <c r="G49" s="1189"/>
      <c r="H49" s="18"/>
      <c r="I49" s="18"/>
      <c r="J49" s="1022" t="str">
        <f t="shared" si="0"/>
        <v/>
      </c>
    </row>
    <row r="50" spans="2:10">
      <c r="B50" s="1182"/>
      <c r="C50" s="1192"/>
      <c r="D50" s="1188"/>
      <c r="E50" s="1189"/>
      <c r="F50" s="1188"/>
      <c r="G50" s="1189"/>
      <c r="H50" s="18"/>
      <c r="I50" s="18"/>
      <c r="J50" s="1022" t="str">
        <f t="shared" si="0"/>
        <v/>
      </c>
    </row>
    <row r="51" spans="2:10">
      <c r="B51" s="1182"/>
      <c r="C51" s="1192"/>
      <c r="D51" s="1188"/>
      <c r="E51" s="1189"/>
      <c r="F51" s="1188"/>
      <c r="G51" s="1189"/>
      <c r="H51" s="18"/>
      <c r="I51" s="18"/>
      <c r="J51" s="1022" t="str">
        <f t="shared" si="0"/>
        <v/>
      </c>
    </row>
    <row r="52" spans="2:10">
      <c r="B52" s="1182">
        <f>PROTA!B25</f>
        <v>3.6</v>
      </c>
      <c r="C52" s="1192" t="str">
        <f>PROTA!C25</f>
        <v xml:space="preserve">Menerapkan macam-macam konstruksi pintu dan jendela . </v>
      </c>
      <c r="D52" s="1188"/>
      <c r="E52" s="1189"/>
      <c r="F52" s="1188"/>
      <c r="G52" s="1189"/>
      <c r="H52" s="18"/>
      <c r="I52" s="18"/>
      <c r="J52" s="1022"/>
    </row>
    <row r="53" spans="2:10">
      <c r="B53" s="1182"/>
      <c r="C53" s="1192"/>
      <c r="D53" s="1188"/>
      <c r="E53" s="1189"/>
      <c r="F53" s="1188"/>
      <c r="G53" s="1189"/>
      <c r="H53" s="18"/>
      <c r="I53" s="18"/>
      <c r="J53" s="1022"/>
    </row>
    <row r="54" spans="2:10">
      <c r="B54" s="1182"/>
      <c r="C54" s="1192"/>
      <c r="D54" s="1188"/>
      <c r="E54" s="1189"/>
      <c r="F54" s="1188"/>
      <c r="G54" s="1189"/>
      <c r="H54" s="18"/>
      <c r="I54" s="18"/>
      <c r="J54" s="1022"/>
    </row>
    <row r="55" spans="2:10">
      <c r="B55" s="1182">
        <f>PROTA!B26</f>
        <v>0</v>
      </c>
      <c r="C55" s="1192">
        <f>PROTA!C26</f>
        <v>0</v>
      </c>
      <c r="D55" s="1188"/>
      <c r="E55" s="1189"/>
      <c r="F55" s="1188"/>
      <c r="G55" s="1189"/>
      <c r="H55" s="18"/>
      <c r="I55" s="18"/>
      <c r="J55" s="1022"/>
    </row>
    <row r="56" spans="2:10">
      <c r="B56" s="1182"/>
      <c r="C56" s="1192"/>
      <c r="D56" s="1188"/>
      <c r="E56" s="1189"/>
      <c r="F56" s="1188"/>
      <c r="G56" s="1189"/>
      <c r="H56" s="18"/>
      <c r="I56" s="18"/>
      <c r="J56" s="1022"/>
    </row>
    <row r="57" spans="2:10">
      <c r="B57" s="1182"/>
      <c r="C57" s="1192"/>
      <c r="D57" s="1188"/>
      <c r="E57" s="1189"/>
      <c r="F57" s="1188"/>
      <c r="G57" s="1189"/>
      <c r="H57" s="18"/>
      <c r="I57" s="18"/>
      <c r="J57" s="1022"/>
    </row>
    <row r="58" spans="2:10">
      <c r="B58" s="1182">
        <f>PROTA!B27</f>
        <v>0</v>
      </c>
      <c r="C58" s="1192">
        <f>PROTA!C27</f>
        <v>0</v>
      </c>
      <c r="D58" s="1188"/>
      <c r="E58" s="1189"/>
      <c r="F58" s="1188"/>
      <c r="G58" s="1189"/>
      <c r="H58" s="18"/>
      <c r="I58" s="18"/>
      <c r="J58" s="1022"/>
    </row>
    <row r="59" spans="2:10">
      <c r="B59" s="1182"/>
      <c r="C59" s="1192"/>
      <c r="D59" s="1188"/>
      <c r="E59" s="1189"/>
      <c r="F59" s="1188"/>
      <c r="G59" s="1189"/>
      <c r="H59" s="18"/>
      <c r="I59" s="18"/>
      <c r="J59" s="1022"/>
    </row>
    <row r="60" spans="2:10">
      <c r="B60" s="1182"/>
      <c r="C60" s="1192"/>
      <c r="D60" s="1188"/>
      <c r="E60" s="1189"/>
      <c r="F60" s="1188"/>
      <c r="G60" s="1189"/>
      <c r="H60" s="18"/>
      <c r="I60" s="18"/>
      <c r="J60" s="1022"/>
    </row>
    <row r="61" spans="2:10">
      <c r="B61" s="1182">
        <f>PROTA!B28</f>
        <v>0</v>
      </c>
      <c r="C61" s="1192">
        <f>PROTA!C28</f>
        <v>0</v>
      </c>
      <c r="D61" s="1188"/>
      <c r="E61" s="1189"/>
      <c r="F61" s="1188"/>
      <c r="G61" s="1189"/>
      <c r="H61" s="18"/>
      <c r="I61" s="18"/>
      <c r="J61" s="1022"/>
    </row>
    <row r="62" spans="2:10">
      <c r="B62" s="1182"/>
      <c r="C62" s="1192"/>
      <c r="D62" s="1188"/>
      <c r="E62" s="1189"/>
      <c r="F62" s="1188"/>
      <c r="G62" s="1189"/>
      <c r="H62" s="18"/>
      <c r="I62" s="18"/>
      <c r="J62" s="1022"/>
    </row>
    <row r="63" spans="2:10">
      <c r="B63" s="1182"/>
      <c r="C63" s="1192"/>
      <c r="D63" s="1188"/>
      <c r="E63" s="1189"/>
      <c r="F63" s="1188"/>
      <c r="G63" s="1189"/>
      <c r="H63" s="18"/>
      <c r="I63" s="18"/>
      <c r="J63" s="1022"/>
    </row>
    <row r="64" spans="2:10">
      <c r="B64" s="1182">
        <f>PROTA!B29</f>
        <v>0</v>
      </c>
      <c r="C64" s="1192">
        <f>PROTA!C29</f>
        <v>0</v>
      </c>
      <c r="D64" s="1188"/>
      <c r="E64" s="1189"/>
      <c r="F64" s="1188"/>
      <c r="G64" s="1189"/>
      <c r="H64" s="18"/>
      <c r="I64" s="18"/>
      <c r="J64" s="1022"/>
    </row>
    <row r="65" spans="2:10">
      <c r="B65" s="1182"/>
      <c r="C65" s="1192"/>
      <c r="D65" s="1188"/>
      <c r="E65" s="1189"/>
      <c r="F65" s="1188"/>
      <c r="G65" s="1189"/>
      <c r="H65" s="18"/>
      <c r="I65" s="18"/>
      <c r="J65" s="1022"/>
    </row>
    <row r="66" spans="2:10">
      <c r="B66" s="1182"/>
      <c r="C66" s="1192"/>
      <c r="D66" s="1188"/>
      <c r="E66" s="1189"/>
      <c r="F66" s="1188"/>
      <c r="G66" s="1189"/>
      <c r="H66" s="18"/>
      <c r="I66" s="18"/>
      <c r="J66" s="1022"/>
    </row>
    <row r="67" spans="2:10">
      <c r="B67" s="1182">
        <f>PROTA!B30</f>
        <v>0</v>
      </c>
      <c r="C67" s="1192">
        <f>PROTA!C30</f>
        <v>0</v>
      </c>
      <c r="D67" s="1188"/>
      <c r="E67" s="1189"/>
      <c r="F67" s="1188"/>
      <c r="G67" s="1189"/>
      <c r="H67" s="18"/>
      <c r="I67" s="18"/>
      <c r="J67" s="1022"/>
    </row>
    <row r="68" spans="2:10">
      <c r="B68" s="1182"/>
      <c r="C68" s="1192"/>
      <c r="D68" s="1188"/>
      <c r="E68" s="1189"/>
      <c r="F68" s="1188"/>
      <c r="G68" s="1189"/>
      <c r="H68" s="18"/>
      <c r="I68" s="18"/>
      <c r="J68" s="1022" t="str">
        <f t="shared" si="0"/>
        <v/>
      </c>
    </row>
    <row r="69" spans="2:10">
      <c r="B69" s="1182"/>
      <c r="C69" s="1192"/>
      <c r="D69" s="1188"/>
      <c r="E69" s="1189"/>
      <c r="F69" s="1188"/>
      <c r="G69" s="1189"/>
      <c r="H69" s="18"/>
      <c r="I69" s="18"/>
      <c r="J69" s="1022" t="str">
        <f t="shared" si="0"/>
        <v/>
      </c>
    </row>
    <row r="70" spans="2:10">
      <c r="B70" s="1182">
        <f>PROTA!B31</f>
        <v>0</v>
      </c>
      <c r="C70" s="1192">
        <f>PROTA!C31</f>
        <v>0</v>
      </c>
      <c r="D70" s="1188"/>
      <c r="E70" s="1189"/>
      <c r="F70" s="1188"/>
      <c r="G70" s="1189"/>
      <c r="H70" s="18"/>
      <c r="I70" s="18"/>
      <c r="J70" s="1022"/>
    </row>
    <row r="71" spans="2:10">
      <c r="B71" s="1182"/>
      <c r="C71" s="1192"/>
      <c r="D71" s="1188"/>
      <c r="E71" s="1189"/>
      <c r="F71" s="1188"/>
      <c r="G71" s="1189"/>
      <c r="H71" s="18"/>
      <c r="I71" s="18"/>
      <c r="J71" s="1022"/>
    </row>
    <row r="72" spans="2:10">
      <c r="B72" s="1182"/>
      <c r="C72" s="1192"/>
      <c r="D72" s="1188"/>
      <c r="E72" s="1189"/>
      <c r="F72" s="1188"/>
      <c r="G72" s="1189"/>
      <c r="H72" s="18"/>
      <c r="I72" s="18"/>
      <c r="J72" s="1022"/>
    </row>
    <row r="73" spans="2:10">
      <c r="B73" s="1183">
        <f>PROTA!B32</f>
        <v>0</v>
      </c>
      <c r="C73" s="1194">
        <f>PROTA!C32</f>
        <v>0</v>
      </c>
      <c r="D73" s="1188"/>
      <c r="E73" s="1189"/>
      <c r="F73" s="1188"/>
      <c r="G73" s="1189"/>
      <c r="H73" s="18"/>
      <c r="I73" s="18"/>
      <c r="J73" s="1022"/>
    </row>
    <row r="74" spans="2:10">
      <c r="B74" s="1183"/>
      <c r="C74" s="1194"/>
      <c r="D74" s="1188"/>
      <c r="E74" s="1189"/>
      <c r="F74" s="1188"/>
      <c r="G74" s="1189"/>
      <c r="H74" s="18"/>
      <c r="I74" s="18"/>
      <c r="J74" s="1022"/>
    </row>
    <row r="75" spans="2:10" ht="13.5" thickBot="1">
      <c r="B75" s="1184"/>
      <c r="C75" s="1195"/>
      <c r="D75" s="1190"/>
      <c r="E75" s="1191"/>
      <c r="F75" s="1190"/>
      <c r="G75" s="1191"/>
      <c r="H75" s="20"/>
      <c r="I75" s="20"/>
      <c r="J75" s="1023"/>
    </row>
    <row r="76" spans="2:10" ht="22.5" customHeight="1" thickTop="1">
      <c r="B76" s="1210" t="s">
        <v>230</v>
      </c>
      <c r="C76" s="1211"/>
      <c r="D76" s="1211"/>
      <c r="E76" s="1211"/>
      <c r="F76" s="1211"/>
      <c r="G76" s="1211"/>
      <c r="H76" s="1212"/>
      <c r="I76" s="1055"/>
      <c r="J76" s="1024">
        <f>(SUM(J12:J75))/H77</f>
        <v>0</v>
      </c>
    </row>
    <row r="77" spans="2:10">
      <c r="D77" s="1221"/>
      <c r="E77" s="1221"/>
      <c r="F77" s="1221"/>
      <c r="G77" s="1221"/>
      <c r="H77" s="21">
        <f>COUNTBLANK(J12:J75)</f>
        <v>64</v>
      </c>
      <c r="I77" s="21"/>
    </row>
    <row r="78" spans="2:10" ht="15" customHeight="1">
      <c r="B78" s="1213" t="s">
        <v>223</v>
      </c>
      <c r="C78" s="1214"/>
      <c r="D78" s="1219"/>
      <c r="E78" s="1193" t="s">
        <v>227</v>
      </c>
      <c r="F78" s="1193"/>
    </row>
    <row r="79" spans="2:10">
      <c r="B79" s="1215"/>
      <c r="C79" s="1216"/>
      <c r="D79" s="1220"/>
      <c r="E79" s="19" t="s">
        <v>228</v>
      </c>
      <c r="F79" s="19" t="s">
        <v>229</v>
      </c>
    </row>
    <row r="80" spans="2:10">
      <c r="B80" s="1215"/>
      <c r="C80" s="1216"/>
      <c r="D80" s="18" t="s">
        <v>224</v>
      </c>
      <c r="E80" s="18"/>
      <c r="F80" s="18"/>
    </row>
    <row r="81" spans="2:10">
      <c r="B81" s="1215"/>
      <c r="C81" s="1216"/>
      <c r="D81" s="18" t="s">
        <v>225</v>
      </c>
      <c r="E81" s="18"/>
      <c r="F81" s="18"/>
    </row>
    <row r="82" spans="2:10">
      <c r="B82" s="1217"/>
      <c r="C82" s="1218"/>
      <c r="D82" s="18" t="s">
        <v>226</v>
      </c>
      <c r="E82" s="18"/>
      <c r="F82" s="18"/>
    </row>
    <row r="85" spans="2:10">
      <c r="B85" s="1221" t="s">
        <v>231</v>
      </c>
      <c r="C85" s="1221"/>
      <c r="D85" s="1221"/>
      <c r="G85" s="1221" t="s">
        <v>27</v>
      </c>
      <c r="H85" s="1221"/>
      <c r="I85" s="1221"/>
      <c r="J85" s="1221"/>
    </row>
    <row r="86" spans="2:10">
      <c r="B86" s="1221"/>
      <c r="C86" s="1221"/>
      <c r="D86" s="1221"/>
    </row>
    <row r="87" spans="2:10">
      <c r="B87" s="1221"/>
      <c r="C87" s="1221"/>
      <c r="D87" s="1221"/>
    </row>
    <row r="88" spans="2:10">
      <c r="B88" s="1221"/>
      <c r="C88" s="1221"/>
      <c r="D88" s="1221"/>
    </row>
    <row r="89" spans="2:10">
      <c r="B89" s="1221"/>
      <c r="C89" s="1221"/>
      <c r="D89" s="1221"/>
    </row>
    <row r="90" spans="2:10" s="1019" customFormat="1">
      <c r="B90" s="1222" t="str">
        <f>'DATA UTAMA'!L7</f>
        <v>ARIS SUATRYANTO, S.Pd.</v>
      </c>
      <c r="C90" s="1222"/>
      <c r="D90" s="1222"/>
      <c r="G90" s="1222" t="str">
        <f>COVER!A40</f>
        <v>ACHMAD MUFTI, S.Kom.</v>
      </c>
      <c r="H90" s="1222"/>
      <c r="I90" s="1222"/>
      <c r="J90" s="1222"/>
    </row>
    <row r="91" spans="2:10">
      <c r="B91" s="1178" t="e">
        <f>CONCATENATE("NIP. ",'DATA UTAMA'!#REF!)</f>
        <v>#REF!</v>
      </c>
      <c r="C91" s="1178"/>
      <c r="D91" s="1178"/>
      <c r="G91" s="1178" t="str">
        <f>COVER!A41</f>
        <v>NIP. -</v>
      </c>
      <c r="H91" s="1178"/>
      <c r="I91" s="1178"/>
      <c r="J91" s="1178"/>
    </row>
  </sheetData>
  <mergeCells count="194">
    <mergeCell ref="B78:C82"/>
    <mergeCell ref="D78:D79"/>
    <mergeCell ref="E78:F78"/>
    <mergeCell ref="F77:G77"/>
    <mergeCell ref="D77:E77"/>
    <mergeCell ref="G85:J85"/>
    <mergeCell ref="G90:J90"/>
    <mergeCell ref="G91:J91"/>
    <mergeCell ref="B85:D85"/>
    <mergeCell ref="B86:D86"/>
    <mergeCell ref="B87:D87"/>
    <mergeCell ref="B88:D88"/>
    <mergeCell ref="B89:D89"/>
    <mergeCell ref="B90:D90"/>
    <mergeCell ref="B91:D91"/>
    <mergeCell ref="D26:E26"/>
    <mergeCell ref="D39:E39"/>
    <mergeCell ref="D40:E40"/>
    <mergeCell ref="D38:E38"/>
    <mergeCell ref="F16:G16"/>
    <mergeCell ref="F17:G17"/>
    <mergeCell ref="F18:G18"/>
    <mergeCell ref="F19:G19"/>
    <mergeCell ref="B76:H76"/>
    <mergeCell ref="F61:G61"/>
    <mergeCell ref="D62:E62"/>
    <mergeCell ref="F62:G62"/>
    <mergeCell ref="F57:G57"/>
    <mergeCell ref="D58:E58"/>
    <mergeCell ref="F58:G58"/>
    <mergeCell ref="D59:E59"/>
    <mergeCell ref="F59:G59"/>
    <mergeCell ref="F49:G49"/>
    <mergeCell ref="D56:E56"/>
    <mergeCell ref="F56:G56"/>
    <mergeCell ref="D57:E57"/>
    <mergeCell ref="D53:E53"/>
    <mergeCell ref="F53:G53"/>
    <mergeCell ref="D54:E54"/>
    <mergeCell ref="B1:J1"/>
    <mergeCell ref="D37:E37"/>
    <mergeCell ref="F37:G37"/>
    <mergeCell ref="F40:G40"/>
    <mergeCell ref="D41:E41"/>
    <mergeCell ref="F41:G41"/>
    <mergeCell ref="D43:E43"/>
    <mergeCell ref="F43:G43"/>
    <mergeCell ref="D44:E44"/>
    <mergeCell ref="F44:G44"/>
    <mergeCell ref="C8:C10"/>
    <mergeCell ref="B8:B10"/>
    <mergeCell ref="D22:E22"/>
    <mergeCell ref="F22:G22"/>
    <mergeCell ref="F24:G24"/>
    <mergeCell ref="F25:G25"/>
    <mergeCell ref="C12:C14"/>
    <mergeCell ref="C15:C17"/>
    <mergeCell ref="C18:C20"/>
    <mergeCell ref="C21:C23"/>
    <mergeCell ref="C24:C26"/>
    <mergeCell ref="C39:C41"/>
    <mergeCell ref="C43:C45"/>
    <mergeCell ref="F32:G32"/>
    <mergeCell ref="F54:G54"/>
    <mergeCell ref="D55:E55"/>
    <mergeCell ref="F55:G55"/>
    <mergeCell ref="I9:J9"/>
    <mergeCell ref="D18:E18"/>
    <mergeCell ref="D9:H9"/>
    <mergeCell ref="D8:J8"/>
    <mergeCell ref="D10:E10"/>
    <mergeCell ref="F10:G10"/>
    <mergeCell ref="D12:E12"/>
    <mergeCell ref="D13:E13"/>
    <mergeCell ref="D14:E14"/>
    <mergeCell ref="D15:E15"/>
    <mergeCell ref="D16:E16"/>
    <mergeCell ref="D17:E17"/>
    <mergeCell ref="F12:G12"/>
    <mergeCell ref="F13:G13"/>
    <mergeCell ref="F14:G14"/>
    <mergeCell ref="F15:G15"/>
    <mergeCell ref="D19:E19"/>
    <mergeCell ref="D20:E20"/>
    <mergeCell ref="D21:E21"/>
    <mergeCell ref="D36:E36"/>
    <mergeCell ref="D25:E25"/>
    <mergeCell ref="F50:G50"/>
    <mergeCell ref="D50:E50"/>
    <mergeCell ref="D52:E52"/>
    <mergeCell ref="F52:G52"/>
    <mergeCell ref="D51:E51"/>
    <mergeCell ref="F51:G51"/>
    <mergeCell ref="F20:G20"/>
    <mergeCell ref="F26:G26"/>
    <mergeCell ref="F39:G39"/>
    <mergeCell ref="F21:G21"/>
    <mergeCell ref="D23:E23"/>
    <mergeCell ref="F23:G23"/>
    <mergeCell ref="D24:E24"/>
    <mergeCell ref="F33:G33"/>
    <mergeCell ref="F34:G34"/>
    <mergeCell ref="F35:G35"/>
    <mergeCell ref="F36:G36"/>
    <mergeCell ref="F38:G38"/>
    <mergeCell ref="D45:E45"/>
    <mergeCell ref="F27:G27"/>
    <mergeCell ref="F28:G28"/>
    <mergeCell ref="F29:G29"/>
    <mergeCell ref="F30:G30"/>
    <mergeCell ref="F31:G31"/>
    <mergeCell ref="C46:C48"/>
    <mergeCell ref="C49:C51"/>
    <mergeCell ref="C27:C29"/>
    <mergeCell ref="C30:C32"/>
    <mergeCell ref="C33:C35"/>
    <mergeCell ref="C36:C38"/>
    <mergeCell ref="C70:C72"/>
    <mergeCell ref="C73:C75"/>
    <mergeCell ref="D27:E27"/>
    <mergeCell ref="D28:E28"/>
    <mergeCell ref="D29:E29"/>
    <mergeCell ref="D30:E30"/>
    <mergeCell ref="D31:E31"/>
    <mergeCell ref="D32:E32"/>
    <mergeCell ref="D33:E33"/>
    <mergeCell ref="C52:C54"/>
    <mergeCell ref="C55:C57"/>
    <mergeCell ref="C58:C60"/>
    <mergeCell ref="C61:C63"/>
    <mergeCell ref="C64:C66"/>
    <mergeCell ref="D49:E49"/>
    <mergeCell ref="D34:E34"/>
    <mergeCell ref="D35:E35"/>
    <mergeCell ref="D69:E69"/>
    <mergeCell ref="C67:C69"/>
    <mergeCell ref="F69:G69"/>
    <mergeCell ref="B39:B41"/>
    <mergeCell ref="B43:B45"/>
    <mergeCell ref="B46:B48"/>
    <mergeCell ref="D63:E63"/>
    <mergeCell ref="F63:G63"/>
    <mergeCell ref="D64:E64"/>
    <mergeCell ref="F64:G64"/>
    <mergeCell ref="D65:E65"/>
    <mergeCell ref="F65:G65"/>
    <mergeCell ref="D60:E60"/>
    <mergeCell ref="F60:G60"/>
    <mergeCell ref="D61:E61"/>
    <mergeCell ref="B64:B66"/>
    <mergeCell ref="B67:B69"/>
    <mergeCell ref="F45:G45"/>
    <mergeCell ref="D46:E46"/>
    <mergeCell ref="F46:G46"/>
    <mergeCell ref="D47:E47"/>
    <mergeCell ref="F47:G47"/>
    <mergeCell ref="D48:E48"/>
    <mergeCell ref="F48:G48"/>
    <mergeCell ref="D68:E68"/>
    <mergeCell ref="D72:E72"/>
    <mergeCell ref="F72:G72"/>
    <mergeCell ref="D73:E73"/>
    <mergeCell ref="F73:G73"/>
    <mergeCell ref="D66:E66"/>
    <mergeCell ref="F66:G66"/>
    <mergeCell ref="D67:E67"/>
    <mergeCell ref="F67:G67"/>
    <mergeCell ref="D70:E70"/>
    <mergeCell ref="F70:G70"/>
    <mergeCell ref="F68:G68"/>
    <mergeCell ref="B70:B72"/>
    <mergeCell ref="B73:B75"/>
    <mergeCell ref="B11:J11"/>
    <mergeCell ref="B42:J42"/>
    <mergeCell ref="B49:B51"/>
    <mergeCell ref="B52:B54"/>
    <mergeCell ref="B55:B57"/>
    <mergeCell ref="B58:B60"/>
    <mergeCell ref="B61:B63"/>
    <mergeCell ref="D74:E74"/>
    <mergeCell ref="F74:G74"/>
    <mergeCell ref="D75:E75"/>
    <mergeCell ref="F75:G75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D71:E71"/>
    <mergeCell ref="F71:G71"/>
  </mergeCells>
  <conditionalFormatting sqref="B12:J41 B43:J75">
    <cfRule type="cellIs" dxfId="55" priority="1" operator="equal">
      <formula>0</formula>
    </cfRule>
  </conditionalFormatting>
  <pageMargins left="0.7" right="0.7" top="0.75" bottom="0.75" header="0.3" footer="0.3"/>
  <pageSetup paperSize="134" scale="90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AY64"/>
  <sheetViews>
    <sheetView showGridLines="0" zoomScale="75" zoomScaleNormal="75" workbookViewId="0"/>
  </sheetViews>
  <sheetFormatPr defaultRowHeight="14.25"/>
  <cols>
    <col min="1" max="1" width="0.85546875" style="903" customWidth="1"/>
    <col min="2" max="2" width="8.42578125" style="903" customWidth="1"/>
    <col min="3" max="8" width="3.5703125" style="903" customWidth="1"/>
    <col min="9" max="9" width="3.7109375" style="903" hidden="1" customWidth="1"/>
    <col min="10" max="10" width="1.140625" style="903" customWidth="1"/>
    <col min="11" max="16" width="3.5703125" style="903" customWidth="1"/>
    <col min="17" max="17" width="3.7109375" style="903" hidden="1" customWidth="1"/>
    <col min="18" max="18" width="1.140625" style="903" customWidth="1"/>
    <col min="19" max="24" width="3.5703125" style="903" customWidth="1"/>
    <col min="25" max="25" width="3.7109375" style="903" hidden="1" customWidth="1"/>
    <col min="26" max="26" width="1.140625" style="903" customWidth="1"/>
    <col min="27" max="32" width="3.5703125" style="903" customWidth="1"/>
    <col min="33" max="33" width="3.7109375" style="903" hidden="1" customWidth="1"/>
    <col min="34" max="34" width="1.140625" style="903" customWidth="1"/>
    <col min="35" max="40" width="3.5703125" style="903" customWidth="1"/>
    <col min="41" max="41" width="3.7109375" style="903" hidden="1" customWidth="1"/>
    <col min="42" max="42" width="1.140625" style="903" customWidth="1"/>
    <col min="43" max="48" width="3.5703125" style="903" customWidth="1"/>
    <col min="49" max="49" width="3.7109375" style="903" hidden="1" customWidth="1"/>
    <col min="50" max="50" width="4" style="908" customWidth="1"/>
    <col min="51" max="51" width="3.140625" style="903" customWidth="1"/>
    <col min="52" max="16384" width="9.140625" style="903"/>
  </cols>
  <sheetData>
    <row r="1" spans="1:51" ht="23.25">
      <c r="B1" s="1223" t="s">
        <v>548</v>
      </c>
      <c r="C1" s="1223"/>
      <c r="D1" s="1223"/>
      <c r="E1" s="1223"/>
      <c r="F1" s="1223"/>
      <c r="G1" s="1223"/>
      <c r="H1" s="1223"/>
      <c r="I1" s="1223"/>
      <c r="J1" s="1223"/>
      <c r="K1" s="1223"/>
      <c r="L1" s="1223"/>
      <c r="M1" s="1223"/>
      <c r="N1" s="1223"/>
      <c r="O1" s="1223"/>
      <c r="P1" s="1223"/>
      <c r="Q1" s="1223"/>
      <c r="R1" s="1223"/>
      <c r="S1" s="1223"/>
      <c r="T1" s="1223"/>
      <c r="U1" s="1223"/>
      <c r="V1" s="1223"/>
      <c r="W1" s="1223"/>
      <c r="X1" s="1223"/>
      <c r="Y1" s="1223"/>
      <c r="Z1" s="1223"/>
      <c r="AA1" s="1223"/>
      <c r="AB1" s="1223"/>
      <c r="AC1" s="1223"/>
      <c r="AD1" s="1223"/>
      <c r="AE1" s="1223"/>
      <c r="AF1" s="1223"/>
      <c r="AG1" s="1223"/>
      <c r="AH1" s="1223"/>
      <c r="AI1" s="1223"/>
      <c r="AJ1" s="1223"/>
      <c r="AK1" s="1223"/>
      <c r="AL1" s="1223"/>
      <c r="AM1" s="1223"/>
      <c r="AN1" s="1223"/>
      <c r="AO1" s="1223"/>
      <c r="AP1" s="1223"/>
      <c r="AQ1" s="1223"/>
      <c r="AR1" s="1223"/>
      <c r="AS1" s="1223"/>
      <c r="AT1" s="1223"/>
      <c r="AU1" s="1223"/>
      <c r="AV1" s="1223"/>
      <c r="AW1" s="1223"/>
      <c r="AX1" s="1223"/>
      <c r="AY1" s="1223"/>
    </row>
    <row r="2" spans="1:51" ht="23.25">
      <c r="B2" s="1224" t="s">
        <v>620</v>
      </c>
      <c r="C2" s="1224"/>
      <c r="D2" s="1224"/>
      <c r="E2" s="1224"/>
      <c r="F2" s="1224"/>
      <c r="G2" s="1224"/>
      <c r="H2" s="1224"/>
      <c r="I2" s="1224"/>
      <c r="J2" s="1224"/>
      <c r="K2" s="1224"/>
      <c r="L2" s="1224"/>
      <c r="M2" s="1224"/>
      <c r="N2" s="1224"/>
      <c r="O2" s="1224"/>
      <c r="P2" s="1224"/>
      <c r="Q2" s="1224"/>
      <c r="R2" s="1224"/>
      <c r="S2" s="1224"/>
      <c r="T2" s="1224"/>
      <c r="U2" s="1224"/>
      <c r="V2" s="1224"/>
      <c r="W2" s="1224"/>
      <c r="X2" s="1224"/>
      <c r="Y2" s="1224"/>
      <c r="Z2" s="1224"/>
      <c r="AA2" s="1224"/>
      <c r="AB2" s="1224"/>
      <c r="AC2" s="1224"/>
      <c r="AD2" s="1224"/>
      <c r="AE2" s="1224"/>
      <c r="AF2" s="1224"/>
      <c r="AG2" s="1224"/>
      <c r="AH2" s="1224"/>
      <c r="AI2" s="1224"/>
      <c r="AJ2" s="1224"/>
      <c r="AK2" s="1224"/>
      <c r="AL2" s="1224"/>
      <c r="AM2" s="1224"/>
      <c r="AN2" s="1224"/>
      <c r="AO2" s="1224"/>
      <c r="AP2" s="1224"/>
      <c r="AQ2" s="1224"/>
      <c r="AR2" s="1224"/>
      <c r="AS2" s="1224"/>
      <c r="AT2" s="1224"/>
      <c r="AU2" s="1224"/>
      <c r="AV2" s="1224"/>
      <c r="AW2" s="1224"/>
      <c r="AX2" s="1224"/>
      <c r="AY2" s="1224"/>
    </row>
    <row r="3" spans="1:51" ht="15.75" customHeight="1" thickBot="1">
      <c r="A3" s="1025"/>
      <c r="B3" s="1225" t="str">
        <f>CONCATENATE("TAHUN PELAJARAN ",'DATA UTAMA'!H14)</f>
        <v>TAHUN PELAJARAN 2017/2018</v>
      </c>
      <c r="C3" s="1225"/>
      <c r="D3" s="1225"/>
      <c r="E3" s="1225"/>
      <c r="F3" s="1225"/>
      <c r="G3" s="1225"/>
      <c r="H3" s="1225"/>
      <c r="I3" s="1225"/>
      <c r="J3" s="1225"/>
      <c r="K3" s="1225"/>
      <c r="L3" s="1225"/>
      <c r="M3" s="1225"/>
      <c r="N3" s="1225"/>
      <c r="O3" s="1225"/>
      <c r="P3" s="1225"/>
      <c r="Q3" s="1225"/>
      <c r="R3" s="1225"/>
      <c r="S3" s="1225"/>
      <c r="T3" s="1225"/>
      <c r="U3" s="1225"/>
      <c r="V3" s="1225"/>
      <c r="W3" s="1225"/>
      <c r="X3" s="1225"/>
      <c r="Y3" s="1225"/>
      <c r="Z3" s="1225"/>
      <c r="AA3" s="1225"/>
      <c r="AB3" s="1225"/>
      <c r="AC3" s="1225"/>
      <c r="AD3" s="1225"/>
      <c r="AE3" s="1225"/>
      <c r="AF3" s="1225"/>
      <c r="AG3" s="1225"/>
      <c r="AH3" s="1225"/>
      <c r="AI3" s="1225"/>
      <c r="AJ3" s="1225"/>
      <c r="AK3" s="1225"/>
      <c r="AL3" s="1225"/>
      <c r="AM3" s="1225"/>
      <c r="AN3" s="1225"/>
      <c r="AO3" s="1225"/>
      <c r="AP3" s="1225"/>
      <c r="AQ3" s="1225"/>
      <c r="AR3" s="1225"/>
      <c r="AS3" s="1225"/>
      <c r="AT3" s="1225"/>
      <c r="AU3" s="1225"/>
      <c r="AV3" s="1225"/>
      <c r="AW3" s="1225"/>
      <c r="AX3" s="1225"/>
      <c r="AY3" s="1225"/>
    </row>
    <row r="4" spans="1:51" ht="11.25" customHeight="1" thickTop="1">
      <c r="AX4" s="1051" t="str">
        <f>RIGHT(B3,4)</f>
        <v>2018</v>
      </c>
    </row>
    <row r="5" spans="1:51" ht="18.75" customHeight="1">
      <c r="C5" s="1226" t="s">
        <v>31</v>
      </c>
      <c r="D5" s="1226"/>
      <c r="E5" s="1226"/>
      <c r="F5" s="1226"/>
      <c r="G5" s="1226"/>
      <c r="H5" s="1226"/>
      <c r="I5" s="904"/>
      <c r="J5" s="904"/>
      <c r="K5" s="1226" t="s">
        <v>32</v>
      </c>
      <c r="L5" s="1226"/>
      <c r="M5" s="1226"/>
      <c r="N5" s="1226"/>
      <c r="O5" s="1226"/>
      <c r="P5" s="1226"/>
      <c r="Q5" s="904"/>
      <c r="R5" s="904"/>
      <c r="S5" s="1226" t="s">
        <v>33</v>
      </c>
      <c r="T5" s="1226"/>
      <c r="U5" s="1226"/>
      <c r="V5" s="1226"/>
      <c r="W5" s="1226"/>
      <c r="X5" s="1226"/>
      <c r="Y5" s="904"/>
      <c r="Z5" s="904"/>
      <c r="AA5" s="1226" t="s">
        <v>34</v>
      </c>
      <c r="AB5" s="1226"/>
      <c r="AC5" s="1226"/>
      <c r="AD5" s="1226"/>
      <c r="AE5" s="1226"/>
      <c r="AF5" s="1226"/>
      <c r="AG5" s="904"/>
      <c r="AH5" s="904"/>
      <c r="AI5" s="1226" t="s">
        <v>547</v>
      </c>
      <c r="AJ5" s="1226"/>
      <c r="AK5" s="1226"/>
      <c r="AL5" s="1226"/>
      <c r="AM5" s="1226"/>
      <c r="AN5" s="1226"/>
      <c r="AO5" s="904"/>
      <c r="AP5" s="904"/>
      <c r="AQ5" s="1226" t="s">
        <v>35</v>
      </c>
      <c r="AR5" s="1226"/>
      <c r="AS5" s="1226"/>
      <c r="AT5" s="1226"/>
      <c r="AU5" s="1226"/>
      <c r="AV5" s="1226"/>
      <c r="AX5" s="1227" t="e">
        <f ca="1">getfontcolorindex(G8)</f>
        <v>#NAME?</v>
      </c>
    </row>
    <row r="6" spans="1:51" ht="5.25" customHeight="1">
      <c r="AX6" s="1227"/>
    </row>
    <row r="7" spans="1:51" ht="16.5" customHeight="1">
      <c r="B7" s="905" t="s">
        <v>567</v>
      </c>
      <c r="C7" s="906"/>
      <c r="D7" s="906">
        <v>5</v>
      </c>
      <c r="E7" s="906">
        <v>12</v>
      </c>
      <c r="F7" s="906">
        <v>19</v>
      </c>
      <c r="G7" s="906">
        <v>26</v>
      </c>
      <c r="H7" s="906"/>
      <c r="I7" s="907"/>
      <c r="J7" s="907"/>
      <c r="K7" s="906"/>
      <c r="L7" s="906">
        <v>2</v>
      </c>
      <c r="M7" s="906">
        <v>9</v>
      </c>
      <c r="N7" s="906">
        <v>16</v>
      </c>
      <c r="O7" s="906">
        <v>23</v>
      </c>
      <c r="P7" s="906">
        <v>30</v>
      </c>
      <c r="Q7" s="907" t="e">
        <f ca="1">CountFontColor(K7:P7,$AX$5)</f>
        <v>#NAME?</v>
      </c>
      <c r="R7" s="907"/>
      <c r="S7" s="906"/>
      <c r="T7" s="906">
        <v>6</v>
      </c>
      <c r="U7" s="906">
        <v>13</v>
      </c>
      <c r="V7" s="906">
        <v>20</v>
      </c>
      <c r="W7" s="906">
        <v>27</v>
      </c>
      <c r="X7" s="906"/>
      <c r="Y7" s="907" t="e">
        <f ca="1">CountFontColor(S7:X7,$AX$5)</f>
        <v>#NAME?</v>
      </c>
      <c r="Z7" s="907"/>
      <c r="AA7" s="906"/>
      <c r="AB7" s="906">
        <v>4</v>
      </c>
      <c r="AC7" s="906">
        <v>11</v>
      </c>
      <c r="AD7" s="906">
        <v>18</v>
      </c>
      <c r="AE7" s="906">
        <v>25</v>
      </c>
      <c r="AF7" s="906"/>
      <c r="AG7" s="907" t="e">
        <f ca="1">CountFontColor(AA7:AF7,$AX$5)</f>
        <v>#NAME?</v>
      </c>
      <c r="AH7" s="907"/>
      <c r="AI7" s="906">
        <v>1</v>
      </c>
      <c r="AJ7" s="906">
        <v>8</v>
      </c>
      <c r="AK7" s="906">
        <v>15</v>
      </c>
      <c r="AL7" s="906">
        <v>22</v>
      </c>
      <c r="AM7" s="906">
        <v>29</v>
      </c>
      <c r="AN7" s="906"/>
      <c r="AO7" s="907" t="e">
        <f ca="1">CountFontColor(AI7:AN7,$AX$5)</f>
        <v>#NAME?</v>
      </c>
      <c r="AP7" s="907"/>
      <c r="AQ7" s="906"/>
      <c r="AR7" s="906">
        <v>6</v>
      </c>
      <c r="AS7" s="906">
        <v>13</v>
      </c>
      <c r="AT7" s="906">
        <v>20</v>
      </c>
      <c r="AU7" s="906">
        <v>27</v>
      </c>
      <c r="AV7" s="906"/>
    </row>
    <row r="8" spans="1:51" ht="16.5" customHeight="1">
      <c r="B8" s="905" t="s">
        <v>568</v>
      </c>
      <c r="C8" s="909">
        <v>29</v>
      </c>
      <c r="D8" s="906">
        <v>6</v>
      </c>
      <c r="E8" s="906">
        <v>13</v>
      </c>
      <c r="F8" s="906">
        <v>20</v>
      </c>
      <c r="G8" s="910">
        <v>27</v>
      </c>
      <c r="H8" s="910"/>
      <c r="I8" s="911" t="e">
        <f t="shared" ref="I8:I13" ca="1" si="0">(CountFontColor(C8:H8,$AX$5))-COUNTBLANK(C8:H8)</f>
        <v>#NAME?</v>
      </c>
      <c r="J8" s="911"/>
      <c r="K8" s="910"/>
      <c r="L8" s="910">
        <v>3</v>
      </c>
      <c r="M8" s="910">
        <v>10</v>
      </c>
      <c r="N8" s="906">
        <v>17</v>
      </c>
      <c r="O8" s="910">
        <v>24</v>
      </c>
      <c r="P8" s="910">
        <v>31</v>
      </c>
      <c r="Q8" s="911" t="e">
        <f t="shared" ref="Q8:Q13" ca="1" si="1">(CountFontColor(K8:P8,$AX$5))-COUNTBLANK(K8:P8)</f>
        <v>#NAME?</v>
      </c>
      <c r="R8" s="911"/>
      <c r="S8" s="910"/>
      <c r="T8" s="910">
        <v>7</v>
      </c>
      <c r="U8" s="910">
        <v>14</v>
      </c>
      <c r="V8" s="910">
        <v>21</v>
      </c>
      <c r="W8" s="910">
        <v>28</v>
      </c>
      <c r="X8" s="910"/>
      <c r="Y8" s="911" t="e">
        <f t="shared" ref="Y8:Y13" ca="1" si="2">(CountFontColor(S8:X8,$AX$5))-COUNTBLANK(S8:X8)</f>
        <v>#NAME?</v>
      </c>
      <c r="Z8" s="911"/>
      <c r="AA8" s="910"/>
      <c r="AB8" s="910">
        <v>5</v>
      </c>
      <c r="AC8" s="910">
        <v>12</v>
      </c>
      <c r="AD8" s="910">
        <v>19</v>
      </c>
      <c r="AE8" s="910">
        <v>26</v>
      </c>
      <c r="AF8" s="910"/>
      <c r="AG8" s="911" t="e">
        <f t="shared" ref="AG8:AG13" ca="1" si="3">(CountFontColor(AA8:AF8,$AX$5))-COUNTBLANK(AA8:AF8)</f>
        <v>#NAME?</v>
      </c>
      <c r="AH8" s="911"/>
      <c r="AI8" s="910">
        <v>2</v>
      </c>
      <c r="AJ8" s="910">
        <v>9</v>
      </c>
      <c r="AK8" s="910">
        <v>16</v>
      </c>
      <c r="AL8" s="910">
        <v>23</v>
      </c>
      <c r="AM8" s="910">
        <v>30</v>
      </c>
      <c r="AN8" s="910"/>
      <c r="AO8" s="911" t="e">
        <f t="shared" ref="AO8:AO13" ca="1" si="4">(CountFontColor(AI8:AN8,$AX$5))-COUNTBLANK(AI8:AN8)</f>
        <v>#NAME?</v>
      </c>
      <c r="AP8" s="911"/>
      <c r="AQ8" s="910"/>
      <c r="AR8" s="910">
        <v>7</v>
      </c>
      <c r="AS8" s="912">
        <v>14</v>
      </c>
      <c r="AT8" s="913">
        <v>21</v>
      </c>
      <c r="AU8" s="906">
        <v>28</v>
      </c>
      <c r="AV8" s="910"/>
      <c r="AW8" s="914" t="e">
        <f t="shared" ref="AW8:AW13" ca="1" si="5">(CountFontColor(AQ8:AV8,$AX$5))-COUNTBLANK(AQ8:AV8)</f>
        <v>#NAME?</v>
      </c>
      <c r="AX8" s="915" t="e">
        <f t="shared" ref="AX8:AX13" ca="1" si="6">SUM(I8,Q8,Y8,AG8,AO8,AW8)</f>
        <v>#NAME?</v>
      </c>
      <c r="AY8" s="916" t="s">
        <v>564</v>
      </c>
    </row>
    <row r="9" spans="1:51" ht="16.5" customHeight="1">
      <c r="B9" s="905" t="s">
        <v>569</v>
      </c>
      <c r="C9" s="909">
        <v>30</v>
      </c>
      <c r="D9" s="906">
        <v>7</v>
      </c>
      <c r="E9" s="906">
        <v>14</v>
      </c>
      <c r="F9" s="906">
        <v>21</v>
      </c>
      <c r="G9" s="910">
        <v>28</v>
      </c>
      <c r="H9" s="910"/>
      <c r="I9" s="911" t="e">
        <f t="shared" ca="1" si="0"/>
        <v>#NAME?</v>
      </c>
      <c r="J9" s="911"/>
      <c r="K9" s="910"/>
      <c r="L9" s="910">
        <v>4</v>
      </c>
      <c r="M9" s="910">
        <v>11</v>
      </c>
      <c r="N9" s="910">
        <v>18</v>
      </c>
      <c r="O9" s="910">
        <v>25</v>
      </c>
      <c r="P9" s="910"/>
      <c r="Q9" s="911" t="e">
        <f t="shared" ca="1" si="1"/>
        <v>#NAME?</v>
      </c>
      <c r="R9" s="911"/>
      <c r="S9" s="910">
        <v>1</v>
      </c>
      <c r="T9" s="910">
        <v>8</v>
      </c>
      <c r="U9" s="910">
        <v>15</v>
      </c>
      <c r="V9" s="910">
        <v>22</v>
      </c>
      <c r="W9" s="910">
        <v>29</v>
      </c>
      <c r="X9" s="910"/>
      <c r="Y9" s="911" t="e">
        <f t="shared" ca="1" si="2"/>
        <v>#NAME?</v>
      </c>
      <c r="Z9" s="911"/>
      <c r="AA9" s="910"/>
      <c r="AB9" s="910">
        <v>6</v>
      </c>
      <c r="AC9" s="910">
        <v>13</v>
      </c>
      <c r="AD9" s="910">
        <v>20</v>
      </c>
      <c r="AE9" s="910">
        <v>27</v>
      </c>
      <c r="AF9" s="910"/>
      <c r="AG9" s="911" t="e">
        <f t="shared" ca="1" si="3"/>
        <v>#NAME?</v>
      </c>
      <c r="AH9" s="911"/>
      <c r="AI9" s="910">
        <v>3</v>
      </c>
      <c r="AJ9" s="910">
        <v>10</v>
      </c>
      <c r="AK9" s="910">
        <v>17</v>
      </c>
      <c r="AL9" s="910">
        <v>24</v>
      </c>
      <c r="AM9" s="910"/>
      <c r="AN9" s="910"/>
      <c r="AO9" s="911" t="e">
        <f t="shared" ca="1" si="4"/>
        <v>#NAME?</v>
      </c>
      <c r="AP9" s="911"/>
      <c r="AQ9" s="910">
        <v>1</v>
      </c>
      <c r="AR9" s="910">
        <v>8</v>
      </c>
      <c r="AS9" s="912">
        <v>15</v>
      </c>
      <c r="AT9" s="913">
        <v>22</v>
      </c>
      <c r="AU9" s="906">
        <v>29</v>
      </c>
      <c r="AV9" s="910"/>
      <c r="AW9" s="914" t="e">
        <f t="shared" ca="1" si="5"/>
        <v>#NAME?</v>
      </c>
      <c r="AX9" s="915" t="e">
        <f t="shared" ca="1" si="6"/>
        <v>#NAME?</v>
      </c>
      <c r="AY9" s="916" t="s">
        <v>564</v>
      </c>
    </row>
    <row r="10" spans="1:51" ht="16.5" customHeight="1">
      <c r="B10" s="905" t="s">
        <v>570</v>
      </c>
      <c r="C10" s="906">
        <v>1</v>
      </c>
      <c r="D10" s="906">
        <v>8</v>
      </c>
      <c r="E10" s="906">
        <v>15</v>
      </c>
      <c r="F10" s="906">
        <v>22</v>
      </c>
      <c r="G10" s="910">
        <v>29</v>
      </c>
      <c r="H10" s="910"/>
      <c r="I10" s="911" t="e">
        <f t="shared" ca="1" si="0"/>
        <v>#NAME?</v>
      </c>
      <c r="J10" s="911"/>
      <c r="K10" s="910"/>
      <c r="L10" s="910">
        <v>5</v>
      </c>
      <c r="M10" s="910">
        <v>12</v>
      </c>
      <c r="N10" s="910">
        <v>19</v>
      </c>
      <c r="O10" s="910">
        <v>26</v>
      </c>
      <c r="P10" s="910"/>
      <c r="Q10" s="911" t="e">
        <f t="shared" ca="1" si="1"/>
        <v>#NAME?</v>
      </c>
      <c r="R10" s="911"/>
      <c r="S10" s="910">
        <v>2</v>
      </c>
      <c r="T10" s="910">
        <v>9</v>
      </c>
      <c r="U10" s="910">
        <v>16</v>
      </c>
      <c r="V10" s="910">
        <v>23</v>
      </c>
      <c r="W10" s="910">
        <v>30</v>
      </c>
      <c r="X10" s="910"/>
      <c r="Y10" s="911" t="e">
        <f t="shared" ca="1" si="2"/>
        <v>#NAME?</v>
      </c>
      <c r="Z10" s="911"/>
      <c r="AA10" s="910"/>
      <c r="AB10" s="910">
        <v>7</v>
      </c>
      <c r="AC10" s="906">
        <v>14</v>
      </c>
      <c r="AD10" s="910">
        <v>21</v>
      </c>
      <c r="AE10" s="910">
        <v>28</v>
      </c>
      <c r="AF10" s="910"/>
      <c r="AG10" s="911" t="e">
        <f t="shared" ca="1" si="3"/>
        <v>#NAME?</v>
      </c>
      <c r="AH10" s="911"/>
      <c r="AI10" s="910">
        <v>4</v>
      </c>
      <c r="AJ10" s="910">
        <v>11</v>
      </c>
      <c r="AK10" s="910">
        <v>18</v>
      </c>
      <c r="AL10" s="910">
        <v>25</v>
      </c>
      <c r="AM10" s="910"/>
      <c r="AN10" s="910"/>
      <c r="AO10" s="911" t="e">
        <f t="shared" ca="1" si="4"/>
        <v>#NAME?</v>
      </c>
      <c r="AP10" s="911"/>
      <c r="AQ10" s="910">
        <v>2</v>
      </c>
      <c r="AR10" s="910">
        <v>9</v>
      </c>
      <c r="AS10" s="912">
        <v>16</v>
      </c>
      <c r="AT10" s="913">
        <v>23</v>
      </c>
      <c r="AU10" s="906">
        <v>30</v>
      </c>
      <c r="AV10" s="910"/>
      <c r="AW10" s="914" t="e">
        <f t="shared" ca="1" si="5"/>
        <v>#NAME?</v>
      </c>
      <c r="AX10" s="915" t="e">
        <f t="shared" ca="1" si="6"/>
        <v>#NAME?</v>
      </c>
      <c r="AY10" s="916" t="s">
        <v>564</v>
      </c>
    </row>
    <row r="11" spans="1:51" ht="16.5" customHeight="1">
      <c r="B11" s="905" t="s">
        <v>571</v>
      </c>
      <c r="C11" s="906">
        <v>2</v>
      </c>
      <c r="D11" s="906">
        <v>9</v>
      </c>
      <c r="E11" s="906">
        <v>16</v>
      </c>
      <c r="F11" s="906">
        <v>23</v>
      </c>
      <c r="G11" s="910">
        <v>30</v>
      </c>
      <c r="H11" s="910"/>
      <c r="I11" s="911" t="e">
        <f t="shared" ca="1" si="0"/>
        <v>#NAME?</v>
      </c>
      <c r="J11" s="911"/>
      <c r="K11" s="910"/>
      <c r="L11" s="910">
        <v>6</v>
      </c>
      <c r="M11" s="910">
        <v>13</v>
      </c>
      <c r="N11" s="910">
        <v>20</v>
      </c>
      <c r="O11" s="910">
        <v>27</v>
      </c>
      <c r="P11" s="910"/>
      <c r="Q11" s="911" t="e">
        <f t="shared" ca="1" si="1"/>
        <v>#NAME?</v>
      </c>
      <c r="R11" s="911"/>
      <c r="S11" s="910">
        <v>3</v>
      </c>
      <c r="T11" s="910">
        <v>10</v>
      </c>
      <c r="U11" s="910">
        <v>17</v>
      </c>
      <c r="V11" s="906">
        <v>24</v>
      </c>
      <c r="W11" s="910"/>
      <c r="X11" s="910"/>
      <c r="Y11" s="911" t="e">
        <f t="shared" ca="1" si="2"/>
        <v>#NAME?</v>
      </c>
      <c r="Z11" s="911"/>
      <c r="AA11" s="910">
        <v>1</v>
      </c>
      <c r="AB11" s="910">
        <v>8</v>
      </c>
      <c r="AC11" s="910">
        <v>15</v>
      </c>
      <c r="AD11" s="910">
        <v>22</v>
      </c>
      <c r="AE11" s="910">
        <v>29</v>
      </c>
      <c r="AF11" s="910"/>
      <c r="AG11" s="911" t="e">
        <f t="shared" ca="1" si="3"/>
        <v>#NAME?</v>
      </c>
      <c r="AH11" s="911"/>
      <c r="AI11" s="910">
        <v>5</v>
      </c>
      <c r="AJ11" s="910">
        <v>12</v>
      </c>
      <c r="AK11" s="910">
        <v>19</v>
      </c>
      <c r="AL11" s="910">
        <v>26</v>
      </c>
      <c r="AM11" s="910"/>
      <c r="AN11" s="910"/>
      <c r="AO11" s="911" t="e">
        <f t="shared" ca="1" si="4"/>
        <v>#NAME?</v>
      </c>
      <c r="AP11" s="911"/>
      <c r="AQ11" s="910">
        <v>3</v>
      </c>
      <c r="AR11" s="910">
        <v>10</v>
      </c>
      <c r="AS11" s="912">
        <v>17</v>
      </c>
      <c r="AT11" s="906">
        <v>24</v>
      </c>
      <c r="AU11" s="906">
        <v>31</v>
      </c>
      <c r="AV11" s="910"/>
      <c r="AW11" s="914" t="e">
        <f t="shared" ca="1" si="5"/>
        <v>#NAME?</v>
      </c>
      <c r="AX11" s="915" t="e">
        <f t="shared" ca="1" si="6"/>
        <v>#NAME?</v>
      </c>
      <c r="AY11" s="916" t="s">
        <v>564</v>
      </c>
    </row>
    <row r="12" spans="1:51" ht="16.5" customHeight="1">
      <c r="B12" s="905" t="s">
        <v>572</v>
      </c>
      <c r="C12" s="906">
        <v>3</v>
      </c>
      <c r="D12" s="906">
        <v>10</v>
      </c>
      <c r="E12" s="917">
        <v>17</v>
      </c>
      <c r="F12" s="906">
        <v>24</v>
      </c>
      <c r="G12" s="910">
        <v>31</v>
      </c>
      <c r="H12" s="910"/>
      <c r="I12" s="911" t="e">
        <f t="shared" ca="1" si="0"/>
        <v>#NAME?</v>
      </c>
      <c r="J12" s="911"/>
      <c r="K12" s="910"/>
      <c r="L12" s="910">
        <v>7</v>
      </c>
      <c r="M12" s="910">
        <v>14</v>
      </c>
      <c r="N12" s="910">
        <v>21</v>
      </c>
      <c r="O12" s="910">
        <v>28</v>
      </c>
      <c r="P12" s="910"/>
      <c r="Q12" s="911" t="e">
        <f t="shared" ca="1" si="1"/>
        <v>#NAME?</v>
      </c>
      <c r="R12" s="911"/>
      <c r="S12" s="910">
        <v>4</v>
      </c>
      <c r="T12" s="910">
        <v>11</v>
      </c>
      <c r="U12" s="910">
        <v>18</v>
      </c>
      <c r="V12" s="910">
        <v>25</v>
      </c>
      <c r="W12" s="910"/>
      <c r="X12" s="910"/>
      <c r="Y12" s="911" t="e">
        <f t="shared" ca="1" si="2"/>
        <v>#NAME?</v>
      </c>
      <c r="Z12" s="911"/>
      <c r="AA12" s="910">
        <v>2</v>
      </c>
      <c r="AB12" s="910">
        <v>9</v>
      </c>
      <c r="AC12" s="910">
        <v>16</v>
      </c>
      <c r="AD12" s="910">
        <v>23</v>
      </c>
      <c r="AE12" s="910">
        <v>30</v>
      </c>
      <c r="AF12" s="910"/>
      <c r="AG12" s="911" t="e">
        <f t="shared" ca="1" si="3"/>
        <v>#NAME?</v>
      </c>
      <c r="AH12" s="911"/>
      <c r="AI12" s="910">
        <v>6</v>
      </c>
      <c r="AJ12" s="910">
        <v>13</v>
      </c>
      <c r="AK12" s="910">
        <v>20</v>
      </c>
      <c r="AL12" s="910">
        <v>27</v>
      </c>
      <c r="AM12" s="910"/>
      <c r="AN12" s="910"/>
      <c r="AO12" s="911" t="e">
        <f t="shared" ca="1" si="4"/>
        <v>#NAME?</v>
      </c>
      <c r="AP12" s="911"/>
      <c r="AQ12" s="910">
        <v>4</v>
      </c>
      <c r="AR12" s="910">
        <v>11</v>
      </c>
      <c r="AS12" s="912">
        <v>18</v>
      </c>
      <c r="AT12" s="906">
        <v>25</v>
      </c>
      <c r="AU12" s="910"/>
      <c r="AV12" s="910"/>
      <c r="AW12" s="914" t="e">
        <f t="shared" ca="1" si="5"/>
        <v>#NAME?</v>
      </c>
      <c r="AX12" s="915" t="e">
        <f t="shared" ca="1" si="6"/>
        <v>#NAME?</v>
      </c>
      <c r="AY12" s="916" t="s">
        <v>564</v>
      </c>
    </row>
    <row r="13" spans="1:51" ht="16.5" customHeight="1">
      <c r="B13" s="905" t="s">
        <v>573</v>
      </c>
      <c r="C13" s="906">
        <v>4</v>
      </c>
      <c r="D13" s="906">
        <v>11</v>
      </c>
      <c r="E13" s="917">
        <v>18</v>
      </c>
      <c r="F13" s="906">
        <v>25</v>
      </c>
      <c r="G13" s="910"/>
      <c r="H13" s="910"/>
      <c r="I13" s="911" t="e">
        <f t="shared" ca="1" si="0"/>
        <v>#NAME?</v>
      </c>
      <c r="J13" s="911"/>
      <c r="K13" s="910">
        <v>1</v>
      </c>
      <c r="L13" s="910">
        <v>8</v>
      </c>
      <c r="M13" s="910">
        <v>15</v>
      </c>
      <c r="N13" s="910">
        <v>22</v>
      </c>
      <c r="O13" s="910">
        <v>29</v>
      </c>
      <c r="P13" s="910"/>
      <c r="Q13" s="911" t="e">
        <f t="shared" ca="1" si="1"/>
        <v>#NAME?</v>
      </c>
      <c r="R13" s="911"/>
      <c r="S13" s="910">
        <v>5</v>
      </c>
      <c r="T13" s="910">
        <v>12</v>
      </c>
      <c r="U13" s="910">
        <v>19</v>
      </c>
      <c r="V13" s="910">
        <v>26</v>
      </c>
      <c r="W13" s="910"/>
      <c r="X13" s="910"/>
      <c r="Y13" s="911" t="e">
        <f t="shared" ca="1" si="2"/>
        <v>#NAME?</v>
      </c>
      <c r="Z13" s="911"/>
      <c r="AA13" s="910">
        <v>3</v>
      </c>
      <c r="AB13" s="910">
        <v>10</v>
      </c>
      <c r="AC13" s="910">
        <v>17</v>
      </c>
      <c r="AD13" s="910">
        <v>24</v>
      </c>
      <c r="AE13" s="910">
        <v>31</v>
      </c>
      <c r="AF13" s="910"/>
      <c r="AG13" s="911" t="e">
        <f t="shared" ca="1" si="3"/>
        <v>#NAME?</v>
      </c>
      <c r="AH13" s="911"/>
      <c r="AI13" s="910">
        <v>7</v>
      </c>
      <c r="AJ13" s="910">
        <v>14</v>
      </c>
      <c r="AK13" s="910">
        <v>21</v>
      </c>
      <c r="AL13" s="910">
        <v>28</v>
      </c>
      <c r="AM13" s="910"/>
      <c r="AN13" s="910"/>
      <c r="AO13" s="911" t="e">
        <f t="shared" ca="1" si="4"/>
        <v>#NAME?</v>
      </c>
      <c r="AP13" s="911"/>
      <c r="AQ13" s="910">
        <v>5</v>
      </c>
      <c r="AR13" s="910">
        <v>12</v>
      </c>
      <c r="AS13" s="912">
        <v>19</v>
      </c>
      <c r="AT13" s="918">
        <v>26</v>
      </c>
      <c r="AU13" s="910"/>
      <c r="AV13" s="910"/>
      <c r="AW13" s="914" t="e">
        <f t="shared" ca="1" si="5"/>
        <v>#NAME?</v>
      </c>
      <c r="AX13" s="915" t="e">
        <f t="shared" ca="1" si="6"/>
        <v>#NAME?</v>
      </c>
      <c r="AY13" s="916" t="s">
        <v>564</v>
      </c>
    </row>
    <row r="14" spans="1:51" ht="3" customHeight="1">
      <c r="B14" s="905"/>
      <c r="C14" s="919"/>
      <c r="D14" s="919"/>
      <c r="E14" s="919"/>
      <c r="F14" s="919"/>
      <c r="G14" s="920"/>
      <c r="H14" s="920"/>
      <c r="I14" s="911"/>
      <c r="J14" s="911"/>
      <c r="K14" s="920"/>
      <c r="L14" s="920"/>
      <c r="M14" s="920"/>
      <c r="N14" s="920"/>
      <c r="O14" s="920"/>
      <c r="P14" s="920"/>
      <c r="Q14" s="911"/>
      <c r="R14" s="911"/>
      <c r="S14" s="920"/>
      <c r="T14" s="920"/>
      <c r="U14" s="920"/>
      <c r="V14" s="920"/>
      <c r="W14" s="920"/>
      <c r="X14" s="920"/>
      <c r="Y14" s="911"/>
      <c r="Z14" s="911"/>
      <c r="AA14" s="920"/>
      <c r="AB14" s="920"/>
      <c r="AC14" s="920"/>
      <c r="AD14" s="920"/>
      <c r="AE14" s="920"/>
      <c r="AF14" s="920"/>
      <c r="AG14" s="911"/>
      <c r="AH14" s="911"/>
      <c r="AI14" s="920"/>
      <c r="AJ14" s="920"/>
      <c r="AK14" s="920"/>
      <c r="AL14" s="920"/>
      <c r="AM14" s="920"/>
      <c r="AN14" s="920"/>
      <c r="AO14" s="911"/>
      <c r="AP14" s="911"/>
      <c r="AQ14" s="920"/>
      <c r="AR14" s="920"/>
      <c r="AS14" s="921"/>
      <c r="AT14" s="920"/>
      <c r="AU14" s="920"/>
      <c r="AV14" s="920"/>
      <c r="AW14" s="914"/>
    </row>
    <row r="15" spans="1:51" s="935" customFormat="1" ht="12" customHeight="1">
      <c r="C15" s="946" t="s">
        <v>553</v>
      </c>
      <c r="D15" s="947"/>
      <c r="E15" s="947"/>
      <c r="F15" s="948"/>
      <c r="G15" s="948" t="s">
        <v>3</v>
      </c>
      <c r="H15" s="948" t="e">
        <f ca="1">SUM(I7:I13)</f>
        <v>#NAME?</v>
      </c>
      <c r="I15" s="949"/>
      <c r="J15" s="949"/>
      <c r="K15" s="946" t="s">
        <v>553</v>
      </c>
      <c r="L15" s="947"/>
      <c r="M15" s="947"/>
      <c r="N15" s="948"/>
      <c r="O15" s="948" t="s">
        <v>3</v>
      </c>
      <c r="P15" s="948" t="e">
        <f ca="1">SUM(Q7:Q13)</f>
        <v>#NAME?</v>
      </c>
      <c r="Q15" s="933"/>
      <c r="R15" s="949"/>
      <c r="S15" s="946" t="s">
        <v>553</v>
      </c>
      <c r="T15" s="947"/>
      <c r="U15" s="947"/>
      <c r="V15" s="948"/>
      <c r="W15" s="948" t="s">
        <v>3</v>
      </c>
      <c r="X15" s="948" t="e">
        <f ca="1">SUM(Y7:Y13)</f>
        <v>#NAME?</v>
      </c>
      <c r="Y15" s="949"/>
      <c r="Z15" s="949"/>
      <c r="AA15" s="946" t="s">
        <v>553</v>
      </c>
      <c r="AB15" s="947"/>
      <c r="AC15" s="947"/>
      <c r="AD15" s="948"/>
      <c r="AE15" s="948" t="s">
        <v>3</v>
      </c>
      <c r="AF15" s="948" t="e">
        <f ca="1">SUM(AG7:AG13)</f>
        <v>#NAME?</v>
      </c>
      <c r="AG15" s="949"/>
      <c r="AH15" s="949"/>
      <c r="AI15" s="946" t="s">
        <v>553</v>
      </c>
      <c r="AJ15" s="947"/>
      <c r="AK15" s="947"/>
      <c r="AL15" s="948"/>
      <c r="AM15" s="948" t="s">
        <v>3</v>
      </c>
      <c r="AN15" s="948" t="e">
        <f ca="1">SUM(AO7:AO13)</f>
        <v>#NAME?</v>
      </c>
      <c r="AO15" s="949"/>
      <c r="AP15" s="949"/>
      <c r="AQ15" s="946" t="s">
        <v>553</v>
      </c>
      <c r="AR15" s="947"/>
      <c r="AS15" s="947"/>
      <c r="AT15" s="948"/>
      <c r="AU15" s="948" t="s">
        <v>3</v>
      </c>
      <c r="AV15" s="948" t="e">
        <f ca="1">SUM(AW7:AW13)</f>
        <v>#NAME?</v>
      </c>
      <c r="AW15" s="931"/>
      <c r="AX15" s="940"/>
    </row>
    <row r="16" spans="1:51" s="922" customFormat="1" ht="5.25" customHeight="1">
      <c r="B16" s="923"/>
      <c r="C16" s="924"/>
      <c r="D16" s="924"/>
      <c r="E16" s="924"/>
      <c r="F16" s="924"/>
      <c r="G16" s="925"/>
      <c r="H16" s="925"/>
      <c r="I16" s="926"/>
      <c r="J16" s="926"/>
      <c r="K16" s="925"/>
      <c r="L16" s="925"/>
      <c r="M16" s="925"/>
      <c r="N16" s="925"/>
      <c r="O16" s="925"/>
      <c r="P16" s="925"/>
      <c r="Q16" s="926"/>
      <c r="R16" s="926"/>
      <c r="S16" s="925"/>
      <c r="T16" s="925"/>
      <c r="U16" s="925"/>
      <c r="V16" s="925"/>
      <c r="W16" s="925"/>
      <c r="X16" s="925"/>
      <c r="Y16" s="926"/>
      <c r="Z16" s="926"/>
      <c r="AA16" s="925"/>
      <c r="AB16" s="925"/>
      <c r="AC16" s="925"/>
      <c r="AD16" s="925"/>
      <c r="AE16" s="925"/>
      <c r="AF16" s="925"/>
      <c r="AG16" s="926"/>
      <c r="AH16" s="926"/>
      <c r="AI16" s="925"/>
      <c r="AJ16" s="925"/>
      <c r="AK16" s="925"/>
      <c r="AL16" s="925"/>
      <c r="AM16" s="925"/>
      <c r="AN16" s="925"/>
      <c r="AO16" s="926"/>
      <c r="AP16" s="926"/>
      <c r="AQ16" s="925"/>
      <c r="AR16" s="925"/>
      <c r="AS16" s="929"/>
      <c r="AT16" s="925"/>
      <c r="AU16" s="925"/>
      <c r="AV16" s="925"/>
      <c r="AW16" s="927"/>
      <c r="AX16" s="928"/>
    </row>
    <row r="17" spans="2:51" s="935" customFormat="1" ht="12.75" customHeight="1">
      <c r="B17" s="1231" t="s">
        <v>560</v>
      </c>
      <c r="C17" s="1231"/>
      <c r="D17" s="1231"/>
      <c r="E17" s="1231"/>
      <c r="F17" s="930" t="s">
        <v>550</v>
      </c>
      <c r="G17" s="930"/>
      <c r="H17" s="930"/>
      <c r="I17" s="931"/>
      <c r="J17" s="931" t="s">
        <v>3</v>
      </c>
      <c r="K17" s="932" t="s">
        <v>549</v>
      </c>
      <c r="L17" s="933"/>
      <c r="M17" s="933"/>
      <c r="N17" s="934"/>
      <c r="O17" s="933"/>
      <c r="P17" s="933"/>
      <c r="Q17" s="931"/>
      <c r="R17" s="931"/>
      <c r="S17" s="932"/>
      <c r="T17" s="933"/>
      <c r="V17" s="936" t="s">
        <v>556</v>
      </c>
      <c r="W17" s="936"/>
      <c r="X17" s="936"/>
      <c r="Z17" s="931" t="s">
        <v>3</v>
      </c>
      <c r="AA17" s="937"/>
      <c r="AG17" s="931"/>
      <c r="AH17" s="931"/>
      <c r="AI17" s="933"/>
      <c r="AJ17" s="933"/>
      <c r="AL17" s="936" t="s">
        <v>581</v>
      </c>
      <c r="AM17" s="936"/>
      <c r="AN17" s="936"/>
      <c r="AP17" s="931" t="s">
        <v>3</v>
      </c>
      <c r="AQ17" s="938" t="s">
        <v>582</v>
      </c>
      <c r="AR17" s="933"/>
      <c r="AS17" s="939"/>
      <c r="AT17" s="933"/>
      <c r="AU17" s="933"/>
      <c r="AV17" s="933"/>
      <c r="AW17" s="931"/>
      <c r="AX17" s="940"/>
    </row>
    <row r="18" spans="2:51" s="935" customFormat="1" ht="12.75" customHeight="1">
      <c r="B18" s="1231"/>
      <c r="C18" s="1231"/>
      <c r="D18" s="1231"/>
      <c r="E18" s="1231"/>
      <c r="F18" s="930" t="s">
        <v>551</v>
      </c>
      <c r="G18" s="930"/>
      <c r="H18" s="930"/>
      <c r="I18" s="931"/>
      <c r="J18" s="931" t="s">
        <v>3</v>
      </c>
      <c r="K18" s="932" t="s">
        <v>558</v>
      </c>
      <c r="L18" s="933"/>
      <c r="M18" s="933"/>
      <c r="N18" s="934"/>
      <c r="O18" s="933"/>
      <c r="P18" s="933"/>
      <c r="Q18" s="931"/>
      <c r="R18" s="931"/>
      <c r="S18" s="932"/>
      <c r="T18" s="933"/>
      <c r="V18" s="936" t="s">
        <v>557</v>
      </c>
      <c r="W18" s="936"/>
      <c r="X18" s="936"/>
      <c r="Z18" s="931" t="s">
        <v>3</v>
      </c>
      <c r="AA18" s="937"/>
      <c r="AG18" s="931"/>
      <c r="AH18" s="931"/>
      <c r="AI18" s="933"/>
      <c r="AJ18" s="933"/>
      <c r="AL18" s="936" t="s">
        <v>579</v>
      </c>
      <c r="AM18" s="936"/>
      <c r="AN18" s="936"/>
      <c r="AP18" s="931" t="s">
        <v>3</v>
      </c>
      <c r="AQ18" s="938" t="s">
        <v>580</v>
      </c>
      <c r="AR18" s="933"/>
      <c r="AS18" s="939"/>
      <c r="AT18" s="933"/>
      <c r="AU18" s="933"/>
      <c r="AV18" s="933"/>
      <c r="AW18" s="931"/>
      <c r="AX18" s="940"/>
    </row>
    <row r="19" spans="2:51" s="935" customFormat="1" ht="12.75" customHeight="1">
      <c r="B19" s="1231"/>
      <c r="C19" s="1231"/>
      <c r="D19" s="1231"/>
      <c r="E19" s="1231"/>
      <c r="F19" s="941" t="s">
        <v>554</v>
      </c>
      <c r="G19" s="941"/>
      <c r="H19" s="941"/>
      <c r="I19" s="931"/>
      <c r="J19" s="931" t="s">
        <v>3</v>
      </c>
      <c r="K19" s="933"/>
      <c r="L19" s="933"/>
      <c r="M19" s="933"/>
      <c r="N19" s="933"/>
      <c r="O19" s="933"/>
      <c r="P19" s="933"/>
      <c r="Q19" s="931"/>
      <c r="R19" s="931"/>
      <c r="S19" s="933"/>
      <c r="T19" s="933"/>
      <c r="V19" s="942" t="s">
        <v>559</v>
      </c>
      <c r="W19" s="942"/>
      <c r="X19" s="942"/>
      <c r="Z19" s="931" t="s">
        <v>3</v>
      </c>
      <c r="AA19" s="937"/>
      <c r="AG19" s="931"/>
      <c r="AH19" s="931"/>
      <c r="AI19" s="933"/>
      <c r="AJ19" s="933"/>
      <c r="AL19" s="942" t="s">
        <v>577</v>
      </c>
      <c r="AM19" s="942"/>
      <c r="AN19" s="942"/>
      <c r="AP19" s="931" t="s">
        <v>3</v>
      </c>
      <c r="AQ19" s="938" t="s">
        <v>578</v>
      </c>
      <c r="AR19" s="933"/>
      <c r="AS19" s="939"/>
      <c r="AT19" s="933"/>
      <c r="AU19" s="933"/>
      <c r="AV19" s="933"/>
      <c r="AW19" s="931"/>
      <c r="AX19" s="940"/>
    </row>
    <row r="20" spans="2:51" s="935" customFormat="1" ht="12.75" customHeight="1">
      <c r="B20" s="1231"/>
      <c r="C20" s="1231"/>
      <c r="D20" s="1231"/>
      <c r="E20" s="1231"/>
      <c r="F20" s="941" t="s">
        <v>555</v>
      </c>
      <c r="G20" s="941"/>
      <c r="H20" s="941"/>
      <c r="I20" s="931"/>
      <c r="J20" s="931" t="s">
        <v>3</v>
      </c>
      <c r="K20" s="933"/>
      <c r="L20" s="933"/>
      <c r="M20" s="933"/>
      <c r="N20" s="933"/>
      <c r="O20" s="933"/>
      <c r="P20" s="933"/>
      <c r="Q20" s="931"/>
      <c r="R20" s="931"/>
      <c r="S20" s="933"/>
      <c r="T20" s="933"/>
      <c r="U20" s="942"/>
      <c r="V20" s="942"/>
      <c r="W20" s="942"/>
      <c r="X20" s="942"/>
      <c r="Z20" s="931" t="s">
        <v>3</v>
      </c>
      <c r="AA20" s="937"/>
      <c r="AG20" s="931"/>
      <c r="AH20" s="931"/>
      <c r="AI20" s="933"/>
      <c r="AJ20" s="933"/>
      <c r="AL20" s="942" t="s">
        <v>562</v>
      </c>
      <c r="AM20" s="942"/>
      <c r="AN20" s="942"/>
      <c r="AP20" s="931" t="s">
        <v>3</v>
      </c>
      <c r="AQ20" s="938" t="s">
        <v>563</v>
      </c>
      <c r="AR20" s="933"/>
      <c r="AS20" s="939"/>
      <c r="AT20" s="933"/>
      <c r="AU20" s="933"/>
      <c r="AV20" s="933"/>
      <c r="AW20" s="931"/>
      <c r="AX20" s="940"/>
    </row>
    <row r="21" spans="2:51" s="935" customFormat="1" ht="4.5" customHeight="1">
      <c r="B21" s="951"/>
      <c r="C21" s="951"/>
      <c r="D21" s="951"/>
      <c r="E21" s="951"/>
      <c r="F21" s="941"/>
      <c r="G21" s="941"/>
      <c r="H21" s="941"/>
      <c r="I21" s="931"/>
      <c r="J21" s="931"/>
      <c r="K21" s="933"/>
      <c r="L21" s="933"/>
      <c r="M21" s="933"/>
      <c r="N21" s="933"/>
      <c r="O21" s="933"/>
      <c r="P21" s="933"/>
      <c r="Q21" s="931"/>
      <c r="R21" s="931"/>
      <c r="S21" s="933"/>
      <c r="T21" s="933"/>
      <c r="U21" s="942"/>
      <c r="V21" s="942"/>
      <c r="W21" s="942"/>
      <c r="X21" s="942"/>
      <c r="Z21" s="931"/>
      <c r="AA21" s="937"/>
      <c r="AG21" s="931"/>
      <c r="AH21" s="931"/>
      <c r="AI21" s="933"/>
      <c r="AJ21" s="933"/>
      <c r="AL21" s="942"/>
      <c r="AM21" s="942"/>
      <c r="AN21" s="942"/>
      <c r="AP21" s="931"/>
      <c r="AQ21" s="938"/>
      <c r="AR21" s="933"/>
      <c r="AS21" s="939"/>
      <c r="AT21" s="933"/>
      <c r="AU21" s="933"/>
      <c r="AV21" s="933"/>
      <c r="AW21" s="931"/>
      <c r="AX21" s="953"/>
    </row>
    <row r="22" spans="2:51" ht="16.5" customHeight="1">
      <c r="C22" s="1226" t="s">
        <v>36</v>
      </c>
      <c r="D22" s="1226"/>
      <c r="E22" s="1226"/>
      <c r="F22" s="1226"/>
      <c r="G22" s="1226"/>
      <c r="H22" s="1226"/>
      <c r="I22" s="904"/>
      <c r="J22" s="904"/>
      <c r="K22" s="1226" t="s">
        <v>121</v>
      </c>
      <c r="L22" s="1226"/>
      <c r="M22" s="1226"/>
      <c r="N22" s="1226"/>
      <c r="O22" s="1226"/>
      <c r="P22" s="1226"/>
      <c r="Q22" s="904"/>
      <c r="R22" s="904"/>
      <c r="S22" s="1226" t="s">
        <v>122</v>
      </c>
      <c r="T22" s="1226"/>
      <c r="U22" s="1226"/>
      <c r="V22" s="1226"/>
      <c r="W22" s="1226"/>
      <c r="X22" s="1226"/>
      <c r="Y22" s="904"/>
      <c r="Z22" s="904"/>
      <c r="AA22" s="1226" t="s">
        <v>123</v>
      </c>
      <c r="AB22" s="1226"/>
      <c r="AC22" s="1226"/>
      <c r="AD22" s="1226"/>
      <c r="AE22" s="1226"/>
      <c r="AF22" s="1226"/>
      <c r="AG22" s="904"/>
      <c r="AH22" s="904"/>
      <c r="AI22" s="1226" t="s">
        <v>124</v>
      </c>
      <c r="AJ22" s="1226"/>
      <c r="AK22" s="1226"/>
      <c r="AL22" s="1226"/>
      <c r="AM22" s="1226"/>
      <c r="AN22" s="1226"/>
      <c r="AO22" s="904"/>
      <c r="AP22" s="904"/>
      <c r="AQ22" s="1226" t="s">
        <v>125</v>
      </c>
      <c r="AR22" s="1226"/>
      <c r="AS22" s="1226"/>
      <c r="AT22" s="1226"/>
      <c r="AU22" s="1226"/>
      <c r="AV22" s="1226"/>
    </row>
    <row r="23" spans="2:51" ht="5.25" customHeight="1"/>
    <row r="24" spans="2:51" ht="15">
      <c r="B24" s="905" t="s">
        <v>567</v>
      </c>
      <c r="C24" s="906"/>
      <c r="D24" s="906">
        <v>3</v>
      </c>
      <c r="E24" s="906">
        <v>10</v>
      </c>
      <c r="F24" s="906">
        <v>17</v>
      </c>
      <c r="G24" s="906">
        <v>24</v>
      </c>
      <c r="H24" s="906">
        <v>31</v>
      </c>
      <c r="I24" s="911"/>
      <c r="J24" s="907"/>
      <c r="K24" s="906"/>
      <c r="L24" s="906">
        <v>7</v>
      </c>
      <c r="M24" s="906">
        <v>14</v>
      </c>
      <c r="N24" s="906">
        <v>21</v>
      </c>
      <c r="O24" s="906">
        <v>28</v>
      </c>
      <c r="P24" s="906"/>
      <c r="Q24" s="911"/>
      <c r="R24" s="907"/>
      <c r="S24" s="906"/>
      <c r="T24" s="906"/>
      <c r="U24" s="906"/>
      <c r="V24" s="906"/>
      <c r="W24" s="906"/>
      <c r="X24" s="906"/>
      <c r="Y24" s="911"/>
      <c r="Z24" s="907"/>
      <c r="AA24" s="906"/>
      <c r="AB24" s="906"/>
      <c r="AC24" s="906"/>
      <c r="AD24" s="906"/>
      <c r="AE24" s="906"/>
      <c r="AF24" s="906"/>
      <c r="AG24" s="911"/>
      <c r="AH24" s="907"/>
      <c r="AI24" s="906"/>
      <c r="AJ24" s="906"/>
      <c r="AK24" s="906"/>
      <c r="AL24" s="906"/>
      <c r="AM24" s="906"/>
      <c r="AN24" s="906"/>
      <c r="AO24" s="911"/>
      <c r="AP24" s="907"/>
      <c r="AQ24" s="906"/>
      <c r="AR24" s="906"/>
      <c r="AS24" s="906"/>
      <c r="AT24" s="906"/>
      <c r="AU24" s="906"/>
      <c r="AV24" s="906"/>
      <c r="AW24" s="943"/>
    </row>
    <row r="25" spans="2:51" ht="15">
      <c r="B25" s="905" t="s">
        <v>568</v>
      </c>
      <c r="C25" s="910"/>
      <c r="D25" s="910">
        <v>4</v>
      </c>
      <c r="E25" s="910">
        <v>11</v>
      </c>
      <c r="F25" s="910">
        <v>18</v>
      </c>
      <c r="G25" s="910">
        <v>25</v>
      </c>
      <c r="H25" s="910"/>
      <c r="I25" s="911" t="e">
        <f t="shared" ref="I25:I30" ca="1" si="7">(CountFontColor(C25:H25,$AX$5))-COUNTBLANK(C25:H25)</f>
        <v>#NAME?</v>
      </c>
      <c r="J25" s="911"/>
      <c r="K25" s="910">
        <v>1</v>
      </c>
      <c r="L25" s="910">
        <v>8</v>
      </c>
      <c r="M25" s="910">
        <v>15</v>
      </c>
      <c r="N25" s="910">
        <v>22</v>
      </c>
      <c r="O25" s="910"/>
      <c r="P25" s="910"/>
      <c r="Q25" s="911" t="e">
        <f t="shared" ref="Q25:Q30" ca="1" si="8">(CountFontColor(K25:P25,$AX$5))-COUNTBLANK(K25:P25)</f>
        <v>#NAME?</v>
      </c>
      <c r="R25" s="911"/>
      <c r="S25" s="910"/>
      <c r="T25" s="910"/>
      <c r="U25" s="910"/>
      <c r="V25" s="910"/>
      <c r="W25" s="910"/>
      <c r="X25" s="910"/>
      <c r="Y25" s="911" t="e">
        <f t="shared" ref="Y25:Y30" ca="1" si="9">(CountFontColor(S25:X25,$AX$5))-COUNTBLANK(S25:X25)</f>
        <v>#NAME?</v>
      </c>
      <c r="Z25" s="911"/>
      <c r="AA25" s="910"/>
      <c r="AB25" s="910"/>
      <c r="AC25" s="910"/>
      <c r="AD25" s="910"/>
      <c r="AE25" s="910"/>
      <c r="AF25" s="910"/>
      <c r="AG25" s="911" t="e">
        <f t="shared" ref="AG25:AG30" ca="1" si="10">(CountFontColor(AA25:AF25,$AX$5))-COUNTBLANK(AA25:AF25)</f>
        <v>#NAME?</v>
      </c>
      <c r="AH25" s="911"/>
      <c r="AI25" s="910"/>
      <c r="AJ25" s="910"/>
      <c r="AK25" s="910"/>
      <c r="AL25" s="910"/>
      <c r="AM25" s="910"/>
      <c r="AN25" s="910"/>
      <c r="AO25" s="911" t="e">
        <f t="shared" ref="AO25:AO30" ca="1" si="11">(CountFontColor(AI25:AN25,$AX$5))-COUNTBLANK(AI25:AN25)</f>
        <v>#NAME?</v>
      </c>
      <c r="AP25" s="911"/>
      <c r="AQ25" s="910"/>
      <c r="AR25" s="910"/>
      <c r="AS25" s="910"/>
      <c r="AT25" s="910"/>
      <c r="AU25" s="910"/>
      <c r="AV25" s="910"/>
      <c r="AW25" s="914" t="e">
        <f t="shared" ref="AW25:AW30" ca="1" si="12">(CountFontColor(AQ25:AV25,$AX$5))-COUNTBLANK(AQ25:AV25)</f>
        <v>#NAME?</v>
      </c>
      <c r="AX25" s="915" t="e">
        <f t="shared" ref="AX25:AX30" ca="1" si="13">SUM(I25,Q25,Y25,AG25,AO25,AW25)</f>
        <v>#NAME?</v>
      </c>
      <c r="AY25" s="916" t="s">
        <v>564</v>
      </c>
    </row>
    <row r="26" spans="2:51" ht="15" customHeight="1">
      <c r="B26" s="905" t="s">
        <v>569</v>
      </c>
      <c r="C26" s="910"/>
      <c r="D26" s="910">
        <v>5</v>
      </c>
      <c r="E26" s="910">
        <v>12</v>
      </c>
      <c r="F26" s="910">
        <v>19</v>
      </c>
      <c r="G26" s="910">
        <v>26</v>
      </c>
      <c r="H26" s="910"/>
      <c r="I26" s="911" t="e">
        <f t="shared" ca="1" si="7"/>
        <v>#NAME?</v>
      </c>
      <c r="J26" s="911"/>
      <c r="K26" s="910">
        <v>2</v>
      </c>
      <c r="L26" s="910">
        <v>9</v>
      </c>
      <c r="M26" s="910">
        <v>16</v>
      </c>
      <c r="N26" s="910">
        <v>23</v>
      </c>
      <c r="O26" s="910"/>
      <c r="P26" s="910"/>
      <c r="Q26" s="911" t="e">
        <f t="shared" ca="1" si="8"/>
        <v>#NAME?</v>
      </c>
      <c r="R26" s="911"/>
      <c r="S26" s="910"/>
      <c r="T26" s="910"/>
      <c r="U26" s="910"/>
      <c r="V26" s="910"/>
      <c r="W26" s="910"/>
      <c r="X26" s="910"/>
      <c r="Y26" s="911" t="e">
        <f t="shared" ca="1" si="9"/>
        <v>#NAME?</v>
      </c>
      <c r="Z26" s="911"/>
      <c r="AA26" s="910"/>
      <c r="AB26" s="910"/>
      <c r="AC26" s="910"/>
      <c r="AD26" s="910"/>
      <c r="AE26" s="910"/>
      <c r="AF26" s="910"/>
      <c r="AG26" s="911" t="e">
        <f t="shared" ca="1" si="10"/>
        <v>#NAME?</v>
      </c>
      <c r="AH26" s="911"/>
      <c r="AI26" s="910"/>
      <c r="AJ26" s="910"/>
      <c r="AK26" s="910"/>
      <c r="AL26" s="910"/>
      <c r="AM26" s="910"/>
      <c r="AN26" s="910"/>
      <c r="AO26" s="911" t="e">
        <f t="shared" ca="1" si="11"/>
        <v>#NAME?</v>
      </c>
      <c r="AP26" s="911"/>
      <c r="AQ26" s="910"/>
      <c r="AR26" s="910"/>
      <c r="AS26" s="910"/>
      <c r="AT26" s="910"/>
      <c r="AU26" s="910"/>
      <c r="AV26" s="910"/>
      <c r="AW26" s="914" t="e">
        <f t="shared" ca="1" si="12"/>
        <v>#NAME?</v>
      </c>
      <c r="AX26" s="915" t="e">
        <f t="shared" ca="1" si="13"/>
        <v>#NAME?</v>
      </c>
      <c r="AY26" s="916" t="s">
        <v>564</v>
      </c>
    </row>
    <row r="27" spans="2:51" ht="15" customHeight="1">
      <c r="B27" s="905" t="s">
        <v>570</v>
      </c>
      <c r="C27" s="910"/>
      <c r="D27" s="910">
        <v>6</v>
      </c>
      <c r="E27" s="910">
        <v>13</v>
      </c>
      <c r="F27" s="910">
        <v>20</v>
      </c>
      <c r="G27" s="910">
        <v>27</v>
      </c>
      <c r="H27" s="910"/>
      <c r="I27" s="911" t="e">
        <f t="shared" ca="1" si="7"/>
        <v>#NAME?</v>
      </c>
      <c r="J27" s="911"/>
      <c r="K27" s="910">
        <v>3</v>
      </c>
      <c r="L27" s="910">
        <v>10</v>
      </c>
      <c r="M27" s="910">
        <v>17</v>
      </c>
      <c r="N27" s="910">
        <v>24</v>
      </c>
      <c r="O27" s="910"/>
      <c r="P27" s="910"/>
      <c r="Q27" s="911" t="e">
        <f t="shared" ca="1" si="8"/>
        <v>#NAME?</v>
      </c>
      <c r="R27" s="911"/>
      <c r="S27" s="910"/>
      <c r="T27" s="910"/>
      <c r="U27" s="910"/>
      <c r="V27" s="910"/>
      <c r="W27" s="910"/>
      <c r="X27" s="910"/>
      <c r="Y27" s="911" t="e">
        <f t="shared" ca="1" si="9"/>
        <v>#NAME?</v>
      </c>
      <c r="Z27" s="911"/>
      <c r="AA27" s="910"/>
      <c r="AB27" s="910"/>
      <c r="AC27" s="910"/>
      <c r="AD27" s="910"/>
      <c r="AE27" s="910"/>
      <c r="AF27" s="910"/>
      <c r="AG27" s="911" t="e">
        <f t="shared" ca="1" si="10"/>
        <v>#NAME?</v>
      </c>
      <c r="AH27" s="911"/>
      <c r="AI27" s="910"/>
      <c r="AJ27" s="910"/>
      <c r="AK27" s="910"/>
      <c r="AL27" s="910"/>
      <c r="AM27" s="910"/>
      <c r="AN27" s="910"/>
      <c r="AO27" s="911" t="e">
        <f t="shared" ca="1" si="11"/>
        <v>#NAME?</v>
      </c>
      <c r="AP27" s="911"/>
      <c r="AQ27" s="910"/>
      <c r="AR27" s="910"/>
      <c r="AS27" s="910"/>
      <c r="AT27" s="910"/>
      <c r="AU27" s="910"/>
      <c r="AV27" s="910"/>
      <c r="AW27" s="914" t="e">
        <f t="shared" ca="1" si="12"/>
        <v>#NAME?</v>
      </c>
      <c r="AX27" s="915" t="e">
        <f t="shared" ca="1" si="13"/>
        <v>#NAME?</v>
      </c>
      <c r="AY27" s="916" t="s">
        <v>564</v>
      </c>
    </row>
    <row r="28" spans="2:51" ht="15">
      <c r="B28" s="905" t="s">
        <v>571</v>
      </c>
      <c r="C28" s="910"/>
      <c r="D28" s="910">
        <v>7</v>
      </c>
      <c r="E28" s="910">
        <v>14</v>
      </c>
      <c r="F28" s="910">
        <v>21</v>
      </c>
      <c r="G28" s="910">
        <v>28</v>
      </c>
      <c r="H28" s="910"/>
      <c r="I28" s="911" t="e">
        <f t="shared" ca="1" si="7"/>
        <v>#NAME?</v>
      </c>
      <c r="J28" s="911"/>
      <c r="K28" s="910">
        <v>4</v>
      </c>
      <c r="L28" s="910">
        <v>11</v>
      </c>
      <c r="M28" s="910">
        <v>18</v>
      </c>
      <c r="N28" s="910">
        <v>25</v>
      </c>
      <c r="O28" s="910"/>
      <c r="P28" s="910"/>
      <c r="Q28" s="911" t="e">
        <f t="shared" ca="1" si="8"/>
        <v>#NAME?</v>
      </c>
      <c r="R28" s="911"/>
      <c r="S28" s="910"/>
      <c r="T28" s="910"/>
      <c r="U28" s="910"/>
      <c r="V28" s="910"/>
      <c r="W28" s="910"/>
      <c r="X28" s="910"/>
      <c r="Y28" s="911" t="e">
        <f t="shared" ca="1" si="9"/>
        <v>#NAME?</v>
      </c>
      <c r="Z28" s="911"/>
      <c r="AA28" s="910"/>
      <c r="AB28" s="910"/>
      <c r="AC28" s="910"/>
      <c r="AD28" s="910"/>
      <c r="AE28" s="910"/>
      <c r="AF28" s="910"/>
      <c r="AG28" s="911" t="e">
        <f t="shared" ca="1" si="10"/>
        <v>#NAME?</v>
      </c>
      <c r="AH28" s="911"/>
      <c r="AI28" s="910"/>
      <c r="AJ28" s="910"/>
      <c r="AK28" s="910"/>
      <c r="AL28" s="910"/>
      <c r="AM28" s="910"/>
      <c r="AN28" s="910"/>
      <c r="AO28" s="911" t="e">
        <f t="shared" ca="1" si="11"/>
        <v>#NAME?</v>
      </c>
      <c r="AP28" s="911"/>
      <c r="AQ28" s="910"/>
      <c r="AR28" s="910"/>
      <c r="AS28" s="910"/>
      <c r="AT28" s="910"/>
      <c r="AU28" s="910"/>
      <c r="AV28" s="910"/>
      <c r="AW28" s="914" t="e">
        <f t="shared" ca="1" si="12"/>
        <v>#NAME?</v>
      </c>
      <c r="AX28" s="915" t="e">
        <f t="shared" ca="1" si="13"/>
        <v>#NAME?</v>
      </c>
      <c r="AY28" s="916" t="s">
        <v>564</v>
      </c>
    </row>
    <row r="29" spans="2:51" ht="15" customHeight="1">
      <c r="B29" s="905" t="s">
        <v>572</v>
      </c>
      <c r="C29" s="906">
        <v>1</v>
      </c>
      <c r="D29" s="910">
        <v>8</v>
      </c>
      <c r="E29" s="910">
        <v>15</v>
      </c>
      <c r="F29" s="910">
        <v>22</v>
      </c>
      <c r="G29" s="910">
        <v>29</v>
      </c>
      <c r="H29" s="910"/>
      <c r="I29" s="911" t="e">
        <f t="shared" ca="1" si="7"/>
        <v>#NAME?</v>
      </c>
      <c r="J29" s="911"/>
      <c r="K29" s="910">
        <v>5</v>
      </c>
      <c r="L29" s="910">
        <v>12</v>
      </c>
      <c r="M29" s="910">
        <v>19</v>
      </c>
      <c r="N29" s="910">
        <v>26</v>
      </c>
      <c r="O29" s="910"/>
      <c r="P29" s="910"/>
      <c r="Q29" s="911" t="e">
        <f t="shared" ca="1" si="8"/>
        <v>#NAME?</v>
      </c>
      <c r="R29" s="911"/>
      <c r="S29" s="910"/>
      <c r="T29" s="910"/>
      <c r="U29" s="910"/>
      <c r="V29" s="910"/>
      <c r="W29" s="910"/>
      <c r="X29" s="910"/>
      <c r="Y29" s="911" t="e">
        <f t="shared" ca="1" si="9"/>
        <v>#NAME?</v>
      </c>
      <c r="Z29" s="911"/>
      <c r="AA29" s="910"/>
      <c r="AB29" s="910"/>
      <c r="AC29" s="910"/>
      <c r="AD29" s="910"/>
      <c r="AE29" s="910"/>
      <c r="AF29" s="910"/>
      <c r="AG29" s="911" t="e">
        <f t="shared" ca="1" si="10"/>
        <v>#NAME?</v>
      </c>
      <c r="AH29" s="911"/>
      <c r="AI29" s="910"/>
      <c r="AJ29" s="910"/>
      <c r="AK29" s="910"/>
      <c r="AL29" s="910"/>
      <c r="AM29" s="910"/>
      <c r="AN29" s="910"/>
      <c r="AO29" s="911" t="e">
        <f t="shared" ca="1" si="11"/>
        <v>#NAME?</v>
      </c>
      <c r="AP29" s="911"/>
      <c r="AQ29" s="910"/>
      <c r="AR29" s="910"/>
      <c r="AS29" s="910"/>
      <c r="AT29" s="910"/>
      <c r="AU29" s="910"/>
      <c r="AV29" s="910"/>
      <c r="AW29" s="914" t="e">
        <f t="shared" ca="1" si="12"/>
        <v>#NAME?</v>
      </c>
      <c r="AX29" s="915" t="e">
        <f t="shared" ca="1" si="13"/>
        <v>#NAME?</v>
      </c>
      <c r="AY29" s="916" t="s">
        <v>564</v>
      </c>
    </row>
    <row r="30" spans="2:51" ht="15">
      <c r="B30" s="905" t="s">
        <v>573</v>
      </c>
      <c r="C30" s="910">
        <v>2</v>
      </c>
      <c r="D30" s="910">
        <v>9</v>
      </c>
      <c r="E30" s="910">
        <v>16</v>
      </c>
      <c r="F30" s="910">
        <v>23</v>
      </c>
      <c r="G30" s="910">
        <v>30</v>
      </c>
      <c r="H30" s="910"/>
      <c r="I30" s="911" t="e">
        <f t="shared" ca="1" si="7"/>
        <v>#NAME?</v>
      </c>
      <c r="J30" s="911"/>
      <c r="K30" s="910">
        <v>6</v>
      </c>
      <c r="L30" s="910">
        <v>13</v>
      </c>
      <c r="M30" s="910">
        <v>20</v>
      </c>
      <c r="N30" s="910">
        <v>27</v>
      </c>
      <c r="O30" s="910"/>
      <c r="P30" s="910"/>
      <c r="Q30" s="911" t="e">
        <f t="shared" ca="1" si="8"/>
        <v>#NAME?</v>
      </c>
      <c r="R30" s="911"/>
      <c r="S30" s="910"/>
      <c r="T30" s="910"/>
      <c r="U30" s="910"/>
      <c r="V30" s="910"/>
      <c r="W30" s="910"/>
      <c r="X30" s="910"/>
      <c r="Y30" s="911" t="e">
        <f t="shared" ca="1" si="9"/>
        <v>#NAME?</v>
      </c>
      <c r="Z30" s="911"/>
      <c r="AA30" s="910"/>
      <c r="AB30" s="910"/>
      <c r="AC30" s="910"/>
      <c r="AD30" s="910"/>
      <c r="AE30" s="910"/>
      <c r="AF30" s="910"/>
      <c r="AG30" s="911" t="e">
        <f t="shared" ca="1" si="10"/>
        <v>#NAME?</v>
      </c>
      <c r="AH30" s="911"/>
      <c r="AI30" s="910"/>
      <c r="AJ30" s="910"/>
      <c r="AK30" s="910"/>
      <c r="AL30" s="910"/>
      <c r="AM30" s="910"/>
      <c r="AN30" s="910"/>
      <c r="AO30" s="911" t="e">
        <f t="shared" ca="1" si="11"/>
        <v>#NAME?</v>
      </c>
      <c r="AP30" s="911"/>
      <c r="AQ30" s="910"/>
      <c r="AR30" s="910"/>
      <c r="AS30" s="910"/>
      <c r="AT30" s="910"/>
      <c r="AU30" s="910"/>
      <c r="AV30" s="910"/>
      <c r="AW30" s="914" t="e">
        <f t="shared" ca="1" si="12"/>
        <v>#NAME?</v>
      </c>
      <c r="AX30" s="915" t="e">
        <f t="shared" ca="1" si="13"/>
        <v>#NAME?</v>
      </c>
      <c r="AY30" s="916" t="s">
        <v>564</v>
      </c>
    </row>
    <row r="31" spans="2:51" ht="3.75" customHeight="1"/>
    <row r="32" spans="2:51" s="935" customFormat="1" ht="12" customHeight="1">
      <c r="C32" s="946" t="s">
        <v>553</v>
      </c>
      <c r="D32" s="947"/>
      <c r="E32" s="947"/>
      <c r="F32" s="948"/>
      <c r="G32" s="948" t="s">
        <v>3</v>
      </c>
      <c r="H32" s="948" t="e">
        <f ca="1">SUM(I24:I30)</f>
        <v>#NAME?</v>
      </c>
      <c r="I32" s="949"/>
      <c r="J32" s="949"/>
      <c r="K32" s="946" t="s">
        <v>553</v>
      </c>
      <c r="L32" s="947"/>
      <c r="M32" s="947"/>
      <c r="N32" s="948"/>
      <c r="O32" s="948" t="s">
        <v>3</v>
      </c>
      <c r="P32" s="948" t="e">
        <f ca="1">SUM(Q24:Q30)</f>
        <v>#NAME?</v>
      </c>
      <c r="Q32" s="933" t="s">
        <v>552</v>
      </c>
      <c r="R32" s="949"/>
      <c r="S32" s="946" t="s">
        <v>553</v>
      </c>
      <c r="T32" s="947"/>
      <c r="U32" s="947"/>
      <c r="V32" s="948"/>
      <c r="W32" s="948" t="s">
        <v>3</v>
      </c>
      <c r="X32" s="948" t="e">
        <f ca="1">SUM(Y24:Y30)</f>
        <v>#NAME?</v>
      </c>
      <c r="Y32" s="949"/>
      <c r="Z32" s="949"/>
      <c r="AA32" s="946" t="s">
        <v>553</v>
      </c>
      <c r="AB32" s="947"/>
      <c r="AC32" s="947"/>
      <c r="AD32" s="948"/>
      <c r="AE32" s="948" t="s">
        <v>3</v>
      </c>
      <c r="AF32" s="948" t="e">
        <f ca="1">SUM(AG24:AG30)</f>
        <v>#NAME?</v>
      </c>
      <c r="AG32" s="949"/>
      <c r="AH32" s="949"/>
      <c r="AI32" s="946" t="s">
        <v>553</v>
      </c>
      <c r="AJ32" s="947"/>
      <c r="AK32" s="947"/>
      <c r="AL32" s="948"/>
      <c r="AM32" s="948" t="s">
        <v>3</v>
      </c>
      <c r="AN32" s="948" t="e">
        <f ca="1">SUM(AO24:AO30)</f>
        <v>#NAME?</v>
      </c>
      <c r="AO32" s="949"/>
      <c r="AP32" s="949"/>
      <c r="AQ32" s="946" t="s">
        <v>553</v>
      </c>
      <c r="AR32" s="947"/>
      <c r="AS32" s="947"/>
      <c r="AT32" s="948"/>
      <c r="AU32" s="948" t="s">
        <v>3</v>
      </c>
      <c r="AV32" s="948" t="e">
        <f ca="1">SUM(AW24:AW30)</f>
        <v>#NAME?</v>
      </c>
      <c r="AX32" s="940"/>
    </row>
    <row r="33" spans="2:50" ht="3.75" customHeight="1"/>
    <row r="34" spans="2:50" s="946" customFormat="1" ht="12.75" customHeight="1">
      <c r="B34" s="1231" t="s">
        <v>561</v>
      </c>
      <c r="C34" s="1231"/>
      <c r="D34" s="1231"/>
      <c r="E34" s="1231"/>
      <c r="F34" s="930" t="s">
        <v>565</v>
      </c>
      <c r="G34" s="930"/>
      <c r="H34" s="930"/>
      <c r="I34" s="950"/>
      <c r="J34" s="950" t="s">
        <v>3</v>
      </c>
      <c r="K34" s="932" t="s">
        <v>566</v>
      </c>
      <c r="L34" s="933"/>
      <c r="M34" s="933"/>
      <c r="N34" s="934"/>
      <c r="O34" s="933"/>
      <c r="P34" s="933"/>
      <c r="Q34" s="950"/>
      <c r="R34" s="950"/>
      <c r="S34" s="932"/>
      <c r="T34" s="933"/>
      <c r="V34" s="936" t="s">
        <v>556</v>
      </c>
      <c r="W34" s="936"/>
      <c r="X34" s="936"/>
      <c r="Z34" s="950" t="s">
        <v>3</v>
      </c>
      <c r="AG34" s="950"/>
      <c r="AH34" s="950"/>
      <c r="AI34" s="933"/>
      <c r="AJ34" s="933"/>
      <c r="AK34" s="936" t="s">
        <v>559</v>
      </c>
      <c r="AL34" s="936"/>
      <c r="AM34" s="936"/>
      <c r="AN34" s="936"/>
      <c r="AP34" s="950" t="s">
        <v>3</v>
      </c>
      <c r="AQ34" s="933"/>
      <c r="AR34" s="933"/>
      <c r="AS34" s="939"/>
      <c r="AT34" s="933"/>
      <c r="AU34" s="933"/>
      <c r="AV34" s="933"/>
      <c r="AW34" s="950"/>
      <c r="AX34" s="934"/>
    </row>
    <row r="35" spans="2:50" s="946" customFormat="1" ht="12.75" customHeight="1">
      <c r="B35" s="1231"/>
      <c r="C35" s="1231"/>
      <c r="D35" s="1231"/>
      <c r="E35" s="1231"/>
      <c r="F35" s="930" t="s">
        <v>551</v>
      </c>
      <c r="G35" s="930"/>
      <c r="H35" s="930"/>
      <c r="I35" s="950"/>
      <c r="J35" s="950" t="s">
        <v>3</v>
      </c>
      <c r="K35" s="932"/>
      <c r="L35" s="933"/>
      <c r="M35" s="933"/>
      <c r="N35" s="934"/>
      <c r="O35" s="933"/>
      <c r="P35" s="933"/>
      <c r="Q35" s="950"/>
      <c r="R35" s="950"/>
      <c r="S35" s="932"/>
      <c r="T35" s="933"/>
      <c r="V35" s="936" t="s">
        <v>557</v>
      </c>
      <c r="W35" s="936"/>
      <c r="X35" s="936"/>
      <c r="Z35" s="950" t="s">
        <v>3</v>
      </c>
      <c r="AG35" s="950"/>
      <c r="AH35" s="950"/>
      <c r="AI35" s="933"/>
      <c r="AJ35" s="933"/>
      <c r="AK35" s="936" t="s">
        <v>551</v>
      </c>
      <c r="AL35" s="936"/>
      <c r="AM35" s="936"/>
      <c r="AN35" s="936"/>
      <c r="AP35" s="950" t="s">
        <v>3</v>
      </c>
      <c r="AQ35" s="933"/>
      <c r="AR35" s="933"/>
      <c r="AS35" s="939"/>
      <c r="AT35" s="933"/>
      <c r="AU35" s="933"/>
      <c r="AV35" s="933"/>
      <c r="AW35" s="950"/>
      <c r="AX35" s="934"/>
    </row>
    <row r="36" spans="2:50" s="946" customFormat="1" ht="12.75" customHeight="1">
      <c r="B36" s="1231"/>
      <c r="C36" s="1231"/>
      <c r="D36" s="1231"/>
      <c r="E36" s="1231"/>
      <c r="F36" s="941" t="s">
        <v>554</v>
      </c>
      <c r="G36" s="941"/>
      <c r="H36" s="941"/>
      <c r="I36" s="950"/>
      <c r="J36" s="950" t="s">
        <v>3</v>
      </c>
      <c r="K36" s="933"/>
      <c r="L36" s="933"/>
      <c r="M36" s="933"/>
      <c r="N36" s="933"/>
      <c r="O36" s="933"/>
      <c r="P36" s="933"/>
      <c r="Q36" s="950"/>
      <c r="R36" s="950"/>
      <c r="S36" s="933"/>
      <c r="T36" s="933"/>
      <c r="V36" s="942" t="s">
        <v>559</v>
      </c>
      <c r="W36" s="942"/>
      <c r="X36" s="942"/>
      <c r="Z36" s="950" t="s">
        <v>3</v>
      </c>
      <c r="AG36" s="950"/>
      <c r="AH36" s="950"/>
      <c r="AI36" s="933"/>
      <c r="AJ36" s="933"/>
      <c r="AK36" s="942" t="s">
        <v>554</v>
      </c>
      <c r="AL36" s="942"/>
      <c r="AM36" s="942"/>
      <c r="AN36" s="942"/>
      <c r="AP36" s="950" t="s">
        <v>3</v>
      </c>
      <c r="AQ36" s="933"/>
      <c r="AR36" s="933"/>
      <c r="AS36" s="939"/>
      <c r="AT36" s="933"/>
      <c r="AU36" s="933"/>
      <c r="AV36" s="933"/>
      <c r="AW36" s="950"/>
      <c r="AX36" s="934"/>
    </row>
    <row r="37" spans="2:50" s="946" customFormat="1" ht="12.75" customHeight="1">
      <c r="B37" s="1231"/>
      <c r="C37" s="1231"/>
      <c r="D37" s="1231"/>
      <c r="E37" s="1231"/>
      <c r="F37" s="941" t="s">
        <v>555</v>
      </c>
      <c r="G37" s="941"/>
      <c r="H37" s="941"/>
      <c r="I37" s="950"/>
      <c r="J37" s="950" t="s">
        <v>3</v>
      </c>
      <c r="K37" s="933"/>
      <c r="L37" s="933"/>
      <c r="M37" s="933"/>
      <c r="N37" s="933"/>
      <c r="O37" s="933"/>
      <c r="P37" s="933"/>
      <c r="Q37" s="950"/>
      <c r="R37" s="950"/>
      <c r="S37" s="933"/>
      <c r="T37" s="933"/>
      <c r="U37" s="942"/>
      <c r="V37" s="942"/>
      <c r="W37" s="942"/>
      <c r="X37" s="942"/>
      <c r="Z37" s="950" t="s">
        <v>3</v>
      </c>
      <c r="AG37" s="950"/>
      <c r="AH37" s="950"/>
      <c r="AI37" s="933"/>
      <c r="AJ37" s="933"/>
      <c r="AK37" s="942" t="s">
        <v>555</v>
      </c>
      <c r="AL37" s="942"/>
      <c r="AM37" s="942"/>
      <c r="AN37" s="942"/>
      <c r="AP37" s="950" t="s">
        <v>3</v>
      </c>
      <c r="AQ37" s="933"/>
      <c r="AR37" s="933"/>
      <c r="AS37" s="939"/>
      <c r="AT37" s="933"/>
      <c r="AU37" s="933"/>
      <c r="AV37" s="933"/>
      <c r="AW37" s="950"/>
      <c r="AX37" s="934"/>
    </row>
    <row r="38" spans="2:50" s="946" customFormat="1" ht="4.5" customHeight="1">
      <c r="B38" s="951"/>
      <c r="C38" s="951"/>
      <c r="D38" s="951"/>
      <c r="E38" s="951"/>
      <c r="F38" s="941"/>
      <c r="G38" s="941"/>
      <c r="H38" s="941"/>
      <c r="I38" s="950"/>
      <c r="J38" s="950"/>
      <c r="K38" s="933"/>
      <c r="L38" s="933"/>
      <c r="M38" s="933"/>
      <c r="N38" s="933"/>
      <c r="O38" s="933"/>
      <c r="P38" s="933"/>
      <c r="Q38" s="950"/>
      <c r="R38" s="950"/>
      <c r="S38" s="933"/>
      <c r="T38" s="933"/>
      <c r="U38" s="942"/>
      <c r="V38" s="942"/>
      <c r="W38" s="942"/>
      <c r="X38" s="942"/>
      <c r="Z38" s="950"/>
      <c r="AG38" s="950"/>
      <c r="AH38" s="950"/>
      <c r="AI38" s="933"/>
      <c r="AJ38" s="933"/>
      <c r="AK38" s="942"/>
      <c r="AL38" s="942"/>
      <c r="AM38" s="942"/>
      <c r="AN38" s="942"/>
      <c r="AP38" s="950"/>
      <c r="AQ38" s="933"/>
      <c r="AR38" s="933"/>
      <c r="AS38" s="939"/>
      <c r="AT38" s="933"/>
      <c r="AU38" s="933"/>
      <c r="AV38" s="933"/>
      <c r="AW38" s="950"/>
      <c r="AX38" s="934"/>
    </row>
    <row r="40" spans="2:50" s="952" customFormat="1" ht="12.75">
      <c r="C40" s="1229"/>
      <c r="D40" s="1229"/>
      <c r="E40" s="1229"/>
      <c r="F40" s="1229"/>
      <c r="G40" s="1229"/>
      <c r="H40" s="1229"/>
      <c r="I40" s="1229"/>
      <c r="J40" s="1229"/>
      <c r="K40" s="1229"/>
      <c r="L40" s="1229"/>
      <c r="M40" s="1229"/>
      <c r="N40" s="1229"/>
      <c r="O40" s="1229"/>
      <c r="P40" s="1229"/>
      <c r="AI40" s="1229" t="str">
        <f>CONCATENATE("Toroh,   Juli ",AX4)</f>
        <v>Toroh,   Juli 2018</v>
      </c>
      <c r="AJ40" s="1229"/>
      <c r="AK40" s="1229"/>
      <c r="AL40" s="1229"/>
      <c r="AM40" s="1229"/>
      <c r="AN40" s="1229"/>
      <c r="AO40" s="1229"/>
      <c r="AP40" s="1229"/>
      <c r="AQ40" s="1229"/>
      <c r="AR40" s="1229"/>
      <c r="AS40" s="1229"/>
      <c r="AT40" s="1229"/>
      <c r="AU40" s="1229"/>
      <c r="AV40" s="1229"/>
      <c r="AW40" s="1229"/>
      <c r="AX40" s="1229"/>
    </row>
    <row r="41" spans="2:50" s="952" customFormat="1" ht="12.75">
      <c r="C41" s="1229" t="s">
        <v>576</v>
      </c>
      <c r="D41" s="1229"/>
      <c r="E41" s="1229"/>
      <c r="F41" s="1229"/>
      <c r="G41" s="1229"/>
      <c r="H41" s="1229"/>
      <c r="I41" s="1229"/>
      <c r="J41" s="1229"/>
      <c r="K41" s="1229"/>
      <c r="L41" s="1229"/>
      <c r="M41" s="1229"/>
      <c r="N41" s="1229"/>
      <c r="O41" s="1229"/>
      <c r="P41" s="1229"/>
      <c r="AI41" s="1229"/>
      <c r="AJ41" s="1229"/>
      <c r="AK41" s="1229"/>
      <c r="AL41" s="1229"/>
      <c r="AM41" s="1229"/>
      <c r="AN41" s="1229"/>
      <c r="AO41" s="1229"/>
      <c r="AP41" s="1229"/>
      <c r="AQ41" s="1229"/>
      <c r="AR41" s="1229"/>
      <c r="AS41" s="1229"/>
      <c r="AT41" s="1229"/>
      <c r="AU41" s="1229"/>
      <c r="AV41" s="1229"/>
      <c r="AW41" s="1229"/>
      <c r="AX41" s="1229"/>
    </row>
    <row r="42" spans="2:50" s="952" customFormat="1" ht="12.75">
      <c r="C42" s="1229" t="s">
        <v>574</v>
      </c>
      <c r="D42" s="1229"/>
      <c r="E42" s="1229"/>
      <c r="F42" s="1229"/>
      <c r="G42" s="1229"/>
      <c r="H42" s="1229"/>
      <c r="I42" s="1229"/>
      <c r="J42" s="1229"/>
      <c r="K42" s="1229"/>
      <c r="L42" s="1229"/>
      <c r="M42" s="1229"/>
      <c r="N42" s="1229"/>
      <c r="O42" s="1229"/>
      <c r="P42" s="1229"/>
      <c r="AI42" s="1229" t="s">
        <v>575</v>
      </c>
      <c r="AJ42" s="1229"/>
      <c r="AK42" s="1229"/>
      <c r="AL42" s="1229"/>
      <c r="AM42" s="1229"/>
      <c r="AN42" s="1229"/>
      <c r="AO42" s="1229"/>
      <c r="AP42" s="1229"/>
      <c r="AQ42" s="1229"/>
      <c r="AR42" s="1229"/>
      <c r="AS42" s="1229"/>
      <c r="AT42" s="1229"/>
      <c r="AU42" s="1229"/>
      <c r="AV42" s="1229"/>
      <c r="AW42" s="1229"/>
      <c r="AX42" s="1229"/>
    </row>
    <row r="43" spans="2:50" s="952" customFormat="1" ht="12.75">
      <c r="C43" s="1229"/>
      <c r="D43" s="1229"/>
      <c r="E43" s="1229"/>
      <c r="F43" s="1229"/>
      <c r="G43" s="1229"/>
      <c r="H43" s="1229"/>
      <c r="I43" s="1229"/>
      <c r="J43" s="1229"/>
      <c r="K43" s="1229"/>
      <c r="L43" s="1229"/>
      <c r="M43" s="1229"/>
      <c r="N43" s="1229"/>
      <c r="O43" s="1229"/>
      <c r="P43" s="1229"/>
      <c r="AI43" s="1229"/>
      <c r="AJ43" s="1229"/>
      <c r="AK43" s="1229"/>
      <c r="AL43" s="1229"/>
      <c r="AM43" s="1229"/>
      <c r="AN43" s="1229"/>
      <c r="AO43" s="1229"/>
      <c r="AP43" s="1229"/>
      <c r="AQ43" s="1229"/>
      <c r="AR43" s="1229"/>
      <c r="AS43" s="1229"/>
      <c r="AT43" s="1229"/>
      <c r="AU43" s="1229"/>
      <c r="AV43" s="1229"/>
      <c r="AW43" s="1229"/>
      <c r="AX43" s="1229"/>
    </row>
    <row r="44" spans="2:50" s="952" customFormat="1" ht="12.75">
      <c r="C44" s="1229"/>
      <c r="D44" s="1229"/>
      <c r="E44" s="1229"/>
      <c r="F44" s="1229"/>
      <c r="G44" s="1229"/>
      <c r="H44" s="1229"/>
      <c r="I44" s="1229"/>
      <c r="J44" s="1229"/>
      <c r="K44" s="1229"/>
      <c r="L44" s="1229"/>
      <c r="M44" s="1229"/>
      <c r="N44" s="1229"/>
      <c r="O44" s="1229"/>
      <c r="P44" s="1229"/>
      <c r="AI44" s="1229"/>
      <c r="AJ44" s="1229"/>
      <c r="AK44" s="1229"/>
      <c r="AL44" s="1229"/>
      <c r="AM44" s="1229"/>
      <c r="AN44" s="1229"/>
      <c r="AO44" s="1229"/>
      <c r="AP44" s="1229"/>
      <c r="AQ44" s="1229"/>
      <c r="AR44" s="1229"/>
      <c r="AS44" s="1229"/>
      <c r="AT44" s="1229"/>
      <c r="AU44" s="1229"/>
      <c r="AV44" s="1229"/>
      <c r="AW44" s="1229"/>
      <c r="AX44" s="1229"/>
    </row>
    <row r="45" spans="2:50" s="952" customFormat="1" ht="12.75">
      <c r="C45" s="1229"/>
      <c r="D45" s="1229"/>
      <c r="E45" s="1229"/>
      <c r="F45" s="1229"/>
      <c r="G45" s="1229"/>
      <c r="H45" s="1229"/>
      <c r="I45" s="1229"/>
      <c r="J45" s="1229"/>
      <c r="K45" s="1229"/>
      <c r="L45" s="1229"/>
      <c r="M45" s="1229"/>
      <c r="N45" s="1229"/>
      <c r="O45" s="1229"/>
      <c r="P45" s="1229"/>
      <c r="AI45" s="1229"/>
      <c r="AJ45" s="1229"/>
      <c r="AK45" s="1229"/>
      <c r="AL45" s="1229"/>
      <c r="AM45" s="1229"/>
      <c r="AN45" s="1229"/>
      <c r="AO45" s="1229"/>
      <c r="AP45" s="1229"/>
      <c r="AQ45" s="1229"/>
      <c r="AR45" s="1229"/>
      <c r="AS45" s="1229"/>
      <c r="AT45" s="1229"/>
      <c r="AU45" s="1229"/>
      <c r="AV45" s="1229"/>
      <c r="AW45" s="1229"/>
      <c r="AX45" s="1229"/>
    </row>
    <row r="46" spans="2:50" s="954" customFormat="1" ht="12.75">
      <c r="C46" s="1230" t="str">
        <f>'DATA UTAMA'!L3</f>
        <v>Dra. ERNI SASMITA</v>
      </c>
      <c r="D46" s="1230"/>
      <c r="E46" s="1230"/>
      <c r="F46" s="1230"/>
      <c r="G46" s="1230"/>
      <c r="H46" s="1230"/>
      <c r="I46" s="1230"/>
      <c r="J46" s="1230"/>
      <c r="K46" s="1230"/>
      <c r="L46" s="1230"/>
      <c r="M46" s="1230"/>
      <c r="N46" s="1230"/>
      <c r="O46" s="1230"/>
      <c r="P46" s="1230"/>
      <c r="AI46" s="1230" t="str">
        <f>'DATA UTAMA'!L7</f>
        <v>ARIS SUATRYANTO, S.Pd.</v>
      </c>
      <c r="AJ46" s="1230"/>
      <c r="AK46" s="1230"/>
      <c r="AL46" s="1230"/>
      <c r="AM46" s="1230"/>
      <c r="AN46" s="1230"/>
      <c r="AO46" s="1230"/>
      <c r="AP46" s="1230"/>
      <c r="AQ46" s="1230"/>
      <c r="AR46" s="1230"/>
      <c r="AS46" s="1230"/>
      <c r="AT46" s="1230"/>
      <c r="AU46" s="1230"/>
      <c r="AV46" s="1230"/>
      <c r="AW46" s="1230"/>
      <c r="AX46" s="1230"/>
    </row>
    <row r="47" spans="2:50" s="935" customFormat="1" ht="11.25">
      <c r="C47" s="1228" t="str">
        <f>CONCATENATE("NIP. ",'DATA UTAMA'!L5)</f>
        <v>NIP. 19680401 199303 2 007</v>
      </c>
      <c r="D47" s="1228"/>
      <c r="E47" s="1228"/>
      <c r="F47" s="1228"/>
      <c r="G47" s="1228"/>
      <c r="H47" s="1228"/>
      <c r="I47" s="1228"/>
      <c r="J47" s="1228"/>
      <c r="K47" s="1228"/>
      <c r="L47" s="1228"/>
      <c r="M47" s="1228"/>
      <c r="N47" s="1228"/>
      <c r="O47" s="1228"/>
      <c r="P47" s="1228"/>
      <c r="AI47" s="1228" t="e">
        <f>CONCATENATE("NIP. ",'DATA UTAMA'!#REF!)</f>
        <v>#REF!</v>
      </c>
      <c r="AJ47" s="1228"/>
      <c r="AK47" s="1228"/>
      <c r="AL47" s="1228"/>
      <c r="AM47" s="1228"/>
      <c r="AN47" s="1228"/>
      <c r="AO47" s="1228"/>
      <c r="AP47" s="1228"/>
      <c r="AQ47" s="1228"/>
      <c r="AR47" s="1228"/>
      <c r="AS47" s="1228"/>
      <c r="AT47" s="1228"/>
      <c r="AU47" s="1228"/>
      <c r="AV47" s="1228"/>
      <c r="AW47" s="1228"/>
      <c r="AX47" s="1228"/>
    </row>
    <row r="57" spans="50:50" s="935" customFormat="1" ht="11.25">
      <c r="AX57" s="940"/>
    </row>
    <row r="58" spans="50:50" s="935" customFormat="1" ht="11.25">
      <c r="AX58" s="940"/>
    </row>
    <row r="59" spans="50:50" s="935" customFormat="1" ht="11.25">
      <c r="AX59" s="940"/>
    </row>
    <row r="60" spans="50:50" s="935" customFormat="1" ht="11.25">
      <c r="AX60" s="940"/>
    </row>
    <row r="61" spans="50:50" s="935" customFormat="1" ht="11.25">
      <c r="AX61" s="940"/>
    </row>
    <row r="62" spans="50:50" s="935" customFormat="1" ht="11.25">
      <c r="AX62" s="940"/>
    </row>
    <row r="63" spans="50:50" s="935" customFormat="1" ht="11.25">
      <c r="AX63" s="940"/>
    </row>
    <row r="64" spans="50:50" s="945" customFormat="1" ht="12.75">
      <c r="AX64" s="944"/>
    </row>
  </sheetData>
  <mergeCells count="34">
    <mergeCell ref="AI40:AX40"/>
    <mergeCell ref="AI41:AX41"/>
    <mergeCell ref="AI42:AX42"/>
    <mergeCell ref="AI43:AX43"/>
    <mergeCell ref="AI44:AX44"/>
    <mergeCell ref="C40:P40"/>
    <mergeCell ref="C41:P41"/>
    <mergeCell ref="C42:P42"/>
    <mergeCell ref="B17:E20"/>
    <mergeCell ref="B34:E37"/>
    <mergeCell ref="AI47:AX47"/>
    <mergeCell ref="C47:P47"/>
    <mergeCell ref="C43:P43"/>
    <mergeCell ref="C44:P44"/>
    <mergeCell ref="C45:P45"/>
    <mergeCell ref="C46:P46"/>
    <mergeCell ref="AI45:AX45"/>
    <mergeCell ref="AI46:AX46"/>
    <mergeCell ref="B1:AY1"/>
    <mergeCell ref="B2:AY2"/>
    <mergeCell ref="B3:AY3"/>
    <mergeCell ref="AQ5:AV5"/>
    <mergeCell ref="C22:H22"/>
    <mergeCell ref="K22:P22"/>
    <mergeCell ref="S22:X22"/>
    <mergeCell ref="AA22:AF22"/>
    <mergeCell ref="AI22:AN22"/>
    <mergeCell ref="AQ22:AV22"/>
    <mergeCell ref="AX5:AX6"/>
    <mergeCell ref="C5:H5"/>
    <mergeCell ref="K5:P5"/>
    <mergeCell ref="S5:X5"/>
    <mergeCell ref="AA5:AF5"/>
    <mergeCell ref="AI5:AN5"/>
  </mergeCells>
  <conditionalFormatting sqref="D32:AV32 AG34:AV38 N36:N38 I34:M38 O34:T38 Z34:Z38 N19:N21 I17:M21 O17:T21 C7:C14 C16 D7:AV16 Z17:Z21 AG17:AJ21 AL17:AV21 C22:AV30">
    <cfRule type="cellIs" dxfId="54" priority="9" operator="equal">
      <formula>""""""</formula>
    </cfRule>
    <cfRule type="cellIs" dxfId="53" priority="10" operator="equal">
      <formula>0</formula>
    </cfRule>
  </conditionalFormatting>
  <pageMargins left="0.23622047244094491" right="0.23622047244094491" top="0.35433070866141736" bottom="0.15748031496062992" header="0.31496062992125984" footer="0.31496062992125984"/>
  <pageSetup paperSize="9" scale="90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1:K186"/>
  <sheetViews>
    <sheetView showGridLines="0" workbookViewId="0">
      <pane ySplit="16" topLeftCell="A34" activePane="bottomLeft" state="frozen"/>
      <selection pane="bottomLeft" activeCell="D5" sqref="D5"/>
    </sheetView>
  </sheetViews>
  <sheetFormatPr defaultRowHeight="27.75"/>
  <cols>
    <col min="1" max="1" width="7" style="464" customWidth="1"/>
    <col min="2" max="2" width="20.7109375" style="5" bestFit="1" customWidth="1"/>
    <col min="3" max="5" width="20.85546875" style="5" customWidth="1"/>
    <col min="6" max="6" width="19.28515625" style="5" customWidth="1"/>
    <col min="7" max="7" width="5.7109375" style="454" customWidth="1"/>
    <col min="8" max="9" width="4.5703125" style="454" customWidth="1"/>
    <col min="10" max="11" width="20.85546875" style="5" customWidth="1"/>
    <col min="12" max="16384" width="9.140625" style="5"/>
  </cols>
  <sheetData>
    <row r="1" spans="1:11" ht="24" customHeight="1">
      <c r="A1" s="1232" t="s">
        <v>531</v>
      </c>
      <c r="B1" s="1232"/>
      <c r="C1" s="1232"/>
      <c r="D1" s="1232"/>
      <c r="E1" s="1232"/>
      <c r="F1" s="1232"/>
      <c r="G1" s="1232"/>
      <c r="H1" s="1232"/>
      <c r="I1" s="1232"/>
      <c r="J1" s="1232"/>
      <c r="K1" s="1232"/>
    </row>
    <row r="2" spans="1:11" ht="5.25" customHeight="1">
      <c r="A2" s="453">
        <f>'DATA UTAMA'!H16</f>
        <v>2</v>
      </c>
    </row>
    <row r="3" spans="1:11" ht="15.75">
      <c r="A3" s="453" t="str">
        <f>IF(A2=1,"(Satu)",IF(A2=2,"(Dua)",IF(A2=3,"(Tiga)",IF(A2=4,"(Empat)",IF(A2=5,"(Lima)","(Enam)")))))</f>
        <v>(Dua)</v>
      </c>
      <c r="B3" s="795" t="s">
        <v>212</v>
      </c>
      <c r="C3" s="823" t="s">
        <v>3</v>
      </c>
      <c r="D3" s="156" t="str">
        <f>'DATA UTAMA'!D3</f>
        <v>SMP NEGERI 48 JAKARTA</v>
      </c>
    </row>
    <row r="4" spans="1:11" ht="15.75">
      <c r="A4" s="453" t="str">
        <f>'DATA UTAMA'!L16</f>
        <v>VIII 6</v>
      </c>
      <c r="B4" s="795" t="s">
        <v>29</v>
      </c>
      <c r="C4" s="823" t="s">
        <v>3</v>
      </c>
      <c r="D4" s="156" t="str">
        <f>'DATA UTAMA'!D18</f>
        <v>PRAKARYA</v>
      </c>
    </row>
    <row r="5" spans="1:11" ht="15.75">
      <c r="A5" s="453" t="str">
        <f>LEFT(A4,3)</f>
        <v>VII</v>
      </c>
      <c r="B5" s="795" t="s">
        <v>419</v>
      </c>
      <c r="C5" s="823" t="s">
        <v>3</v>
      </c>
      <c r="D5" s="156" t="str">
        <f>CONCATENATE(A6," ",A12," / ",A2," ",A3)</f>
        <v>X (Sepuluh) / 2 (Dua)</v>
      </c>
    </row>
    <row r="6" spans="1:11" ht="15.75">
      <c r="A6" s="875" t="str">
        <f>IF(A5="XII","XII",IF(A5="XI ","XI","X"))</f>
        <v>X</v>
      </c>
      <c r="B6" s="1259" t="s">
        <v>420</v>
      </c>
      <c r="C6" s="1259"/>
      <c r="D6" s="1259"/>
      <c r="E6" s="1260"/>
      <c r="F6" s="892" t="s">
        <v>421</v>
      </c>
      <c r="G6" s="1261" t="s">
        <v>203</v>
      </c>
      <c r="H6" s="1259"/>
      <c r="I6" s="1260"/>
      <c r="J6" s="795"/>
    </row>
    <row r="7" spans="1:11" ht="15.75">
      <c r="A7" s="876" t="s">
        <v>57</v>
      </c>
      <c r="B7" s="882" t="s">
        <v>544</v>
      </c>
      <c r="C7" s="880"/>
      <c r="D7" s="880"/>
      <c r="E7" s="881"/>
      <c r="F7" s="882" t="s">
        <v>545</v>
      </c>
      <c r="G7" s="889" t="s">
        <v>546</v>
      </c>
      <c r="H7" s="886"/>
      <c r="I7" s="891"/>
    </row>
    <row r="8" spans="1:11" ht="15.75">
      <c r="A8" s="876" t="s">
        <v>57</v>
      </c>
      <c r="B8" s="880" t="s">
        <v>502</v>
      </c>
      <c r="C8" s="880"/>
      <c r="D8" s="880"/>
      <c r="E8" s="881"/>
      <c r="F8" s="888" t="s">
        <v>503</v>
      </c>
      <c r="G8" s="890" t="s">
        <v>538</v>
      </c>
      <c r="H8" s="887"/>
      <c r="I8" s="887"/>
    </row>
    <row r="9" spans="1:11" ht="15.75">
      <c r="A9" s="876" t="s">
        <v>57</v>
      </c>
      <c r="B9" s="880" t="s">
        <v>502</v>
      </c>
      <c r="C9" s="880"/>
      <c r="D9" s="880"/>
      <c r="E9" s="881"/>
      <c r="F9" s="888" t="s">
        <v>503</v>
      </c>
      <c r="G9" s="890" t="s">
        <v>539</v>
      </c>
      <c r="H9" s="887"/>
      <c r="I9" s="887"/>
    </row>
    <row r="10" spans="1:11" ht="15.75">
      <c r="A10" s="876" t="s">
        <v>57</v>
      </c>
      <c r="B10" s="880" t="s">
        <v>502</v>
      </c>
      <c r="C10" s="880"/>
      <c r="D10" s="880"/>
      <c r="E10" s="881"/>
      <c r="F10" s="888" t="s">
        <v>503</v>
      </c>
      <c r="G10" s="890" t="s">
        <v>540</v>
      </c>
      <c r="H10" s="887"/>
      <c r="I10" s="887"/>
    </row>
    <row r="11" spans="1:11" ht="15.75">
      <c r="A11" s="876" t="s">
        <v>57</v>
      </c>
      <c r="B11" s="880" t="s">
        <v>502</v>
      </c>
      <c r="C11" s="880"/>
      <c r="D11" s="880"/>
      <c r="E11" s="881"/>
      <c r="F11" s="888" t="s">
        <v>503</v>
      </c>
      <c r="G11" s="890" t="s">
        <v>541</v>
      </c>
      <c r="H11" s="887"/>
      <c r="I11" s="887"/>
    </row>
    <row r="12" spans="1:11" ht="15.75" hidden="1" customHeight="1">
      <c r="A12" s="453" t="str">
        <f>IF(A6="XII","(Dua belas)",IF(A6="XI","(Sebelas)","(Sepuluh)"))</f>
        <v>(Sepuluh)</v>
      </c>
      <c r="B12" s="795" t="s">
        <v>421</v>
      </c>
      <c r="C12" s="823" t="s">
        <v>3</v>
      </c>
    </row>
    <row r="13" spans="1:11" ht="15.75" hidden="1" customHeight="1">
      <c r="A13" s="455"/>
      <c r="B13" s="795" t="s">
        <v>30</v>
      </c>
      <c r="C13" s="823" t="s">
        <v>3</v>
      </c>
    </row>
    <row r="14" spans="1:11" ht="7.5" customHeight="1" thickBot="1">
      <c r="A14" s="455"/>
    </row>
    <row r="15" spans="1:11" ht="24" customHeight="1" thickBot="1">
      <c r="A15" s="1233" t="s">
        <v>519</v>
      </c>
      <c r="B15" s="1233" t="s">
        <v>504</v>
      </c>
      <c r="C15" s="1233" t="s">
        <v>505</v>
      </c>
      <c r="D15" s="1233" t="s">
        <v>506</v>
      </c>
      <c r="E15" s="1233" t="s">
        <v>507</v>
      </c>
      <c r="F15" s="1233" t="s">
        <v>414</v>
      </c>
      <c r="G15" s="1241" t="s">
        <v>30</v>
      </c>
      <c r="H15" s="1242"/>
      <c r="I15" s="1243"/>
      <c r="J15" s="1233" t="s">
        <v>415</v>
      </c>
      <c r="K15" s="1233" t="s">
        <v>416</v>
      </c>
    </row>
    <row r="16" spans="1:11" ht="15" customHeight="1" thickBot="1">
      <c r="A16" s="1234"/>
      <c r="B16" s="1234"/>
      <c r="C16" s="1234"/>
      <c r="D16" s="1234"/>
      <c r="E16" s="1234"/>
      <c r="F16" s="1234"/>
      <c r="G16" s="334" t="s">
        <v>37</v>
      </c>
      <c r="H16" s="334" t="s">
        <v>417</v>
      </c>
      <c r="I16" s="334" t="s">
        <v>418</v>
      </c>
      <c r="J16" s="1234"/>
      <c r="K16" s="1234"/>
    </row>
    <row r="17" spans="1:11" ht="31.5" customHeight="1">
      <c r="A17" s="1256" t="s">
        <v>511</v>
      </c>
      <c r="B17" s="850"/>
      <c r="C17" s="848"/>
      <c r="D17" s="852"/>
      <c r="E17" s="848"/>
      <c r="F17" s="877"/>
      <c r="G17" s="850"/>
      <c r="H17" s="850"/>
      <c r="I17" s="850"/>
      <c r="J17" s="877"/>
      <c r="K17" s="347"/>
    </row>
    <row r="18" spans="1:11" ht="14.25">
      <c r="A18" s="1257"/>
      <c r="B18" s="851"/>
      <c r="C18" s="849"/>
      <c r="D18" s="853"/>
      <c r="E18" s="849"/>
      <c r="F18" s="878"/>
      <c r="G18" s="851"/>
      <c r="H18" s="851"/>
      <c r="I18" s="851"/>
      <c r="J18" s="878"/>
      <c r="K18" s="347"/>
    </row>
    <row r="19" spans="1:11" ht="14.25">
      <c r="A19" s="1257"/>
      <c r="B19" s="851"/>
      <c r="C19" s="849"/>
      <c r="D19" s="853"/>
      <c r="E19" s="849"/>
      <c r="F19" s="878"/>
      <c r="G19" s="851"/>
      <c r="H19" s="851"/>
      <c r="I19" s="851"/>
      <c r="J19" s="878"/>
      <c r="K19" s="347"/>
    </row>
    <row r="20" spans="1:11" ht="14.25">
      <c r="A20" s="1257"/>
      <c r="B20" s="851"/>
      <c r="C20" s="849"/>
      <c r="D20" s="853"/>
      <c r="E20" s="849"/>
      <c r="F20" s="879"/>
      <c r="G20" s="851"/>
      <c r="H20" s="851"/>
      <c r="I20" s="851"/>
      <c r="J20" s="878"/>
      <c r="K20" s="347"/>
    </row>
    <row r="21" spans="1:11" ht="15">
      <c r="A21" s="1257"/>
      <c r="B21" s="851"/>
      <c r="C21" s="849"/>
      <c r="D21" s="853"/>
      <c r="E21" s="322"/>
      <c r="F21" s="322"/>
      <c r="G21" s="851"/>
      <c r="H21" s="851"/>
      <c r="I21" s="851"/>
      <c r="J21" s="878"/>
      <c r="K21" s="346"/>
    </row>
    <row r="22" spans="1:11" ht="15">
      <c r="A22" s="1257"/>
      <c r="B22" s="851"/>
      <c r="C22" s="322"/>
      <c r="D22" s="853"/>
      <c r="E22" s="322"/>
      <c r="F22" s="322"/>
      <c r="G22" s="851"/>
      <c r="H22" s="851"/>
      <c r="I22" s="851"/>
      <c r="J22" s="879"/>
      <c r="K22" s="347"/>
    </row>
    <row r="23" spans="1:11" ht="15">
      <c r="A23" s="1257"/>
      <c r="B23" s="846"/>
      <c r="C23" s="322"/>
      <c r="D23" s="322"/>
      <c r="E23" s="322"/>
      <c r="F23" s="332"/>
      <c r="G23" s="332"/>
      <c r="H23" s="332"/>
      <c r="I23" s="332"/>
      <c r="J23" s="328"/>
      <c r="K23" s="330"/>
    </row>
    <row r="24" spans="1:11" ht="15">
      <c r="A24" s="1257"/>
      <c r="B24" s="846"/>
      <c r="C24" s="322"/>
      <c r="D24" s="322"/>
      <c r="E24" s="322"/>
      <c r="F24" s="332"/>
      <c r="G24" s="332"/>
      <c r="H24" s="332"/>
      <c r="I24" s="332"/>
      <c r="J24" s="328"/>
      <c r="K24" s="330"/>
    </row>
    <row r="25" spans="1:11" ht="15">
      <c r="A25" s="1257"/>
      <c r="B25" s="846"/>
      <c r="C25" s="322"/>
      <c r="D25" s="322"/>
      <c r="E25" s="322"/>
      <c r="F25" s="332"/>
      <c r="G25" s="332"/>
      <c r="H25" s="332"/>
      <c r="I25" s="332"/>
      <c r="J25" s="328"/>
      <c r="K25" s="330"/>
    </row>
    <row r="26" spans="1:11" ht="15">
      <c r="A26" s="1257"/>
      <c r="B26" s="846"/>
      <c r="C26" s="322"/>
      <c r="D26" s="322"/>
      <c r="E26" s="322"/>
      <c r="F26" s="332"/>
      <c r="G26" s="332"/>
      <c r="H26" s="332"/>
      <c r="I26" s="332"/>
      <c r="J26" s="328"/>
      <c r="K26" s="330"/>
    </row>
    <row r="27" spans="1:11" ht="15">
      <c r="A27" s="1257"/>
      <c r="B27" s="846"/>
      <c r="C27" s="322"/>
      <c r="D27" s="322"/>
      <c r="E27" s="322"/>
      <c r="F27" s="332"/>
      <c r="G27" s="332"/>
      <c r="H27" s="332"/>
      <c r="I27" s="332"/>
      <c r="J27" s="328"/>
      <c r="K27" s="330"/>
    </row>
    <row r="28" spans="1:11" ht="15">
      <c r="A28" s="1257"/>
      <c r="B28" s="846"/>
      <c r="C28" s="322"/>
      <c r="D28" s="322"/>
      <c r="E28" s="322"/>
      <c r="F28" s="332"/>
      <c r="G28" s="332"/>
      <c r="H28" s="332"/>
      <c r="I28" s="332"/>
      <c r="J28" s="328"/>
      <c r="K28" s="330"/>
    </row>
    <row r="29" spans="1:11" ht="15">
      <c r="A29" s="1257"/>
      <c r="B29" s="846"/>
      <c r="C29" s="322"/>
      <c r="D29" s="322"/>
      <c r="E29" s="322"/>
      <c r="F29" s="332"/>
      <c r="G29" s="332"/>
      <c r="H29" s="332"/>
      <c r="I29" s="332"/>
      <c r="J29" s="328"/>
      <c r="K29" s="330"/>
    </row>
    <row r="30" spans="1:11" ht="15">
      <c r="A30" s="1257"/>
      <c r="B30" s="846"/>
      <c r="C30" s="322"/>
      <c r="D30" s="322"/>
      <c r="E30" s="322"/>
      <c r="F30" s="332"/>
      <c r="G30" s="332"/>
      <c r="H30" s="332"/>
      <c r="I30" s="332"/>
      <c r="J30" s="328"/>
      <c r="K30" s="330"/>
    </row>
    <row r="31" spans="1:11" ht="15">
      <c r="A31" s="1257"/>
      <c r="B31" s="846"/>
      <c r="C31" s="322"/>
      <c r="D31" s="322"/>
      <c r="E31" s="322"/>
      <c r="F31" s="332"/>
      <c r="G31" s="332"/>
      <c r="H31" s="332"/>
      <c r="I31" s="332"/>
      <c r="J31" s="328"/>
      <c r="K31" s="330"/>
    </row>
    <row r="32" spans="1:11" ht="15">
      <c r="A32" s="1257"/>
      <c r="B32" s="846"/>
      <c r="C32" s="322"/>
      <c r="D32" s="322"/>
      <c r="E32" s="322"/>
      <c r="F32" s="332"/>
      <c r="G32" s="332"/>
      <c r="H32" s="332"/>
      <c r="I32" s="332"/>
      <c r="J32" s="328"/>
      <c r="K32" s="330"/>
    </row>
    <row r="33" spans="1:11" ht="15.75" thickBot="1">
      <c r="A33" s="1258"/>
      <c r="B33" s="847"/>
      <c r="C33" s="323"/>
      <c r="D33" s="323"/>
      <c r="E33" s="323"/>
      <c r="F33" s="333"/>
      <c r="G33" s="333"/>
      <c r="H33" s="333"/>
      <c r="I33" s="333"/>
      <c r="J33" s="329"/>
      <c r="K33" s="331"/>
    </row>
    <row r="34" spans="1:11" ht="14.25" customHeight="1">
      <c r="A34" s="1262" t="s">
        <v>512</v>
      </c>
      <c r="B34" s="850"/>
      <c r="C34" s="848"/>
      <c r="D34" s="852"/>
      <c r="E34" s="848"/>
      <c r="F34" s="877"/>
      <c r="G34" s="850"/>
      <c r="H34" s="850"/>
      <c r="I34" s="850"/>
      <c r="J34" s="877"/>
      <c r="K34" s="336"/>
    </row>
    <row r="35" spans="1:11" ht="14.25">
      <c r="A35" s="1263"/>
      <c r="B35" s="851"/>
      <c r="C35" s="849"/>
      <c r="D35" s="853"/>
      <c r="E35" s="849"/>
      <c r="F35" s="878"/>
      <c r="G35" s="851"/>
      <c r="H35" s="851"/>
      <c r="I35" s="851"/>
      <c r="J35" s="878"/>
      <c r="K35" s="338"/>
    </row>
    <row r="36" spans="1:11" ht="14.25">
      <c r="A36" s="1263"/>
      <c r="B36" s="851"/>
      <c r="C36" s="849"/>
      <c r="D36" s="853"/>
      <c r="E36" s="849"/>
      <c r="F36" s="878"/>
      <c r="G36" s="851"/>
      <c r="H36" s="851"/>
      <c r="I36" s="851"/>
      <c r="J36" s="878"/>
      <c r="K36" s="338"/>
    </row>
    <row r="37" spans="1:11" ht="14.25">
      <c r="A37" s="1263"/>
      <c r="B37" s="851"/>
      <c r="C37" s="849"/>
      <c r="D37" s="853"/>
      <c r="E37" s="849"/>
      <c r="F37" s="879"/>
      <c r="G37" s="851"/>
      <c r="H37" s="851"/>
      <c r="I37" s="851"/>
      <c r="J37" s="878"/>
      <c r="K37" s="338"/>
    </row>
    <row r="38" spans="1:11" ht="15">
      <c r="A38" s="1263"/>
      <c r="B38" s="851"/>
      <c r="C38" s="849"/>
      <c r="D38" s="853"/>
      <c r="E38" s="849"/>
      <c r="F38" s="322"/>
      <c r="G38" s="851"/>
      <c r="H38" s="851"/>
      <c r="I38" s="851"/>
      <c r="J38" s="878"/>
      <c r="K38" s="338"/>
    </row>
    <row r="39" spans="1:11" ht="14.25">
      <c r="A39" s="1263"/>
      <c r="B39" s="337"/>
      <c r="C39" s="458"/>
      <c r="D39" s="458"/>
      <c r="E39" s="457"/>
      <c r="F39" s="337"/>
      <c r="G39" s="337"/>
      <c r="H39" s="458"/>
      <c r="I39" s="337"/>
      <c r="J39" s="457"/>
      <c r="K39" s="458"/>
    </row>
    <row r="40" spans="1:11" ht="14.25">
      <c r="A40" s="1263"/>
      <c r="B40" s="337"/>
      <c r="C40" s="458"/>
      <c r="D40" s="458"/>
      <c r="E40" s="457"/>
      <c r="F40" s="337"/>
      <c r="G40" s="337"/>
      <c r="H40" s="458"/>
      <c r="I40" s="337"/>
      <c r="J40" s="457"/>
      <c r="K40" s="458"/>
    </row>
    <row r="41" spans="1:11" ht="14.25">
      <c r="A41" s="1263"/>
      <c r="B41" s="337"/>
      <c r="C41" s="458"/>
      <c r="D41" s="458"/>
      <c r="E41" s="458"/>
      <c r="F41" s="337"/>
      <c r="G41" s="337"/>
      <c r="H41" s="458"/>
      <c r="I41" s="337"/>
      <c r="J41" s="457"/>
      <c r="K41" s="458"/>
    </row>
    <row r="42" spans="1:11" ht="14.25">
      <c r="A42" s="1263"/>
      <c r="B42" s="337"/>
      <c r="C42" s="458"/>
      <c r="D42" s="458"/>
      <c r="E42" s="458"/>
      <c r="F42" s="337"/>
      <c r="G42" s="337"/>
      <c r="H42" s="458"/>
      <c r="I42" s="337"/>
      <c r="J42" s="457"/>
      <c r="K42" s="458"/>
    </row>
    <row r="43" spans="1:11" ht="14.25">
      <c r="A43" s="1263"/>
      <c r="B43" s="337"/>
      <c r="C43" s="458"/>
      <c r="D43" s="458"/>
      <c r="E43" s="458"/>
      <c r="F43" s="337"/>
      <c r="G43" s="337"/>
      <c r="H43" s="458"/>
      <c r="I43" s="337"/>
      <c r="J43" s="457"/>
      <c r="K43" s="458"/>
    </row>
    <row r="44" spans="1:11" ht="14.25">
      <c r="A44" s="1263"/>
      <c r="B44" s="337"/>
      <c r="C44" s="458"/>
      <c r="D44" s="458"/>
      <c r="E44" s="458"/>
      <c r="F44" s="337"/>
      <c r="G44" s="337"/>
      <c r="H44" s="458"/>
      <c r="I44" s="337"/>
      <c r="J44" s="457"/>
      <c r="K44" s="458"/>
    </row>
    <row r="45" spans="1:11" ht="14.25">
      <c r="A45" s="1263"/>
      <c r="B45" s="337"/>
      <c r="C45" s="458"/>
      <c r="D45" s="458"/>
      <c r="E45" s="458"/>
      <c r="F45" s="337"/>
      <c r="G45" s="337"/>
      <c r="H45" s="458"/>
      <c r="I45" s="337"/>
      <c r="J45" s="457"/>
      <c r="K45" s="458"/>
    </row>
    <row r="46" spans="1:11" ht="14.25">
      <c r="A46" s="1263"/>
      <c r="B46" s="337"/>
      <c r="C46" s="458"/>
      <c r="D46" s="458"/>
      <c r="E46" s="458"/>
      <c r="F46" s="337"/>
      <c r="G46" s="337"/>
      <c r="H46" s="458"/>
      <c r="I46" s="337"/>
      <c r="J46" s="457"/>
      <c r="K46" s="458"/>
    </row>
    <row r="47" spans="1:11" ht="14.25">
      <c r="A47" s="1263"/>
      <c r="B47" s="337"/>
      <c r="C47" s="458"/>
      <c r="D47" s="458"/>
      <c r="E47" s="458"/>
      <c r="F47" s="337"/>
      <c r="G47" s="337"/>
      <c r="H47" s="458"/>
      <c r="I47" s="337"/>
      <c r="J47" s="457"/>
      <c r="K47" s="458"/>
    </row>
    <row r="48" spans="1:11" ht="14.25">
      <c r="A48" s="1263"/>
      <c r="B48" s="337"/>
      <c r="C48" s="458"/>
      <c r="D48" s="458"/>
      <c r="E48" s="458"/>
      <c r="F48" s="337"/>
      <c r="G48" s="337"/>
      <c r="H48" s="458"/>
      <c r="I48" s="337"/>
      <c r="J48" s="457"/>
      <c r="K48" s="458"/>
    </row>
    <row r="49" spans="1:11" ht="14.25">
      <c r="A49" s="1263"/>
      <c r="B49" s="337"/>
      <c r="C49" s="458"/>
      <c r="D49" s="458"/>
      <c r="E49" s="458"/>
      <c r="F49" s="337"/>
      <c r="G49" s="337"/>
      <c r="H49" s="458"/>
      <c r="I49" s="337"/>
      <c r="J49" s="457"/>
      <c r="K49" s="458"/>
    </row>
    <row r="50" spans="1:11" ht="15" thickBot="1">
      <c r="A50" s="1264"/>
      <c r="B50" s="339"/>
      <c r="C50" s="459"/>
      <c r="D50" s="459"/>
      <c r="E50" s="459"/>
      <c r="F50" s="339"/>
      <c r="G50" s="339"/>
      <c r="H50" s="459"/>
      <c r="I50" s="339"/>
      <c r="J50" s="340"/>
      <c r="K50" s="459"/>
    </row>
    <row r="51" spans="1:11" ht="14.25" customHeight="1">
      <c r="A51" s="1244" t="s">
        <v>513</v>
      </c>
      <c r="B51" s="335"/>
      <c r="C51" s="456"/>
      <c r="D51" s="335"/>
      <c r="E51" s="456"/>
      <c r="F51" s="335"/>
      <c r="G51" s="335"/>
      <c r="H51" s="341"/>
      <c r="I51" s="335"/>
      <c r="J51" s="456"/>
      <c r="K51" s="336"/>
    </row>
    <row r="52" spans="1:11" ht="14.25">
      <c r="A52" s="1245"/>
      <c r="B52" s="337"/>
      <c r="C52" s="457"/>
      <c r="D52" s="337"/>
      <c r="E52" s="457"/>
      <c r="F52" s="337"/>
      <c r="G52" s="337"/>
      <c r="H52" s="342"/>
      <c r="I52" s="337"/>
      <c r="J52" s="457"/>
      <c r="K52" s="338"/>
    </row>
    <row r="53" spans="1:11" ht="14.25">
      <c r="A53" s="1245"/>
      <c r="B53" s="337"/>
      <c r="C53" s="338"/>
      <c r="D53" s="337"/>
      <c r="E53" s="457"/>
      <c r="F53" s="337"/>
      <c r="G53" s="337"/>
      <c r="H53" s="458"/>
      <c r="I53" s="337"/>
      <c r="J53" s="457"/>
      <c r="K53" s="338"/>
    </row>
    <row r="54" spans="1:11" ht="14.25">
      <c r="A54" s="1245"/>
      <c r="B54" s="337"/>
      <c r="C54" s="458"/>
      <c r="D54" s="337"/>
      <c r="E54" s="457"/>
      <c r="F54" s="337"/>
      <c r="G54" s="337"/>
      <c r="H54" s="458"/>
      <c r="I54" s="337"/>
      <c r="J54" s="457"/>
      <c r="K54" s="338"/>
    </row>
    <row r="55" spans="1:11" ht="14.25">
      <c r="A55" s="1245"/>
      <c r="B55" s="337"/>
      <c r="C55" s="458"/>
      <c r="D55" s="337"/>
      <c r="E55" s="343"/>
      <c r="F55" s="337"/>
      <c r="G55" s="337"/>
      <c r="H55" s="458"/>
      <c r="I55" s="337"/>
      <c r="J55" s="457"/>
      <c r="K55" s="338"/>
    </row>
    <row r="56" spans="1:11" ht="14.25">
      <c r="A56" s="1245"/>
      <c r="B56" s="337"/>
      <c r="C56" s="458"/>
      <c r="D56" s="337"/>
      <c r="E56" s="458"/>
      <c r="F56" s="337"/>
      <c r="G56" s="337"/>
      <c r="H56" s="458"/>
      <c r="I56" s="337"/>
      <c r="J56" s="457"/>
      <c r="K56" s="458"/>
    </row>
    <row r="57" spans="1:11" ht="14.25">
      <c r="A57" s="1245"/>
      <c r="B57" s="337"/>
      <c r="C57" s="458"/>
      <c r="D57" s="337"/>
      <c r="E57" s="458"/>
      <c r="F57" s="337"/>
      <c r="G57" s="337"/>
      <c r="H57" s="458"/>
      <c r="I57" s="337"/>
      <c r="J57" s="457"/>
      <c r="K57" s="458"/>
    </row>
    <row r="58" spans="1:11" ht="14.25">
      <c r="A58" s="1245"/>
      <c r="B58" s="337"/>
      <c r="C58" s="458"/>
      <c r="D58" s="337"/>
      <c r="E58" s="458"/>
      <c r="F58" s="337"/>
      <c r="G58" s="337"/>
      <c r="H58" s="458"/>
      <c r="I58" s="337"/>
      <c r="J58" s="457"/>
      <c r="K58" s="458"/>
    </row>
    <row r="59" spans="1:11" ht="14.25">
      <c r="A59" s="1245"/>
      <c r="B59" s="337"/>
      <c r="C59" s="458"/>
      <c r="D59" s="337"/>
      <c r="E59" s="458"/>
      <c r="F59" s="337"/>
      <c r="G59" s="337"/>
      <c r="H59" s="458"/>
      <c r="I59" s="337"/>
      <c r="J59" s="457"/>
      <c r="K59" s="458"/>
    </row>
    <row r="60" spans="1:11" ht="14.25">
      <c r="A60" s="1245"/>
      <c r="B60" s="337"/>
      <c r="C60" s="458"/>
      <c r="D60" s="337"/>
      <c r="E60" s="458"/>
      <c r="F60" s="337"/>
      <c r="G60" s="337"/>
      <c r="H60" s="458"/>
      <c r="I60" s="337"/>
      <c r="J60" s="457"/>
      <c r="K60" s="458"/>
    </row>
    <row r="61" spans="1:11" ht="14.25">
      <c r="A61" s="1245"/>
      <c r="B61" s="337"/>
      <c r="C61" s="458"/>
      <c r="D61" s="337"/>
      <c r="E61" s="458"/>
      <c r="F61" s="337"/>
      <c r="G61" s="337"/>
      <c r="H61" s="458"/>
      <c r="I61" s="337"/>
      <c r="J61" s="457"/>
      <c r="K61" s="458"/>
    </row>
    <row r="62" spans="1:11" ht="14.25">
      <c r="A62" s="1245"/>
      <c r="B62" s="337"/>
      <c r="C62" s="458"/>
      <c r="D62" s="337"/>
      <c r="E62" s="458"/>
      <c r="F62" s="337"/>
      <c r="G62" s="337"/>
      <c r="H62" s="458"/>
      <c r="I62" s="337"/>
      <c r="J62" s="457"/>
      <c r="K62" s="458"/>
    </row>
    <row r="63" spans="1:11" ht="14.25">
      <c r="A63" s="1245"/>
      <c r="B63" s="337"/>
      <c r="C63" s="458"/>
      <c r="D63" s="337"/>
      <c r="E63" s="458"/>
      <c r="F63" s="337"/>
      <c r="G63" s="337"/>
      <c r="H63" s="458"/>
      <c r="I63" s="337"/>
      <c r="J63" s="457"/>
      <c r="K63" s="458"/>
    </row>
    <row r="64" spans="1:11" ht="14.25">
      <c r="A64" s="1245"/>
      <c r="B64" s="337"/>
      <c r="C64" s="458"/>
      <c r="D64" s="337"/>
      <c r="E64" s="458"/>
      <c r="F64" s="337"/>
      <c r="G64" s="337"/>
      <c r="H64" s="458"/>
      <c r="I64" s="337"/>
      <c r="J64" s="457"/>
      <c r="K64" s="458"/>
    </row>
    <row r="65" spans="1:11" ht="14.25">
      <c r="A65" s="1245"/>
      <c r="B65" s="337"/>
      <c r="C65" s="458"/>
      <c r="D65" s="337"/>
      <c r="E65" s="458"/>
      <c r="F65" s="337"/>
      <c r="G65" s="337"/>
      <c r="H65" s="458"/>
      <c r="I65" s="337"/>
      <c r="J65" s="457"/>
      <c r="K65" s="458"/>
    </row>
    <row r="66" spans="1:11" ht="14.25">
      <c r="A66" s="1245"/>
      <c r="B66" s="337"/>
      <c r="C66" s="458"/>
      <c r="D66" s="337"/>
      <c r="E66" s="458"/>
      <c r="F66" s="337"/>
      <c r="G66" s="337"/>
      <c r="H66" s="458"/>
      <c r="I66" s="337"/>
      <c r="J66" s="457"/>
      <c r="K66" s="458"/>
    </row>
    <row r="67" spans="1:11" ht="15" thickBot="1">
      <c r="A67" s="1246"/>
      <c r="B67" s="339"/>
      <c r="C67" s="459"/>
      <c r="D67" s="339"/>
      <c r="E67" s="459"/>
      <c r="F67" s="339"/>
      <c r="G67" s="339"/>
      <c r="H67" s="459"/>
      <c r="I67" s="339"/>
      <c r="J67" s="340"/>
      <c r="K67" s="459"/>
    </row>
    <row r="68" spans="1:11" ht="33.75" customHeight="1">
      <c r="A68" s="1247" t="s">
        <v>514</v>
      </c>
      <c r="B68" s="335"/>
      <c r="C68" s="456"/>
      <c r="D68" s="456"/>
      <c r="E68" s="456"/>
      <c r="F68" s="335"/>
      <c r="G68" s="335"/>
      <c r="H68" s="341"/>
      <c r="I68" s="335"/>
      <c r="J68" s="456"/>
      <c r="K68" s="336"/>
    </row>
    <row r="69" spans="1:11" ht="14.25">
      <c r="A69" s="1248"/>
      <c r="B69" s="337"/>
      <c r="C69" s="457"/>
      <c r="D69" s="457"/>
      <c r="E69" s="457"/>
      <c r="F69" s="337"/>
      <c r="G69" s="337"/>
      <c r="H69" s="342"/>
      <c r="I69" s="337"/>
      <c r="J69" s="457"/>
      <c r="K69" s="338"/>
    </row>
    <row r="70" spans="1:11" ht="14.25">
      <c r="A70" s="1248"/>
      <c r="B70" s="337"/>
      <c r="C70" s="457"/>
      <c r="D70" s="458"/>
      <c r="E70" s="457"/>
      <c r="F70" s="337"/>
      <c r="G70" s="337"/>
      <c r="H70" s="458"/>
      <c r="I70" s="337"/>
      <c r="J70" s="457"/>
      <c r="K70" s="338"/>
    </row>
    <row r="71" spans="1:11" ht="14.25">
      <c r="A71" s="1248"/>
      <c r="B71" s="337"/>
      <c r="C71" s="458"/>
      <c r="D71" s="458"/>
      <c r="E71" s="457"/>
      <c r="F71" s="337"/>
      <c r="G71" s="337"/>
      <c r="H71" s="458"/>
      <c r="I71" s="337"/>
      <c r="J71" s="457"/>
      <c r="K71" s="338"/>
    </row>
    <row r="72" spans="1:11" ht="14.25">
      <c r="A72" s="1248"/>
      <c r="B72" s="337"/>
      <c r="C72" s="458"/>
      <c r="D72" s="458"/>
      <c r="E72" s="457"/>
      <c r="F72" s="337"/>
      <c r="G72" s="337"/>
      <c r="H72" s="458"/>
      <c r="I72" s="337"/>
      <c r="J72" s="457"/>
      <c r="K72" s="338"/>
    </row>
    <row r="73" spans="1:11" ht="14.25">
      <c r="A73" s="1248"/>
      <c r="B73" s="337"/>
      <c r="C73" s="458"/>
      <c r="D73" s="458"/>
      <c r="E73" s="457"/>
      <c r="F73" s="337"/>
      <c r="G73" s="337"/>
      <c r="H73" s="458"/>
      <c r="I73" s="337"/>
      <c r="J73" s="457"/>
      <c r="K73" s="458"/>
    </row>
    <row r="74" spans="1:11" ht="14.25">
      <c r="A74" s="1248"/>
      <c r="B74" s="337"/>
      <c r="C74" s="458"/>
      <c r="D74" s="458"/>
      <c r="E74" s="457"/>
      <c r="F74" s="337"/>
      <c r="G74" s="337"/>
      <c r="H74" s="458"/>
      <c r="I74" s="337"/>
      <c r="J74" s="457"/>
      <c r="K74" s="458"/>
    </row>
    <row r="75" spans="1:11" ht="14.25">
      <c r="A75" s="1248"/>
      <c r="B75" s="337"/>
      <c r="C75" s="458"/>
      <c r="D75" s="458"/>
      <c r="E75" s="458"/>
      <c r="F75" s="337"/>
      <c r="G75" s="337"/>
      <c r="H75" s="458"/>
      <c r="I75" s="337"/>
      <c r="J75" s="457"/>
      <c r="K75" s="458"/>
    </row>
    <row r="76" spans="1:11" ht="14.25">
      <c r="A76" s="1248"/>
      <c r="B76" s="337"/>
      <c r="C76" s="458"/>
      <c r="D76" s="458"/>
      <c r="E76" s="458"/>
      <c r="F76" s="337"/>
      <c r="G76" s="337"/>
      <c r="H76" s="458"/>
      <c r="I76" s="337"/>
      <c r="J76" s="457"/>
      <c r="K76" s="458"/>
    </row>
    <row r="77" spans="1:11" ht="14.25">
      <c r="A77" s="1248"/>
      <c r="B77" s="337"/>
      <c r="C77" s="458"/>
      <c r="D77" s="458"/>
      <c r="E77" s="458"/>
      <c r="F77" s="337"/>
      <c r="G77" s="337"/>
      <c r="H77" s="458"/>
      <c r="I77" s="337"/>
      <c r="J77" s="457"/>
      <c r="K77" s="458"/>
    </row>
    <row r="78" spans="1:11" ht="14.25">
      <c r="A78" s="1248"/>
      <c r="B78" s="337"/>
      <c r="C78" s="458"/>
      <c r="D78" s="458"/>
      <c r="E78" s="458"/>
      <c r="F78" s="337"/>
      <c r="G78" s="337"/>
      <c r="H78" s="458"/>
      <c r="I78" s="337"/>
      <c r="J78" s="457"/>
      <c r="K78" s="458"/>
    </row>
    <row r="79" spans="1:11" ht="14.25">
      <c r="A79" s="1248"/>
      <c r="B79" s="337"/>
      <c r="C79" s="458"/>
      <c r="D79" s="458"/>
      <c r="E79" s="458"/>
      <c r="F79" s="337"/>
      <c r="G79" s="337"/>
      <c r="H79" s="458"/>
      <c r="I79" s="337"/>
      <c r="J79" s="457"/>
      <c r="K79" s="458"/>
    </row>
    <row r="80" spans="1:11" ht="14.25">
      <c r="A80" s="1248"/>
      <c r="B80" s="337"/>
      <c r="C80" s="458"/>
      <c r="D80" s="458"/>
      <c r="E80" s="458"/>
      <c r="F80" s="337"/>
      <c r="G80" s="337"/>
      <c r="H80" s="458"/>
      <c r="I80" s="337"/>
      <c r="J80" s="457"/>
      <c r="K80" s="458"/>
    </row>
    <row r="81" spans="1:11" ht="14.25">
      <c r="A81" s="1248"/>
      <c r="B81" s="337"/>
      <c r="C81" s="458"/>
      <c r="D81" s="458"/>
      <c r="E81" s="458"/>
      <c r="F81" s="337"/>
      <c r="G81" s="337"/>
      <c r="H81" s="458"/>
      <c r="I81" s="337"/>
      <c r="J81" s="457"/>
      <c r="K81" s="458"/>
    </row>
    <row r="82" spans="1:11" ht="14.25">
      <c r="A82" s="1248"/>
      <c r="B82" s="337"/>
      <c r="C82" s="458"/>
      <c r="D82" s="458"/>
      <c r="E82" s="458"/>
      <c r="F82" s="337"/>
      <c r="G82" s="337"/>
      <c r="H82" s="458"/>
      <c r="I82" s="337"/>
      <c r="J82" s="457"/>
      <c r="K82" s="458"/>
    </row>
    <row r="83" spans="1:11" ht="14.25">
      <c r="A83" s="1248"/>
      <c r="B83" s="337"/>
      <c r="C83" s="458"/>
      <c r="D83" s="458"/>
      <c r="E83" s="458"/>
      <c r="F83" s="337"/>
      <c r="G83" s="337"/>
      <c r="H83" s="458"/>
      <c r="I83" s="337"/>
      <c r="J83" s="457"/>
      <c r="K83" s="458"/>
    </row>
    <row r="84" spans="1:11" ht="15" thickBot="1">
      <c r="A84" s="1249"/>
      <c r="B84" s="339"/>
      <c r="C84" s="459"/>
      <c r="D84" s="459"/>
      <c r="E84" s="459"/>
      <c r="F84" s="339"/>
      <c r="G84" s="339"/>
      <c r="H84" s="459"/>
      <c r="I84" s="339"/>
      <c r="J84" s="340"/>
      <c r="K84" s="459"/>
    </row>
    <row r="85" spans="1:11" ht="14.25" customHeight="1">
      <c r="A85" s="1250" t="s">
        <v>515</v>
      </c>
      <c r="B85" s="335"/>
      <c r="C85" s="456"/>
      <c r="D85" s="456"/>
      <c r="E85" s="456"/>
      <c r="F85" s="335"/>
      <c r="G85" s="335"/>
      <c r="H85" s="341"/>
      <c r="I85" s="335"/>
      <c r="J85" s="456"/>
      <c r="K85" s="336"/>
    </row>
    <row r="86" spans="1:11" ht="14.25">
      <c r="A86" s="1251"/>
      <c r="B86" s="337"/>
      <c r="C86" s="457"/>
      <c r="D86" s="457"/>
      <c r="E86" s="457"/>
      <c r="F86" s="337"/>
      <c r="G86" s="337"/>
      <c r="H86" s="342"/>
      <c r="I86" s="337"/>
      <c r="J86" s="457"/>
      <c r="K86" s="338"/>
    </row>
    <row r="87" spans="1:11" ht="14.25">
      <c r="A87" s="1251"/>
      <c r="B87" s="337"/>
      <c r="C87" s="457"/>
      <c r="D87" s="457"/>
      <c r="E87" s="457"/>
      <c r="F87" s="337"/>
      <c r="G87" s="337"/>
      <c r="H87" s="458"/>
      <c r="I87" s="337"/>
      <c r="J87" s="457"/>
      <c r="K87" s="338"/>
    </row>
    <row r="88" spans="1:11" ht="14.25">
      <c r="A88" s="1251"/>
      <c r="B88" s="337"/>
      <c r="C88" s="457"/>
      <c r="D88" s="458"/>
      <c r="E88" s="457"/>
      <c r="F88" s="337"/>
      <c r="G88" s="337"/>
      <c r="H88" s="458"/>
      <c r="I88" s="337"/>
      <c r="J88" s="457"/>
      <c r="K88" s="338"/>
    </row>
    <row r="89" spans="1:11" ht="14.25">
      <c r="A89" s="1251"/>
      <c r="B89" s="337"/>
      <c r="C89" s="458"/>
      <c r="D89" s="458"/>
      <c r="E89" s="457"/>
      <c r="F89" s="337"/>
      <c r="G89" s="337"/>
      <c r="H89" s="458"/>
      <c r="I89" s="337"/>
      <c r="J89" s="457"/>
      <c r="K89" s="338"/>
    </row>
    <row r="90" spans="1:11" ht="14.25">
      <c r="A90" s="1251"/>
      <c r="B90" s="337"/>
      <c r="C90" s="458"/>
      <c r="D90" s="458"/>
      <c r="E90" s="457"/>
      <c r="F90" s="337"/>
      <c r="G90" s="337"/>
      <c r="H90" s="458"/>
      <c r="I90" s="337"/>
      <c r="J90" s="457"/>
      <c r="K90" s="458"/>
    </row>
    <row r="91" spans="1:11" ht="14.25">
      <c r="A91" s="1251"/>
      <c r="B91" s="337"/>
      <c r="C91" s="458"/>
      <c r="D91" s="458"/>
      <c r="E91" s="457"/>
      <c r="F91" s="337"/>
      <c r="G91" s="337"/>
      <c r="H91" s="458"/>
      <c r="I91" s="337"/>
      <c r="J91" s="457"/>
      <c r="K91" s="458"/>
    </row>
    <row r="92" spans="1:11" ht="14.25">
      <c r="A92" s="1251"/>
      <c r="B92" s="337"/>
      <c r="C92" s="458"/>
      <c r="D92" s="458"/>
      <c r="E92" s="457"/>
      <c r="F92" s="337"/>
      <c r="G92" s="337"/>
      <c r="H92" s="458"/>
      <c r="I92" s="337"/>
      <c r="J92" s="457"/>
      <c r="K92" s="458"/>
    </row>
    <row r="93" spans="1:11" ht="14.25">
      <c r="A93" s="1251"/>
      <c r="B93" s="337"/>
      <c r="C93" s="458"/>
      <c r="D93" s="458"/>
      <c r="E93" s="457"/>
      <c r="F93" s="337"/>
      <c r="G93" s="337"/>
      <c r="H93" s="458"/>
      <c r="I93" s="337"/>
      <c r="J93" s="457"/>
      <c r="K93" s="458"/>
    </row>
    <row r="94" spans="1:11" ht="14.25">
      <c r="A94" s="1251"/>
      <c r="B94" s="337"/>
      <c r="C94" s="458"/>
      <c r="D94" s="458"/>
      <c r="E94" s="457"/>
      <c r="F94" s="337"/>
      <c r="G94" s="337"/>
      <c r="H94" s="458"/>
      <c r="I94" s="337"/>
      <c r="J94" s="457"/>
      <c r="K94" s="458"/>
    </row>
    <row r="95" spans="1:11" ht="14.25">
      <c r="A95" s="1251"/>
      <c r="B95" s="337"/>
      <c r="C95" s="458"/>
      <c r="D95" s="458"/>
      <c r="E95" s="457"/>
      <c r="F95" s="337"/>
      <c r="G95" s="337"/>
      <c r="H95" s="458"/>
      <c r="I95" s="337"/>
      <c r="J95" s="457"/>
      <c r="K95" s="458"/>
    </row>
    <row r="96" spans="1:11" ht="14.25">
      <c r="A96" s="1251"/>
      <c r="B96" s="337"/>
      <c r="C96" s="458"/>
      <c r="D96" s="458"/>
      <c r="E96" s="457"/>
      <c r="F96" s="337"/>
      <c r="G96" s="337"/>
      <c r="H96" s="458"/>
      <c r="I96" s="337"/>
      <c r="J96" s="457"/>
      <c r="K96" s="458"/>
    </row>
    <row r="97" spans="1:11" ht="14.25">
      <c r="A97" s="1251"/>
      <c r="B97" s="337"/>
      <c r="C97" s="458"/>
      <c r="D97" s="458"/>
      <c r="E97" s="457"/>
      <c r="F97" s="337"/>
      <c r="G97" s="337"/>
      <c r="H97" s="458"/>
      <c r="I97" s="337"/>
      <c r="J97" s="457"/>
      <c r="K97" s="458"/>
    </row>
    <row r="98" spans="1:11" ht="14.25">
      <c r="A98" s="1251"/>
      <c r="B98" s="337"/>
      <c r="C98" s="458"/>
      <c r="D98" s="458"/>
      <c r="E98" s="338"/>
      <c r="F98" s="337"/>
      <c r="G98" s="337"/>
      <c r="H98" s="458"/>
      <c r="I98" s="337"/>
      <c r="J98" s="457"/>
      <c r="K98" s="458"/>
    </row>
    <row r="99" spans="1:11" ht="14.25">
      <c r="A99" s="1251"/>
      <c r="B99" s="337"/>
      <c r="C99" s="458"/>
      <c r="D99" s="458"/>
      <c r="E99" s="458"/>
      <c r="F99" s="337"/>
      <c r="G99" s="337"/>
      <c r="H99" s="458"/>
      <c r="I99" s="337"/>
      <c r="J99" s="457"/>
      <c r="K99" s="458"/>
    </row>
    <row r="100" spans="1:11" ht="14.25">
      <c r="A100" s="1251"/>
      <c r="B100" s="337"/>
      <c r="C100" s="458"/>
      <c r="D100" s="458"/>
      <c r="E100" s="458"/>
      <c r="F100" s="337"/>
      <c r="G100" s="337"/>
      <c r="H100" s="458"/>
      <c r="I100" s="337"/>
      <c r="J100" s="457"/>
      <c r="K100" s="458"/>
    </row>
    <row r="101" spans="1:11" ht="15" thickBot="1">
      <c r="A101" s="1252"/>
      <c r="B101" s="339"/>
      <c r="C101" s="459"/>
      <c r="D101" s="459"/>
      <c r="E101" s="459"/>
      <c r="F101" s="339"/>
      <c r="G101" s="339"/>
      <c r="H101" s="459"/>
      <c r="I101" s="339"/>
      <c r="J101" s="340"/>
      <c r="K101" s="459"/>
    </row>
    <row r="102" spans="1:11" ht="14.25" customHeight="1">
      <c r="A102" s="1253" t="s">
        <v>516</v>
      </c>
      <c r="B102" s="335"/>
      <c r="C102" s="456"/>
      <c r="D102" s="456"/>
      <c r="E102" s="456"/>
      <c r="F102" s="335"/>
      <c r="G102" s="335"/>
      <c r="H102" s="341"/>
      <c r="I102" s="335"/>
      <c r="J102" s="456"/>
      <c r="K102" s="336"/>
    </row>
    <row r="103" spans="1:11" ht="14.25">
      <c r="A103" s="1254"/>
      <c r="B103" s="337"/>
      <c r="C103" s="457"/>
      <c r="D103" s="457"/>
      <c r="E103" s="457"/>
      <c r="F103" s="337"/>
      <c r="G103" s="337"/>
      <c r="H103" s="342"/>
      <c r="I103" s="337"/>
      <c r="J103" s="457"/>
      <c r="K103" s="338"/>
    </row>
    <row r="104" spans="1:11" ht="14.25">
      <c r="A104" s="1254"/>
      <c r="B104" s="337"/>
      <c r="C104" s="457"/>
      <c r="D104" s="457"/>
      <c r="E104" s="457"/>
      <c r="F104" s="337"/>
      <c r="G104" s="337"/>
      <c r="H104" s="458"/>
      <c r="I104" s="337"/>
      <c r="J104" s="457"/>
      <c r="K104" s="338"/>
    </row>
    <row r="105" spans="1:11" ht="14.25">
      <c r="A105" s="1254"/>
      <c r="B105" s="337"/>
      <c r="C105" s="457"/>
      <c r="D105" s="458"/>
      <c r="E105" s="457"/>
      <c r="F105" s="337"/>
      <c r="G105" s="337"/>
      <c r="H105" s="458"/>
      <c r="I105" s="337"/>
      <c r="J105" s="457"/>
      <c r="K105" s="338"/>
    </row>
    <row r="106" spans="1:11" ht="14.25">
      <c r="A106" s="1254"/>
      <c r="B106" s="337"/>
      <c r="C106" s="458"/>
      <c r="D106" s="458"/>
      <c r="E106" s="457"/>
      <c r="F106" s="337"/>
      <c r="G106" s="337"/>
      <c r="H106" s="458"/>
      <c r="I106" s="337"/>
      <c r="J106" s="457"/>
      <c r="K106" s="338"/>
    </row>
    <row r="107" spans="1:11" ht="14.25">
      <c r="A107" s="1254"/>
      <c r="B107" s="337"/>
      <c r="C107" s="458"/>
      <c r="D107" s="458"/>
      <c r="E107" s="457"/>
      <c r="F107" s="337"/>
      <c r="G107" s="337"/>
      <c r="H107" s="458"/>
      <c r="I107" s="337"/>
      <c r="J107" s="457"/>
      <c r="K107" s="458"/>
    </row>
    <row r="108" spans="1:11" ht="14.25">
      <c r="A108" s="1254"/>
      <c r="B108" s="337"/>
      <c r="C108" s="458"/>
      <c r="D108" s="458"/>
      <c r="E108" s="457"/>
      <c r="F108" s="337"/>
      <c r="G108" s="337"/>
      <c r="H108" s="458"/>
      <c r="I108" s="337"/>
      <c r="J108" s="457"/>
      <c r="K108" s="458"/>
    </row>
    <row r="109" spans="1:11" ht="14.25">
      <c r="A109" s="1254"/>
      <c r="B109" s="337"/>
      <c r="C109" s="458"/>
      <c r="D109" s="458"/>
      <c r="E109" s="457"/>
      <c r="F109" s="337"/>
      <c r="G109" s="337"/>
      <c r="H109" s="458"/>
      <c r="I109" s="337"/>
      <c r="J109" s="457"/>
      <c r="K109" s="458"/>
    </row>
    <row r="110" spans="1:11" ht="14.25">
      <c r="A110" s="1254"/>
      <c r="B110" s="337"/>
      <c r="C110" s="458"/>
      <c r="D110" s="458"/>
      <c r="E110" s="457"/>
      <c r="F110" s="337"/>
      <c r="G110" s="337"/>
      <c r="H110" s="458"/>
      <c r="I110" s="337"/>
      <c r="J110" s="457"/>
      <c r="K110" s="458"/>
    </row>
    <row r="111" spans="1:11" ht="14.25">
      <c r="A111" s="1254"/>
      <c r="B111" s="337"/>
      <c r="C111" s="458"/>
      <c r="D111" s="458"/>
      <c r="E111" s="457"/>
      <c r="F111" s="337"/>
      <c r="G111" s="337"/>
      <c r="H111" s="458"/>
      <c r="I111" s="337"/>
      <c r="J111" s="457"/>
      <c r="K111" s="458"/>
    </row>
    <row r="112" spans="1:11" ht="14.25">
      <c r="A112" s="1254"/>
      <c r="B112" s="337"/>
      <c r="C112" s="458"/>
      <c r="D112" s="458"/>
      <c r="E112" s="457"/>
      <c r="F112" s="337"/>
      <c r="G112" s="337"/>
      <c r="H112" s="458"/>
      <c r="I112" s="337"/>
      <c r="J112" s="457"/>
      <c r="K112" s="458"/>
    </row>
    <row r="113" spans="1:11" ht="14.25">
      <c r="A113" s="1254"/>
      <c r="B113" s="337"/>
      <c r="C113" s="458"/>
      <c r="D113" s="458"/>
      <c r="E113" s="457"/>
      <c r="F113" s="337"/>
      <c r="G113" s="337"/>
      <c r="H113" s="458"/>
      <c r="I113" s="337"/>
      <c r="J113" s="457"/>
      <c r="K113" s="458"/>
    </row>
    <row r="114" spans="1:11" ht="14.25">
      <c r="A114" s="1254"/>
      <c r="B114" s="337"/>
      <c r="C114" s="458"/>
      <c r="D114" s="458"/>
      <c r="E114" s="457"/>
      <c r="F114" s="337"/>
      <c r="G114" s="337"/>
      <c r="H114" s="458"/>
      <c r="I114" s="337"/>
      <c r="J114" s="457"/>
      <c r="K114" s="458"/>
    </row>
    <row r="115" spans="1:11" ht="14.25">
      <c r="A115" s="1254"/>
      <c r="B115" s="337"/>
      <c r="C115" s="458"/>
      <c r="D115" s="458"/>
      <c r="E115" s="338"/>
      <c r="F115" s="337"/>
      <c r="G115" s="337"/>
      <c r="H115" s="458"/>
      <c r="I115" s="337"/>
      <c r="J115" s="457"/>
      <c r="K115" s="458"/>
    </row>
    <row r="116" spans="1:11" ht="14.25">
      <c r="A116" s="1254"/>
      <c r="B116" s="337"/>
      <c r="C116" s="458"/>
      <c r="D116" s="458"/>
      <c r="E116" s="458"/>
      <c r="F116" s="337"/>
      <c r="G116" s="337"/>
      <c r="H116" s="458"/>
      <c r="I116" s="337"/>
      <c r="J116" s="457"/>
      <c r="K116" s="458"/>
    </row>
    <row r="117" spans="1:11" ht="14.25">
      <c r="A117" s="1254"/>
      <c r="B117" s="337"/>
      <c r="C117" s="458"/>
      <c r="D117" s="458"/>
      <c r="E117" s="458"/>
      <c r="F117" s="337"/>
      <c r="G117" s="337"/>
      <c r="H117" s="458"/>
      <c r="I117" s="337"/>
      <c r="J117" s="457"/>
      <c r="K117" s="458"/>
    </row>
    <row r="118" spans="1:11" ht="15" thickBot="1">
      <c r="A118" s="1255"/>
      <c r="B118" s="339"/>
      <c r="C118" s="459"/>
      <c r="D118" s="459"/>
      <c r="E118" s="459"/>
      <c r="F118" s="339"/>
      <c r="G118" s="339"/>
      <c r="H118" s="459"/>
      <c r="I118" s="339"/>
      <c r="J118" s="340"/>
      <c r="K118" s="459"/>
    </row>
    <row r="119" spans="1:11" ht="14.25" customHeight="1">
      <c r="A119" s="1235" t="s">
        <v>517</v>
      </c>
      <c r="B119" s="335"/>
      <c r="C119" s="456"/>
      <c r="D119" s="456"/>
      <c r="E119" s="456"/>
      <c r="F119" s="335"/>
      <c r="G119" s="335"/>
      <c r="H119" s="341"/>
      <c r="I119" s="335"/>
      <c r="J119" s="456"/>
      <c r="K119" s="336"/>
    </row>
    <row r="120" spans="1:11" ht="14.25">
      <c r="A120" s="1236"/>
      <c r="B120" s="337"/>
      <c r="C120" s="457"/>
      <c r="D120" s="457"/>
      <c r="E120" s="457"/>
      <c r="F120" s="337"/>
      <c r="G120" s="337"/>
      <c r="H120" s="342"/>
      <c r="I120" s="337"/>
      <c r="J120" s="457"/>
      <c r="K120" s="338"/>
    </row>
    <row r="121" spans="1:11" ht="14.25">
      <c r="A121" s="1236"/>
      <c r="B121" s="337"/>
      <c r="C121" s="457"/>
      <c r="D121" s="457"/>
      <c r="E121" s="457"/>
      <c r="F121" s="337"/>
      <c r="G121" s="337"/>
      <c r="H121" s="458"/>
      <c r="I121" s="337"/>
      <c r="J121" s="457"/>
      <c r="K121" s="338"/>
    </row>
    <row r="122" spans="1:11" ht="14.25">
      <c r="A122" s="1236"/>
      <c r="B122" s="337"/>
      <c r="C122" s="457"/>
      <c r="D122" s="458"/>
      <c r="E122" s="457"/>
      <c r="F122" s="337"/>
      <c r="G122" s="337"/>
      <c r="H122" s="458"/>
      <c r="I122" s="337"/>
      <c r="J122" s="457"/>
      <c r="K122" s="338"/>
    </row>
    <row r="123" spans="1:11" ht="14.25">
      <c r="A123" s="1236"/>
      <c r="B123" s="337"/>
      <c r="C123" s="458"/>
      <c r="D123" s="458"/>
      <c r="E123" s="457"/>
      <c r="F123" s="337"/>
      <c r="G123" s="337"/>
      <c r="H123" s="458"/>
      <c r="I123" s="337"/>
      <c r="J123" s="457"/>
      <c r="K123" s="338"/>
    </row>
    <row r="124" spans="1:11" ht="14.25">
      <c r="A124" s="1236"/>
      <c r="B124" s="337"/>
      <c r="C124" s="458"/>
      <c r="D124" s="458"/>
      <c r="E124" s="457"/>
      <c r="F124" s="337"/>
      <c r="G124" s="337"/>
      <c r="H124" s="458"/>
      <c r="I124" s="337"/>
      <c r="J124" s="457"/>
      <c r="K124" s="458"/>
    </row>
    <row r="125" spans="1:11" ht="14.25">
      <c r="A125" s="1236"/>
      <c r="B125" s="337"/>
      <c r="C125" s="458"/>
      <c r="D125" s="458"/>
      <c r="E125" s="457"/>
      <c r="F125" s="337"/>
      <c r="G125" s="337"/>
      <c r="H125" s="458"/>
      <c r="I125" s="337"/>
      <c r="J125" s="457"/>
      <c r="K125" s="458"/>
    </row>
    <row r="126" spans="1:11" ht="14.25">
      <c r="A126" s="1236"/>
      <c r="B126" s="337"/>
      <c r="C126" s="458"/>
      <c r="D126" s="458"/>
      <c r="E126" s="457"/>
      <c r="F126" s="337"/>
      <c r="G126" s="337"/>
      <c r="H126" s="458"/>
      <c r="I126" s="337"/>
      <c r="J126" s="457"/>
      <c r="K126" s="458"/>
    </row>
    <row r="127" spans="1:11" ht="14.25">
      <c r="A127" s="1236"/>
      <c r="B127" s="337"/>
      <c r="C127" s="458"/>
      <c r="D127" s="458"/>
      <c r="E127" s="457"/>
      <c r="F127" s="337"/>
      <c r="G127" s="337"/>
      <c r="H127" s="458"/>
      <c r="I127" s="337"/>
      <c r="J127" s="457"/>
      <c r="K127" s="458"/>
    </row>
    <row r="128" spans="1:11" ht="14.25">
      <c r="A128" s="1236"/>
      <c r="B128" s="337"/>
      <c r="C128" s="458"/>
      <c r="D128" s="458"/>
      <c r="E128" s="457"/>
      <c r="F128" s="337"/>
      <c r="G128" s="337"/>
      <c r="H128" s="458"/>
      <c r="I128" s="337"/>
      <c r="J128" s="457"/>
      <c r="K128" s="458"/>
    </row>
    <row r="129" spans="1:11" ht="14.25">
      <c r="A129" s="1236"/>
      <c r="B129" s="337"/>
      <c r="C129" s="458"/>
      <c r="D129" s="458"/>
      <c r="E129" s="457"/>
      <c r="F129" s="337"/>
      <c r="G129" s="337"/>
      <c r="H129" s="458"/>
      <c r="I129" s="337"/>
      <c r="J129" s="457"/>
      <c r="K129" s="458"/>
    </row>
    <row r="130" spans="1:11" ht="14.25">
      <c r="A130" s="1236"/>
      <c r="B130" s="337"/>
      <c r="C130" s="458"/>
      <c r="D130" s="458"/>
      <c r="E130" s="457"/>
      <c r="F130" s="337"/>
      <c r="G130" s="337"/>
      <c r="H130" s="458"/>
      <c r="I130" s="337"/>
      <c r="J130" s="457"/>
      <c r="K130" s="458"/>
    </row>
    <row r="131" spans="1:11" ht="14.25">
      <c r="A131" s="1236"/>
      <c r="B131" s="337"/>
      <c r="C131" s="458"/>
      <c r="D131" s="458"/>
      <c r="E131" s="457"/>
      <c r="F131" s="337"/>
      <c r="G131" s="337"/>
      <c r="H131" s="458"/>
      <c r="I131" s="337"/>
      <c r="J131" s="457"/>
      <c r="K131" s="458"/>
    </row>
    <row r="132" spans="1:11" ht="14.25">
      <c r="A132" s="1236"/>
      <c r="B132" s="337"/>
      <c r="C132" s="458"/>
      <c r="D132" s="458"/>
      <c r="E132" s="338"/>
      <c r="F132" s="337"/>
      <c r="G132" s="337"/>
      <c r="H132" s="458"/>
      <c r="I132" s="337"/>
      <c r="J132" s="457"/>
      <c r="K132" s="458"/>
    </row>
    <row r="133" spans="1:11" ht="14.25">
      <c r="A133" s="1236"/>
      <c r="B133" s="337"/>
      <c r="C133" s="458"/>
      <c r="D133" s="458"/>
      <c r="E133" s="458"/>
      <c r="F133" s="337"/>
      <c r="G133" s="337"/>
      <c r="H133" s="458"/>
      <c r="I133" s="337"/>
      <c r="J133" s="457"/>
      <c r="K133" s="458"/>
    </row>
    <row r="134" spans="1:11" ht="14.25">
      <c r="A134" s="1236"/>
      <c r="B134" s="337"/>
      <c r="C134" s="458"/>
      <c r="D134" s="458"/>
      <c r="E134" s="458"/>
      <c r="F134" s="337"/>
      <c r="G134" s="337"/>
      <c r="H134" s="458"/>
      <c r="I134" s="337"/>
      <c r="J134" s="457"/>
      <c r="K134" s="458"/>
    </row>
    <row r="135" spans="1:11" ht="15" thickBot="1">
      <c r="A135" s="1237"/>
      <c r="B135" s="339"/>
      <c r="C135" s="459"/>
      <c r="D135" s="459"/>
      <c r="E135" s="459"/>
      <c r="F135" s="339"/>
      <c r="G135" s="339"/>
      <c r="H135" s="459"/>
      <c r="I135" s="339"/>
      <c r="J135" s="340"/>
      <c r="K135" s="459"/>
    </row>
    <row r="136" spans="1:11" ht="14.25" customHeight="1">
      <c r="A136" s="1238" t="s">
        <v>518</v>
      </c>
      <c r="B136" s="335"/>
      <c r="C136" s="460"/>
      <c r="D136" s="460"/>
      <c r="E136" s="460"/>
      <c r="F136" s="335"/>
      <c r="G136" s="335"/>
      <c r="H136" s="344"/>
      <c r="I136" s="335"/>
      <c r="J136" s="460"/>
      <c r="K136" s="335"/>
    </row>
    <row r="137" spans="1:11" ht="14.25">
      <c r="A137" s="1239"/>
      <c r="B137" s="337"/>
      <c r="C137" s="461"/>
      <c r="D137" s="461"/>
      <c r="E137" s="461"/>
      <c r="F137" s="337"/>
      <c r="G137" s="337"/>
      <c r="H137" s="345"/>
      <c r="I137" s="337"/>
      <c r="J137" s="461"/>
      <c r="K137" s="337"/>
    </row>
    <row r="138" spans="1:11" ht="14.25">
      <c r="A138" s="1239"/>
      <c r="B138" s="337"/>
      <c r="C138" s="461"/>
      <c r="D138" s="461"/>
      <c r="E138" s="461"/>
      <c r="F138" s="337"/>
      <c r="G138" s="337"/>
      <c r="H138" s="462"/>
      <c r="I138" s="337"/>
      <c r="J138" s="461"/>
      <c r="K138" s="337"/>
    </row>
    <row r="139" spans="1:11" ht="14.25">
      <c r="A139" s="1239"/>
      <c r="B139" s="337"/>
      <c r="C139" s="461"/>
      <c r="D139" s="462"/>
      <c r="E139" s="461"/>
      <c r="F139" s="337"/>
      <c r="G139" s="337"/>
      <c r="H139" s="462"/>
      <c r="I139" s="337"/>
      <c r="J139" s="461"/>
      <c r="K139" s="337"/>
    </row>
    <row r="140" spans="1:11" ht="14.25">
      <c r="A140" s="1239"/>
      <c r="B140" s="337"/>
      <c r="C140" s="462"/>
      <c r="D140" s="462"/>
      <c r="E140" s="461"/>
      <c r="F140" s="337"/>
      <c r="G140" s="337"/>
      <c r="H140" s="462"/>
      <c r="I140" s="337"/>
      <c r="J140" s="461"/>
      <c r="K140" s="337"/>
    </row>
    <row r="141" spans="1:11" ht="14.25">
      <c r="A141" s="1239"/>
      <c r="B141" s="337"/>
      <c r="C141" s="462"/>
      <c r="D141" s="462"/>
      <c r="E141" s="461"/>
      <c r="F141" s="337"/>
      <c r="G141" s="337"/>
      <c r="H141" s="462"/>
      <c r="I141" s="337"/>
      <c r="J141" s="461"/>
      <c r="K141" s="462"/>
    </row>
    <row r="142" spans="1:11" ht="14.25">
      <c r="A142" s="1239"/>
      <c r="B142" s="337"/>
      <c r="C142" s="462"/>
      <c r="D142" s="462"/>
      <c r="E142" s="461"/>
      <c r="F142" s="337"/>
      <c r="G142" s="337"/>
      <c r="H142" s="462"/>
      <c r="I142" s="337"/>
      <c r="J142" s="461"/>
      <c r="K142" s="462"/>
    </row>
    <row r="143" spans="1:11" ht="14.25">
      <c r="A143" s="1239"/>
      <c r="B143" s="337"/>
      <c r="C143" s="462"/>
      <c r="D143" s="462"/>
      <c r="E143" s="461"/>
      <c r="F143" s="337"/>
      <c r="G143" s="337"/>
      <c r="H143" s="462"/>
      <c r="I143" s="337"/>
      <c r="J143" s="461"/>
      <c r="K143" s="462"/>
    </row>
    <row r="144" spans="1:11" ht="14.25">
      <c r="A144" s="1239"/>
      <c r="B144" s="337"/>
      <c r="C144" s="462"/>
      <c r="D144" s="462"/>
      <c r="E144" s="461"/>
      <c r="F144" s="337"/>
      <c r="G144" s="337"/>
      <c r="H144" s="462"/>
      <c r="I144" s="337"/>
      <c r="J144" s="461"/>
      <c r="K144" s="462"/>
    </row>
    <row r="145" spans="1:11" ht="14.25">
      <c r="A145" s="1239"/>
      <c r="B145" s="337"/>
      <c r="C145" s="462"/>
      <c r="D145" s="462"/>
      <c r="E145" s="461"/>
      <c r="F145" s="337"/>
      <c r="G145" s="337"/>
      <c r="H145" s="462"/>
      <c r="I145" s="337"/>
      <c r="J145" s="461"/>
      <c r="K145" s="462"/>
    </row>
    <row r="146" spans="1:11" ht="14.25">
      <c r="A146" s="1239"/>
      <c r="B146" s="337"/>
      <c r="C146" s="462"/>
      <c r="D146" s="462"/>
      <c r="E146" s="461"/>
      <c r="F146" s="337"/>
      <c r="G146" s="337"/>
      <c r="H146" s="462"/>
      <c r="I146" s="337"/>
      <c r="J146" s="461"/>
      <c r="K146" s="462"/>
    </row>
    <row r="147" spans="1:11" ht="14.25">
      <c r="A147" s="1239"/>
      <c r="B147" s="337"/>
      <c r="C147" s="462"/>
      <c r="D147" s="462"/>
      <c r="E147" s="461"/>
      <c r="F147" s="337"/>
      <c r="G147" s="337"/>
      <c r="H147" s="462"/>
      <c r="I147" s="337"/>
      <c r="J147" s="461"/>
      <c r="K147" s="462"/>
    </row>
    <row r="148" spans="1:11" ht="14.25">
      <c r="A148" s="1239"/>
      <c r="B148" s="337"/>
      <c r="C148" s="462"/>
      <c r="D148" s="462"/>
      <c r="E148" s="461"/>
      <c r="F148" s="337"/>
      <c r="G148" s="337"/>
      <c r="H148" s="462"/>
      <c r="I148" s="337"/>
      <c r="J148" s="461"/>
      <c r="K148" s="462"/>
    </row>
    <row r="149" spans="1:11" ht="14.25">
      <c r="A149" s="1239"/>
      <c r="B149" s="337"/>
      <c r="C149" s="462"/>
      <c r="D149" s="462"/>
      <c r="E149" s="337"/>
      <c r="F149" s="337"/>
      <c r="G149" s="337"/>
      <c r="H149" s="462"/>
      <c r="I149" s="337"/>
      <c r="J149" s="461"/>
      <c r="K149" s="462"/>
    </row>
    <row r="150" spans="1:11" ht="14.25">
      <c r="A150" s="1239"/>
      <c r="B150" s="337"/>
      <c r="C150" s="462"/>
      <c r="D150" s="462"/>
      <c r="E150" s="462"/>
      <c r="F150" s="337"/>
      <c r="G150" s="337"/>
      <c r="H150" s="462"/>
      <c r="I150" s="337"/>
      <c r="J150" s="461"/>
      <c r="K150" s="462"/>
    </row>
    <row r="151" spans="1:11" ht="14.25">
      <c r="A151" s="1239"/>
      <c r="B151" s="337"/>
      <c r="C151" s="462"/>
      <c r="D151" s="462"/>
      <c r="E151" s="462"/>
      <c r="F151" s="337"/>
      <c r="G151" s="337"/>
      <c r="H151" s="462"/>
      <c r="I151" s="337"/>
      <c r="J151" s="461"/>
      <c r="K151" s="462"/>
    </row>
    <row r="152" spans="1:11" ht="15" thickBot="1">
      <c r="A152" s="1240"/>
      <c r="B152" s="339"/>
      <c r="C152" s="463"/>
      <c r="D152" s="463"/>
      <c r="E152" s="463"/>
      <c r="F152" s="339"/>
      <c r="G152" s="339"/>
      <c r="H152" s="463"/>
      <c r="I152" s="339"/>
      <c r="J152" s="339"/>
      <c r="K152" s="463"/>
    </row>
    <row r="153" spans="1:11" ht="14.25">
      <c r="A153" s="1238" t="s">
        <v>536</v>
      </c>
      <c r="B153" s="335"/>
      <c r="C153" s="460"/>
      <c r="D153" s="460"/>
      <c r="E153" s="460"/>
      <c r="F153" s="335"/>
      <c r="G153" s="335"/>
      <c r="H153" s="344"/>
      <c r="I153" s="335"/>
      <c r="J153" s="460"/>
      <c r="K153" s="335"/>
    </row>
    <row r="154" spans="1:11" ht="14.25">
      <c r="A154" s="1239"/>
      <c r="B154" s="337"/>
      <c r="C154" s="461"/>
      <c r="D154" s="461"/>
      <c r="E154" s="461"/>
      <c r="F154" s="337"/>
      <c r="G154" s="337"/>
      <c r="H154" s="345"/>
      <c r="I154" s="337"/>
      <c r="J154" s="461"/>
      <c r="K154" s="337"/>
    </row>
    <row r="155" spans="1:11" ht="14.25">
      <c r="A155" s="1239"/>
      <c r="B155" s="337"/>
      <c r="C155" s="461"/>
      <c r="D155" s="461"/>
      <c r="E155" s="461"/>
      <c r="F155" s="337"/>
      <c r="G155" s="337"/>
      <c r="H155" s="462"/>
      <c r="I155" s="337"/>
      <c r="J155" s="461"/>
      <c r="K155" s="337"/>
    </row>
    <row r="156" spans="1:11" ht="14.25">
      <c r="A156" s="1239"/>
      <c r="B156" s="337"/>
      <c r="C156" s="461"/>
      <c r="D156" s="462"/>
      <c r="E156" s="461"/>
      <c r="F156" s="337"/>
      <c r="G156" s="337"/>
      <c r="H156" s="462"/>
      <c r="I156" s="337"/>
      <c r="J156" s="461"/>
      <c r="K156" s="337"/>
    </row>
    <row r="157" spans="1:11" ht="14.25">
      <c r="A157" s="1239"/>
      <c r="B157" s="337"/>
      <c r="C157" s="462"/>
      <c r="D157" s="462"/>
      <c r="E157" s="461"/>
      <c r="F157" s="337"/>
      <c r="G157" s="337"/>
      <c r="H157" s="462"/>
      <c r="I157" s="337"/>
      <c r="J157" s="461"/>
      <c r="K157" s="337"/>
    </row>
    <row r="158" spans="1:11" ht="14.25">
      <c r="A158" s="1239"/>
      <c r="B158" s="337"/>
      <c r="C158" s="462"/>
      <c r="D158" s="462"/>
      <c r="E158" s="461"/>
      <c r="F158" s="337"/>
      <c r="G158" s="337"/>
      <c r="H158" s="462"/>
      <c r="I158" s="337"/>
      <c r="J158" s="461"/>
      <c r="K158" s="462"/>
    </row>
    <row r="159" spans="1:11" ht="14.25">
      <c r="A159" s="1239"/>
      <c r="B159" s="337"/>
      <c r="C159" s="462"/>
      <c r="D159" s="462"/>
      <c r="E159" s="461"/>
      <c r="F159" s="337"/>
      <c r="G159" s="337"/>
      <c r="H159" s="462"/>
      <c r="I159" s="337"/>
      <c r="J159" s="461"/>
      <c r="K159" s="462"/>
    </row>
    <row r="160" spans="1:11" ht="14.25">
      <c r="A160" s="1239"/>
      <c r="B160" s="337"/>
      <c r="C160" s="462"/>
      <c r="D160" s="462"/>
      <c r="E160" s="461"/>
      <c r="F160" s="337"/>
      <c r="G160" s="337"/>
      <c r="H160" s="462"/>
      <c r="I160" s="337"/>
      <c r="J160" s="461"/>
      <c r="K160" s="462"/>
    </row>
    <row r="161" spans="1:11" ht="14.25">
      <c r="A161" s="1239"/>
      <c r="B161" s="337"/>
      <c r="C161" s="462"/>
      <c r="D161" s="462"/>
      <c r="E161" s="461"/>
      <c r="F161" s="337"/>
      <c r="G161" s="337"/>
      <c r="H161" s="462"/>
      <c r="I161" s="337"/>
      <c r="J161" s="461"/>
      <c r="K161" s="462"/>
    </row>
    <row r="162" spans="1:11" ht="14.25">
      <c r="A162" s="1239"/>
      <c r="B162" s="337"/>
      <c r="C162" s="462"/>
      <c r="D162" s="462"/>
      <c r="E162" s="461"/>
      <c r="F162" s="337"/>
      <c r="G162" s="337"/>
      <c r="H162" s="462"/>
      <c r="I162" s="337"/>
      <c r="J162" s="461"/>
      <c r="K162" s="462"/>
    </row>
    <row r="163" spans="1:11" ht="14.25">
      <c r="A163" s="1239"/>
      <c r="B163" s="337"/>
      <c r="C163" s="462"/>
      <c r="D163" s="462"/>
      <c r="E163" s="461"/>
      <c r="F163" s="337"/>
      <c r="G163" s="337"/>
      <c r="H163" s="462"/>
      <c r="I163" s="337"/>
      <c r="J163" s="461"/>
      <c r="K163" s="462"/>
    </row>
    <row r="164" spans="1:11" ht="14.25">
      <c r="A164" s="1239"/>
      <c r="B164" s="337"/>
      <c r="C164" s="462"/>
      <c r="D164" s="462"/>
      <c r="E164" s="461"/>
      <c r="F164" s="337"/>
      <c r="G164" s="337"/>
      <c r="H164" s="462"/>
      <c r="I164" s="337"/>
      <c r="J164" s="461"/>
      <c r="K164" s="462"/>
    </row>
    <row r="165" spans="1:11" ht="14.25">
      <c r="A165" s="1239"/>
      <c r="B165" s="337"/>
      <c r="C165" s="462"/>
      <c r="D165" s="462"/>
      <c r="E165" s="461"/>
      <c r="F165" s="337"/>
      <c r="G165" s="337"/>
      <c r="H165" s="462"/>
      <c r="I165" s="337"/>
      <c r="J165" s="461"/>
      <c r="K165" s="462"/>
    </row>
    <row r="166" spans="1:11" ht="14.25">
      <c r="A166" s="1239"/>
      <c r="B166" s="337"/>
      <c r="C166" s="462"/>
      <c r="D166" s="462"/>
      <c r="E166" s="337"/>
      <c r="F166" s="337"/>
      <c r="G166" s="337"/>
      <c r="H166" s="462"/>
      <c r="I166" s="337"/>
      <c r="J166" s="461"/>
      <c r="K166" s="462"/>
    </row>
    <row r="167" spans="1:11" ht="14.25">
      <c r="A167" s="1239"/>
      <c r="B167" s="337"/>
      <c r="C167" s="462"/>
      <c r="D167" s="462"/>
      <c r="E167" s="462"/>
      <c r="F167" s="337"/>
      <c r="G167" s="337"/>
      <c r="H167" s="462"/>
      <c r="I167" s="337"/>
      <c r="J167" s="461"/>
      <c r="K167" s="462"/>
    </row>
    <row r="168" spans="1:11" ht="14.25">
      <c r="A168" s="1239"/>
      <c r="B168" s="337"/>
      <c r="C168" s="462"/>
      <c r="D168" s="462"/>
      <c r="E168" s="462"/>
      <c r="F168" s="337"/>
      <c r="G168" s="337"/>
      <c r="H168" s="462"/>
      <c r="I168" s="337"/>
      <c r="J168" s="461"/>
      <c r="K168" s="462"/>
    </row>
    <row r="169" spans="1:11" ht="15" thickBot="1">
      <c r="A169" s="1240"/>
      <c r="B169" s="339"/>
      <c r="C169" s="463"/>
      <c r="D169" s="463"/>
      <c r="E169" s="463"/>
      <c r="F169" s="339"/>
      <c r="G169" s="339"/>
      <c r="H169" s="463"/>
      <c r="I169" s="339"/>
      <c r="J169" s="339"/>
      <c r="K169" s="463"/>
    </row>
    <row r="170" spans="1:11" ht="14.25">
      <c r="A170" s="1238" t="s">
        <v>537</v>
      </c>
      <c r="B170" s="335"/>
      <c r="C170" s="460"/>
      <c r="D170" s="460"/>
      <c r="E170" s="460"/>
      <c r="F170" s="335"/>
      <c r="G170" s="335"/>
      <c r="H170" s="344"/>
      <c r="I170" s="335"/>
      <c r="J170" s="460"/>
      <c r="K170" s="335"/>
    </row>
    <row r="171" spans="1:11" ht="14.25">
      <c r="A171" s="1239"/>
      <c r="B171" s="337"/>
      <c r="C171" s="461"/>
      <c r="D171" s="461"/>
      <c r="E171" s="461"/>
      <c r="F171" s="337"/>
      <c r="G171" s="337"/>
      <c r="H171" s="345"/>
      <c r="I171" s="337"/>
      <c r="J171" s="461"/>
      <c r="K171" s="337"/>
    </row>
    <row r="172" spans="1:11" ht="14.25">
      <c r="A172" s="1239"/>
      <c r="B172" s="337"/>
      <c r="C172" s="461"/>
      <c r="D172" s="461"/>
      <c r="E172" s="461"/>
      <c r="F172" s="337"/>
      <c r="G172" s="337"/>
      <c r="H172" s="462"/>
      <c r="I172" s="337"/>
      <c r="J172" s="461"/>
      <c r="K172" s="337"/>
    </row>
    <row r="173" spans="1:11" ht="14.25">
      <c r="A173" s="1239"/>
      <c r="B173" s="337"/>
      <c r="C173" s="461"/>
      <c r="D173" s="462"/>
      <c r="E173" s="461"/>
      <c r="F173" s="337"/>
      <c r="G173" s="337"/>
      <c r="H173" s="462"/>
      <c r="I173" s="337"/>
      <c r="J173" s="461"/>
      <c r="K173" s="337"/>
    </row>
    <row r="174" spans="1:11" ht="14.25">
      <c r="A174" s="1239"/>
      <c r="B174" s="337"/>
      <c r="C174" s="462"/>
      <c r="D174" s="462"/>
      <c r="E174" s="461"/>
      <c r="F174" s="337"/>
      <c r="G174" s="337"/>
      <c r="H174" s="462"/>
      <c r="I174" s="337"/>
      <c r="J174" s="461"/>
      <c r="K174" s="337"/>
    </row>
    <row r="175" spans="1:11" ht="14.25">
      <c r="A175" s="1239"/>
      <c r="B175" s="337"/>
      <c r="C175" s="462"/>
      <c r="D175" s="462"/>
      <c r="E175" s="461"/>
      <c r="F175" s="337"/>
      <c r="G175" s="337"/>
      <c r="H175" s="462"/>
      <c r="I175" s="337"/>
      <c r="J175" s="461"/>
      <c r="K175" s="462"/>
    </row>
    <row r="176" spans="1:11" ht="14.25">
      <c r="A176" s="1239"/>
      <c r="B176" s="337"/>
      <c r="C176" s="462"/>
      <c r="D176" s="462"/>
      <c r="E176" s="461"/>
      <c r="F176" s="337"/>
      <c r="G176" s="337"/>
      <c r="H176" s="462"/>
      <c r="I176" s="337"/>
      <c r="J176" s="461"/>
      <c r="K176" s="462"/>
    </row>
    <row r="177" spans="1:11" ht="14.25">
      <c r="A177" s="1239"/>
      <c r="B177" s="337"/>
      <c r="C177" s="462"/>
      <c r="D177" s="462"/>
      <c r="E177" s="461"/>
      <c r="F177" s="337"/>
      <c r="G177" s="337"/>
      <c r="H177" s="462"/>
      <c r="I177" s="337"/>
      <c r="J177" s="461"/>
      <c r="K177" s="462"/>
    </row>
    <row r="178" spans="1:11" ht="14.25">
      <c r="A178" s="1239"/>
      <c r="B178" s="337"/>
      <c r="C178" s="462"/>
      <c r="D178" s="462"/>
      <c r="E178" s="461"/>
      <c r="F178" s="337"/>
      <c r="G178" s="337"/>
      <c r="H178" s="462"/>
      <c r="I178" s="337"/>
      <c r="J178" s="461"/>
      <c r="K178" s="462"/>
    </row>
    <row r="179" spans="1:11" ht="14.25">
      <c r="A179" s="1239"/>
      <c r="B179" s="337"/>
      <c r="C179" s="462"/>
      <c r="D179" s="462"/>
      <c r="E179" s="461"/>
      <c r="F179" s="337"/>
      <c r="G179" s="337"/>
      <c r="H179" s="462"/>
      <c r="I179" s="337"/>
      <c r="J179" s="461"/>
      <c r="K179" s="462"/>
    </row>
    <row r="180" spans="1:11" ht="14.25">
      <c r="A180" s="1239"/>
      <c r="B180" s="337"/>
      <c r="C180" s="462"/>
      <c r="D180" s="462"/>
      <c r="E180" s="461"/>
      <c r="F180" s="337"/>
      <c r="G180" s="337"/>
      <c r="H180" s="462"/>
      <c r="I180" s="337"/>
      <c r="J180" s="461"/>
      <c r="K180" s="462"/>
    </row>
    <row r="181" spans="1:11" ht="14.25">
      <c r="A181" s="1239"/>
      <c r="B181" s="337"/>
      <c r="C181" s="462"/>
      <c r="D181" s="462"/>
      <c r="E181" s="461"/>
      <c r="F181" s="337"/>
      <c r="G181" s="337"/>
      <c r="H181" s="462"/>
      <c r="I181" s="337"/>
      <c r="J181" s="461"/>
      <c r="K181" s="462"/>
    </row>
    <row r="182" spans="1:11" ht="14.25">
      <c r="A182" s="1239"/>
      <c r="B182" s="337"/>
      <c r="C182" s="462"/>
      <c r="D182" s="462"/>
      <c r="E182" s="461"/>
      <c r="F182" s="337"/>
      <c r="G182" s="337"/>
      <c r="H182" s="462"/>
      <c r="I182" s="337"/>
      <c r="J182" s="461"/>
      <c r="K182" s="462"/>
    </row>
    <row r="183" spans="1:11" ht="14.25">
      <c r="A183" s="1239"/>
      <c r="B183" s="337"/>
      <c r="C183" s="462"/>
      <c r="D183" s="462"/>
      <c r="E183" s="337"/>
      <c r="F183" s="337"/>
      <c r="G183" s="337"/>
      <c r="H183" s="462"/>
      <c r="I183" s="337"/>
      <c r="J183" s="461"/>
      <c r="K183" s="462"/>
    </row>
    <row r="184" spans="1:11" ht="14.25">
      <c r="A184" s="1239"/>
      <c r="B184" s="337"/>
      <c r="C184" s="462"/>
      <c r="D184" s="462"/>
      <c r="E184" s="462"/>
      <c r="F184" s="337"/>
      <c r="G184" s="337"/>
      <c r="H184" s="462"/>
      <c r="I184" s="337"/>
      <c r="J184" s="461"/>
      <c r="K184" s="462"/>
    </row>
    <row r="185" spans="1:11" ht="14.25">
      <c r="A185" s="1239"/>
      <c r="B185" s="337"/>
      <c r="C185" s="462"/>
      <c r="D185" s="462"/>
      <c r="E185" s="462"/>
      <c r="F185" s="337"/>
      <c r="G185" s="337"/>
      <c r="H185" s="462"/>
      <c r="I185" s="337"/>
      <c r="J185" s="461"/>
      <c r="K185" s="462"/>
    </row>
    <row r="186" spans="1:11" ht="15" thickBot="1">
      <c r="A186" s="1240"/>
      <c r="B186" s="339"/>
      <c r="C186" s="463"/>
      <c r="D186" s="463"/>
      <c r="E186" s="463"/>
      <c r="F186" s="339"/>
      <c r="G186" s="339"/>
      <c r="H186" s="463"/>
      <c r="I186" s="339"/>
      <c r="J186" s="339"/>
      <c r="K186" s="463"/>
    </row>
  </sheetData>
  <mergeCells count="22">
    <mergeCell ref="B6:E6"/>
    <mergeCell ref="G6:I6"/>
    <mergeCell ref="A153:A169"/>
    <mergeCell ref="A170:A186"/>
    <mergeCell ref="A15:A16"/>
    <mergeCell ref="A34:A50"/>
    <mergeCell ref="A1:K1"/>
    <mergeCell ref="J15:J16"/>
    <mergeCell ref="K15:K16"/>
    <mergeCell ref="A119:A135"/>
    <mergeCell ref="A136:A152"/>
    <mergeCell ref="B15:B16"/>
    <mergeCell ref="C15:C16"/>
    <mergeCell ref="D15:D16"/>
    <mergeCell ref="E15:E16"/>
    <mergeCell ref="F15:F16"/>
    <mergeCell ref="G15:I15"/>
    <mergeCell ref="A51:A67"/>
    <mergeCell ref="A68:A84"/>
    <mergeCell ref="A85:A101"/>
    <mergeCell ref="A102:A118"/>
    <mergeCell ref="A17:A33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I44"/>
  <sheetViews>
    <sheetView showGridLines="0" zoomScaleSheetLayoutView="100" workbookViewId="0">
      <selection activeCell="C21" sqref="C21"/>
    </sheetView>
  </sheetViews>
  <sheetFormatPr defaultRowHeight="14.25"/>
  <cols>
    <col min="1" max="1" width="2.140625" style="1" customWidth="1"/>
    <col min="2" max="2" width="4.42578125" style="450" customWidth="1"/>
    <col min="3" max="3" width="52" style="450" customWidth="1"/>
    <col min="4" max="4" width="1.28515625" style="450" customWidth="1"/>
    <col min="5" max="5" width="10.7109375" style="451" customWidth="1"/>
    <col min="6" max="8" width="10.7109375" style="450" customWidth="1"/>
    <col min="9" max="9" width="7.85546875" style="401" hidden="1" customWidth="1"/>
    <col min="10" max="16" width="3.7109375" style="1" customWidth="1"/>
    <col min="17" max="16384" width="9.140625" style="1"/>
  </cols>
  <sheetData>
    <row r="1" spans="1:9" ht="18">
      <c r="A1" s="7" t="str">
        <f>'DATA UTAMA'!D16</f>
        <v>-</v>
      </c>
      <c r="B1" s="1283" t="s">
        <v>45</v>
      </c>
      <c r="C1" s="1283"/>
      <c r="D1" s="1283"/>
      <c r="E1" s="1283"/>
      <c r="F1" s="1283"/>
      <c r="G1" s="1283"/>
      <c r="H1" s="1283"/>
      <c r="I1" s="393"/>
    </row>
    <row r="2" spans="1:9" ht="6" customHeight="1">
      <c r="A2" s="7" t="str">
        <f>'DATA UTAMA'!H21</f>
        <v>PENILAIAN</v>
      </c>
      <c r="B2" s="394"/>
      <c r="C2" s="394"/>
      <c r="D2" s="394"/>
      <c r="E2" s="395"/>
      <c r="F2" s="395"/>
      <c r="G2" s="395"/>
      <c r="H2" s="395"/>
      <c r="I2" s="395"/>
    </row>
    <row r="3" spans="1:9">
      <c r="A3" s="7" t="str">
        <f>'DATA UTAMA'!D18</f>
        <v>PRAKARYA</v>
      </c>
      <c r="B3" s="396"/>
      <c r="C3" s="397" t="s">
        <v>2</v>
      </c>
      <c r="D3" s="398" t="s">
        <v>3</v>
      </c>
      <c r="E3" s="1286" t="str">
        <f>'DATA UTAMA'!D18</f>
        <v>PRAKARYA</v>
      </c>
      <c r="F3" s="1286"/>
      <c r="G3" s="1286"/>
      <c r="H3" s="1286"/>
      <c r="I3" s="399"/>
    </row>
    <row r="4" spans="1:9">
      <c r="A4" s="7" t="e">
        <f>'DATA UTAMA'!#REF!</f>
        <v>#REF!</v>
      </c>
      <c r="B4" s="396"/>
      <c r="C4" s="397" t="s">
        <v>46</v>
      </c>
      <c r="D4" s="398" t="s">
        <v>3</v>
      </c>
      <c r="E4" s="452" t="str">
        <f>'DATA UTAMA'!L16</f>
        <v>VIII 6</v>
      </c>
      <c r="F4" s="452"/>
      <c r="G4" s="452"/>
      <c r="H4" s="452"/>
      <c r="I4" s="399" t="str">
        <f>'DATA ISIAN'!B3</f>
        <v>VII 1</v>
      </c>
    </row>
    <row r="5" spans="1:9">
      <c r="A5" s="7" t="e">
        <f>'DATA UTAMA'!#REF!</f>
        <v>#REF!</v>
      </c>
      <c r="B5" s="396"/>
      <c r="C5" s="397" t="s">
        <v>25</v>
      </c>
      <c r="D5" s="398" t="s">
        <v>3</v>
      </c>
      <c r="E5" s="1284" t="str">
        <f>PROSEM!E5</f>
        <v>2017/2018</v>
      </c>
      <c r="F5" s="1284"/>
      <c r="G5" s="1284"/>
      <c r="H5" s="1284"/>
      <c r="I5" s="399" t="str">
        <f>'DATA ISIAN'!B4</f>
        <v>VII 2</v>
      </c>
    </row>
    <row r="6" spans="1:9">
      <c r="A6" s="7"/>
      <c r="B6" s="396"/>
      <c r="C6" s="397" t="s">
        <v>260</v>
      </c>
      <c r="D6" s="398" t="s">
        <v>3</v>
      </c>
      <c r="E6" s="398">
        <f>'DATA UTAMA'!H18</f>
        <v>0</v>
      </c>
      <c r="F6" s="398"/>
      <c r="G6" s="398"/>
      <c r="H6" s="398"/>
      <c r="I6" s="399" t="str">
        <f>'DATA ISIAN'!B5</f>
        <v>VII 3</v>
      </c>
    </row>
    <row r="7" spans="1:9">
      <c r="B7" s="400"/>
      <c r="C7" s="397" t="s">
        <v>246</v>
      </c>
      <c r="D7" s="398" t="s">
        <v>3</v>
      </c>
      <c r="E7" s="398" t="str">
        <f>'DATA UTAMA'!D14</f>
        <v>ACHMAD MUFTI, S.Kom.</v>
      </c>
      <c r="F7" s="398"/>
      <c r="G7" s="398"/>
      <c r="H7" s="398"/>
      <c r="I7" s="399" t="str">
        <f>'DATA ISIAN'!B6</f>
        <v>VII 4</v>
      </c>
    </row>
    <row r="8" spans="1:9" ht="9" customHeight="1" thickBot="1">
      <c r="B8" s="401"/>
      <c r="C8" s="401"/>
      <c r="D8" s="401"/>
      <c r="E8" s="402"/>
      <c r="F8" s="401"/>
      <c r="G8" s="401"/>
      <c r="H8" s="401"/>
      <c r="I8" s="399" t="str">
        <f>'DATA ISIAN'!B7</f>
        <v>VII 5</v>
      </c>
    </row>
    <row r="9" spans="1:9" ht="15" thickTop="1">
      <c r="B9" s="1271" t="s">
        <v>6</v>
      </c>
      <c r="C9" s="1277" t="s">
        <v>62</v>
      </c>
      <c r="D9" s="1278"/>
      <c r="E9" s="1274" t="s">
        <v>30</v>
      </c>
      <c r="F9" s="1274"/>
      <c r="G9" s="1274"/>
      <c r="H9" s="1275"/>
      <c r="I9" s="399" t="str">
        <f>'DATA ISIAN'!B8</f>
        <v>VII 6</v>
      </c>
    </row>
    <row r="10" spans="1:9">
      <c r="A10" s="7" t="str">
        <f>'DATA UTAMA'!D18</f>
        <v>PRAKARYA</v>
      </c>
      <c r="B10" s="1272"/>
      <c r="C10" s="1279"/>
      <c r="D10" s="1280"/>
      <c r="E10" s="1276" t="s">
        <v>47</v>
      </c>
      <c r="F10" s="1276"/>
      <c r="G10" s="1266" t="s">
        <v>48</v>
      </c>
      <c r="H10" s="1267"/>
      <c r="I10" s="399" t="str">
        <f>'DATA ISIAN'!B9</f>
        <v>VII 7</v>
      </c>
    </row>
    <row r="11" spans="1:9" ht="15" thickBot="1">
      <c r="A11" s="7" t="e">
        <f>'DATA UTAMA'!#REF!</f>
        <v>#REF!</v>
      </c>
      <c r="B11" s="1273"/>
      <c r="C11" s="1281"/>
      <c r="D11" s="1282"/>
      <c r="E11" s="403" t="s">
        <v>37</v>
      </c>
      <c r="F11" s="403" t="s">
        <v>38</v>
      </c>
      <c r="G11" s="403" t="s">
        <v>37</v>
      </c>
      <c r="H11" s="404" t="s">
        <v>38</v>
      </c>
      <c r="I11" s="399" t="str">
        <f>'DATA ISIAN'!B10</f>
        <v>VII 8</v>
      </c>
    </row>
    <row r="12" spans="1:9" s="413" customFormat="1" ht="31.5" customHeight="1" thickTop="1">
      <c r="A12" s="405" t="e">
        <f>'DATA UTAMA'!#REF!</f>
        <v>#REF!</v>
      </c>
      <c r="B12" s="406">
        <v>1</v>
      </c>
      <c r="C12" s="407" t="s">
        <v>544</v>
      </c>
      <c r="D12" s="408"/>
      <c r="E12" s="409"/>
      <c r="F12" s="410"/>
      <c r="G12" s="411"/>
      <c r="H12" s="412"/>
      <c r="I12" s="399" t="str">
        <f>'DATA ISIAN'!B11</f>
        <v>VII I</v>
      </c>
    </row>
    <row r="13" spans="1:9" s="413" customFormat="1" ht="31.5" customHeight="1">
      <c r="B13" s="406">
        <v>1.1000000000000001</v>
      </c>
      <c r="C13" s="407" t="s">
        <v>509</v>
      </c>
      <c r="D13" s="408"/>
      <c r="E13" s="409">
        <v>6</v>
      </c>
      <c r="F13" s="410">
        <f>$E$6*E13</f>
        <v>0</v>
      </c>
      <c r="G13" s="417"/>
      <c r="H13" s="418"/>
      <c r="I13" s="399" t="e">
        <f>'DATA ISIAN'!#REF!</f>
        <v>#REF!</v>
      </c>
    </row>
    <row r="14" spans="1:9" ht="31.5" customHeight="1">
      <c r="B14" s="414">
        <v>1.2</v>
      </c>
      <c r="C14" s="407" t="s">
        <v>497</v>
      </c>
      <c r="D14" s="415"/>
      <c r="E14" s="416">
        <v>6</v>
      </c>
      <c r="F14" s="410">
        <f t="shared" ref="F14:F21" si="0">E14*$E$6</f>
        <v>0</v>
      </c>
      <c r="G14" s="417"/>
      <c r="H14" s="418"/>
      <c r="I14" s="399" t="e">
        <f>'DATA ISIAN'!#REF!</f>
        <v>#REF!</v>
      </c>
    </row>
    <row r="15" spans="1:9" ht="31.5" customHeight="1">
      <c r="B15" s="414">
        <v>1.3</v>
      </c>
      <c r="C15" s="419" t="s">
        <v>498</v>
      </c>
      <c r="D15" s="420"/>
      <c r="E15" s="416">
        <v>6</v>
      </c>
      <c r="F15" s="410">
        <f t="shared" si="0"/>
        <v>0</v>
      </c>
      <c r="G15" s="417"/>
      <c r="H15" s="418"/>
      <c r="I15" s="399" t="e">
        <f>'DATA ISIAN'!#REF!</f>
        <v>#REF!</v>
      </c>
    </row>
    <row r="16" spans="1:9" ht="31.5" customHeight="1">
      <c r="B16" s="414"/>
      <c r="C16" s="419"/>
      <c r="D16" s="420"/>
      <c r="E16" s="416"/>
      <c r="F16" s="410">
        <f t="shared" si="0"/>
        <v>0</v>
      </c>
      <c r="G16" s="421"/>
      <c r="H16" s="422"/>
      <c r="I16" s="399" t="e">
        <f>'DATA ISIAN'!#REF!</f>
        <v>#REF!</v>
      </c>
    </row>
    <row r="17" spans="2:9" ht="31.5" customHeight="1">
      <c r="B17" s="414"/>
      <c r="C17" s="419"/>
      <c r="D17" s="420"/>
      <c r="E17" s="416"/>
      <c r="F17" s="410">
        <f t="shared" si="0"/>
        <v>0</v>
      </c>
      <c r="G17" s="421"/>
      <c r="H17" s="422"/>
      <c r="I17" s="399" t="e">
        <f>'DATA ISIAN'!#REF!</f>
        <v>#REF!</v>
      </c>
    </row>
    <row r="18" spans="2:9" ht="31.5" customHeight="1">
      <c r="B18" s="414"/>
      <c r="C18" s="419"/>
      <c r="D18" s="420"/>
      <c r="E18" s="416"/>
      <c r="F18" s="410">
        <f t="shared" si="0"/>
        <v>0</v>
      </c>
      <c r="G18" s="421"/>
      <c r="H18" s="422"/>
      <c r="I18" s="399" t="str">
        <f>'DATA ISIAN'!B12</f>
        <v>VIII 1</v>
      </c>
    </row>
    <row r="19" spans="2:9" ht="32.25" customHeight="1">
      <c r="B19" s="414"/>
      <c r="C19" s="419"/>
      <c r="D19" s="420"/>
      <c r="E19" s="416"/>
      <c r="F19" s="410">
        <f t="shared" si="0"/>
        <v>0</v>
      </c>
      <c r="G19" s="421"/>
      <c r="H19" s="422"/>
      <c r="I19" s="399" t="str">
        <f>'DATA ISIAN'!B13</f>
        <v>VIII 2</v>
      </c>
    </row>
    <row r="20" spans="2:9" ht="32.25" customHeight="1">
      <c r="B20" s="414"/>
      <c r="C20" s="419"/>
      <c r="D20" s="420"/>
      <c r="E20" s="416"/>
      <c r="F20" s="410">
        <f t="shared" si="0"/>
        <v>0</v>
      </c>
      <c r="G20" s="421"/>
      <c r="H20" s="422"/>
      <c r="I20" s="399" t="str">
        <f>'DATA ISIAN'!B14</f>
        <v>VIII 3</v>
      </c>
    </row>
    <row r="21" spans="2:9" ht="32.25" customHeight="1" thickBot="1">
      <c r="B21" s="430"/>
      <c r="C21" s="431"/>
      <c r="D21" s="432"/>
      <c r="E21" s="423"/>
      <c r="F21" s="423">
        <f t="shared" si="0"/>
        <v>0</v>
      </c>
      <c r="G21" s="424"/>
      <c r="H21" s="425"/>
      <c r="I21" s="399" t="str">
        <f>'DATA ISIAN'!B15</f>
        <v>VIII 4</v>
      </c>
    </row>
    <row r="22" spans="2:9" ht="32.25" customHeight="1" thickTop="1">
      <c r="B22" s="406">
        <v>1</v>
      </c>
      <c r="C22" s="407" t="s">
        <v>544</v>
      </c>
      <c r="D22" s="408"/>
      <c r="E22" s="429"/>
      <c r="F22" s="429"/>
      <c r="G22" s="409"/>
      <c r="H22" s="433"/>
      <c r="I22" s="399" t="str">
        <f>'DATA ISIAN'!B16</f>
        <v>VIII 5</v>
      </c>
    </row>
    <row r="23" spans="2:9" ht="32.25" customHeight="1">
      <c r="B23" s="406">
        <v>1.4</v>
      </c>
      <c r="C23" s="407" t="s">
        <v>499</v>
      </c>
      <c r="D23" s="415"/>
      <c r="E23" s="421"/>
      <c r="F23" s="421"/>
      <c r="G23" s="416">
        <v>21</v>
      </c>
      <c r="H23" s="433">
        <f>G23*$E$6</f>
        <v>0</v>
      </c>
      <c r="I23" s="399" t="str">
        <f>'DATA ISIAN'!B17</f>
        <v>VIII 6</v>
      </c>
    </row>
    <row r="24" spans="2:9" ht="32.25" customHeight="1">
      <c r="B24" s="414">
        <v>1.5</v>
      </c>
      <c r="C24" s="434" t="s">
        <v>500</v>
      </c>
      <c r="D24" s="420"/>
      <c r="E24" s="421"/>
      <c r="F24" s="421"/>
      <c r="G24" s="416">
        <v>15</v>
      </c>
      <c r="H24" s="433">
        <f t="shared" ref="H24:H32" si="1">G24*$E$6</f>
        <v>0</v>
      </c>
      <c r="I24" s="399" t="str">
        <f>'DATA ISIAN'!B18</f>
        <v>VIII 7</v>
      </c>
    </row>
    <row r="25" spans="2:9" ht="32.25" customHeight="1">
      <c r="B25" s="414">
        <v>3.6</v>
      </c>
      <c r="C25" s="419" t="s">
        <v>501</v>
      </c>
      <c r="D25" s="420"/>
      <c r="E25" s="421"/>
      <c r="F25" s="421"/>
      <c r="G25" s="416"/>
      <c r="H25" s="433">
        <f t="shared" si="1"/>
        <v>0</v>
      </c>
      <c r="I25" s="399" t="str">
        <f>'DATA ISIAN'!B19</f>
        <v>VIII 8</v>
      </c>
    </row>
    <row r="26" spans="2:9" ht="32.25" customHeight="1">
      <c r="B26" s="414"/>
      <c r="C26" s="419"/>
      <c r="D26" s="420"/>
      <c r="E26" s="421"/>
      <c r="F26" s="421"/>
      <c r="G26" s="416"/>
      <c r="H26" s="433">
        <f t="shared" si="1"/>
        <v>0</v>
      </c>
      <c r="I26" s="399" t="str">
        <f>'DATA ISIAN'!B20</f>
        <v>VIII I</v>
      </c>
    </row>
    <row r="27" spans="2:9" ht="32.25" customHeight="1">
      <c r="B27" s="414"/>
      <c r="C27" s="419"/>
      <c r="D27" s="420"/>
      <c r="E27" s="421"/>
      <c r="F27" s="421"/>
      <c r="G27" s="416"/>
      <c r="H27" s="433">
        <f t="shared" si="1"/>
        <v>0</v>
      </c>
      <c r="I27" s="399" t="e">
        <f>'DATA ISIAN'!#REF!</f>
        <v>#REF!</v>
      </c>
    </row>
    <row r="28" spans="2:9" ht="32.25" customHeight="1">
      <c r="B28" s="414"/>
      <c r="C28" s="419"/>
      <c r="D28" s="420"/>
      <c r="E28" s="421"/>
      <c r="F28" s="421"/>
      <c r="G28" s="416"/>
      <c r="H28" s="433">
        <f t="shared" si="1"/>
        <v>0</v>
      </c>
      <c r="I28" s="399" t="e">
        <f>'DATA ISIAN'!#REF!</f>
        <v>#REF!</v>
      </c>
    </row>
    <row r="29" spans="2:9" ht="32.25" customHeight="1">
      <c r="B29" s="414"/>
      <c r="C29" s="419"/>
      <c r="D29" s="420"/>
      <c r="E29" s="421"/>
      <c r="F29" s="421"/>
      <c r="G29" s="416"/>
      <c r="H29" s="433">
        <f t="shared" si="1"/>
        <v>0</v>
      </c>
      <c r="I29" s="399" t="e">
        <f>'DATA ISIAN'!#REF!</f>
        <v>#REF!</v>
      </c>
    </row>
    <row r="30" spans="2:9" ht="32.25" customHeight="1">
      <c r="B30" s="426"/>
      <c r="C30" s="427"/>
      <c r="D30" s="428"/>
      <c r="E30" s="429"/>
      <c r="F30" s="429"/>
      <c r="G30" s="410"/>
      <c r="H30" s="433">
        <f t="shared" si="1"/>
        <v>0</v>
      </c>
      <c r="I30" s="399" t="e">
        <f>'DATA ISIAN'!#REF!</f>
        <v>#REF!</v>
      </c>
    </row>
    <row r="31" spans="2:9" ht="32.25" customHeight="1">
      <c r="B31" s="436"/>
      <c r="C31" s="437"/>
      <c r="D31" s="438"/>
      <c r="E31" s="421"/>
      <c r="F31" s="421"/>
      <c r="G31" s="439"/>
      <c r="H31" s="433">
        <f t="shared" si="1"/>
        <v>0</v>
      </c>
      <c r="I31" s="399" t="e">
        <f>'DATA ISIAN'!#REF!</f>
        <v>#REF!</v>
      </c>
    </row>
    <row r="32" spans="2:9" ht="32.25" customHeight="1" thickBot="1">
      <c r="B32" s="430"/>
      <c r="C32" s="431"/>
      <c r="D32" s="432"/>
      <c r="E32" s="424"/>
      <c r="F32" s="424"/>
      <c r="G32" s="423"/>
      <c r="H32" s="435">
        <f t="shared" si="1"/>
        <v>0</v>
      </c>
      <c r="I32" s="399" t="str">
        <f>'DATA ISIAN'!B21</f>
        <v>IX 1</v>
      </c>
    </row>
    <row r="33" spans="2:9" ht="15.75" thickTop="1" thickBot="1">
      <c r="B33" s="1268" t="s">
        <v>49</v>
      </c>
      <c r="C33" s="1269"/>
      <c r="D33" s="1269"/>
      <c r="E33" s="440">
        <f>SUM(E12:E32)</f>
        <v>18</v>
      </c>
      <c r="F33" s="440">
        <f>SUM(F12:F32)</f>
        <v>0</v>
      </c>
      <c r="G33" s="440">
        <f>SUM(G13:G32)</f>
        <v>36</v>
      </c>
      <c r="H33" s="441">
        <f>SUM(H13:H32)</f>
        <v>0</v>
      </c>
      <c r="I33" s="399" t="str">
        <f>'DATA ISIAN'!B22</f>
        <v>IX 2</v>
      </c>
    </row>
    <row r="34" spans="2:9" ht="5.25" customHeight="1" thickTop="1">
      <c r="B34" s="401"/>
      <c r="C34" s="401"/>
      <c r="D34" s="401"/>
      <c r="E34" s="402"/>
      <c r="F34" s="401"/>
      <c r="G34" s="401"/>
      <c r="H34" s="401"/>
      <c r="I34" s="399" t="str">
        <f>'DATA ISIAN'!B23</f>
        <v>IX 3</v>
      </c>
    </row>
    <row r="35" spans="2:9" ht="13.5" customHeight="1">
      <c r="B35" s="442" t="s">
        <v>50</v>
      </c>
      <c r="C35" s="442"/>
      <c r="D35" s="442"/>
      <c r="E35" s="443"/>
      <c r="F35" s="442"/>
      <c r="G35" s="442"/>
      <c r="H35" s="442"/>
      <c r="I35" s="399" t="str">
        <f>'DATA ISIAN'!B24</f>
        <v>IX 4</v>
      </c>
    </row>
    <row r="36" spans="2:9" ht="13.5" customHeight="1">
      <c r="B36" s="442" t="s">
        <v>38</v>
      </c>
      <c r="C36" s="442" t="s">
        <v>51</v>
      </c>
      <c r="D36" s="442"/>
      <c r="E36" s="443"/>
      <c r="F36" s="442"/>
      <c r="G36" s="442"/>
      <c r="H36" s="442"/>
      <c r="I36" s="399" t="str">
        <f>'DATA ISIAN'!B25</f>
        <v>IX 5</v>
      </c>
    </row>
    <row r="37" spans="2:9" ht="12.75" customHeight="1">
      <c r="B37" s="442" t="s">
        <v>37</v>
      </c>
      <c r="C37" s="442" t="s">
        <v>52</v>
      </c>
      <c r="D37" s="442"/>
      <c r="E37" s="443"/>
      <c r="F37" s="442"/>
      <c r="G37" s="442"/>
      <c r="H37" s="442"/>
      <c r="I37" s="399" t="str">
        <f>'DATA ISIAN'!B26</f>
        <v>IX 6</v>
      </c>
    </row>
    <row r="38" spans="2:9">
      <c r="B38" s="442"/>
      <c r="C38" s="443" t="s">
        <v>19</v>
      </c>
      <c r="D38" s="442"/>
      <c r="E38" s="1270"/>
      <c r="F38" s="1270"/>
      <c r="G38" s="1270"/>
      <c r="H38" s="1270"/>
      <c r="I38" s="399" t="str">
        <f>'DATA ISIAN'!B27</f>
        <v>IX 7</v>
      </c>
    </row>
    <row r="39" spans="2:9">
      <c r="B39" s="442"/>
      <c r="C39" s="443" t="s">
        <v>22</v>
      </c>
      <c r="D39" s="442"/>
      <c r="E39" s="402"/>
      <c r="F39" s="1270" t="s">
        <v>27</v>
      </c>
      <c r="G39" s="1270"/>
      <c r="H39" s="1270"/>
      <c r="I39" s="399" t="str">
        <f>'DATA ISIAN'!B28</f>
        <v>IX 8</v>
      </c>
    </row>
    <row r="40" spans="2:9">
      <c r="B40" s="442"/>
      <c r="C40" s="402"/>
      <c r="D40" s="401"/>
      <c r="E40" s="402"/>
      <c r="F40" s="443"/>
      <c r="G40" s="442"/>
      <c r="H40" s="442"/>
      <c r="I40" s="442"/>
    </row>
    <row r="41" spans="2:9">
      <c r="B41" s="442"/>
      <c r="C41" s="443"/>
      <c r="D41" s="442"/>
      <c r="E41" s="402"/>
      <c r="F41" s="443"/>
      <c r="G41" s="442"/>
      <c r="H41" s="442"/>
      <c r="I41" s="442"/>
    </row>
    <row r="42" spans="2:9">
      <c r="B42" s="442"/>
      <c r="C42" s="443"/>
      <c r="D42" s="442"/>
      <c r="E42" s="402"/>
      <c r="F42" s="443"/>
      <c r="G42" s="442"/>
      <c r="H42" s="442"/>
      <c r="I42" s="442"/>
    </row>
    <row r="43" spans="2:9" ht="15">
      <c r="B43" s="444"/>
      <c r="C43" s="445" t="str">
        <f>PROSEM!C31</f>
        <v>ARIS SUATRYANTO, S.Pd.</v>
      </c>
      <c r="D43" s="446"/>
      <c r="E43" s="447"/>
      <c r="F43" s="1285" t="str">
        <f>PROSEM!AB5</f>
        <v>ACHMAD MUFTI, S.Kom.</v>
      </c>
      <c r="G43" s="1285"/>
      <c r="H43" s="1285"/>
      <c r="I43" s="448"/>
    </row>
    <row r="44" spans="2:9">
      <c r="B44" s="442"/>
      <c r="C44" s="443" t="e">
        <f>KKM!B91</f>
        <v>#REF!</v>
      </c>
      <c r="D44" s="442"/>
      <c r="E44" s="402"/>
      <c r="F44" s="1265" t="str">
        <f>PROSEM!Y32</f>
        <v>NIP. -</v>
      </c>
      <c r="G44" s="1265"/>
      <c r="H44" s="1265"/>
      <c r="I44" s="449"/>
    </row>
  </sheetData>
  <mergeCells count="13">
    <mergeCell ref="B1:H1"/>
    <mergeCell ref="E5:H5"/>
    <mergeCell ref="F39:H39"/>
    <mergeCell ref="F43:H43"/>
    <mergeCell ref="E3:H3"/>
    <mergeCell ref="F44:H44"/>
    <mergeCell ref="G10:H10"/>
    <mergeCell ref="B33:D33"/>
    <mergeCell ref="E38:H38"/>
    <mergeCell ref="B9:B11"/>
    <mergeCell ref="E9:H9"/>
    <mergeCell ref="E10:F10"/>
    <mergeCell ref="C9:D11"/>
  </mergeCells>
  <conditionalFormatting sqref="E33:I33 B33 E12:I13 E22:I23 D24:I32 H23:H32 E3:I4 I5:I39 E13:F14 D14:I21 F13:F21 B19:H20 B29:H29 B12:C32">
    <cfRule type="cellIs" dxfId="52" priority="1" stopIfTrue="1" operator="equal">
      <formula>0</formula>
    </cfRule>
  </conditionalFormatting>
  <pageMargins left="0.43307086614173229" right="0.23622047244094491" top="0.15748031496062992" bottom="0.15748031496062992" header="0.31496062992125984" footer="0.31496062992125984"/>
  <pageSetup paperSize="134" scale="95" orientation="portrait" horizontalDpi="4294967293" verticalDpi="4294967293" r:id="rId1"/>
  <headerFooter>
    <oddHeader>&amp;LSMK N 2 WONOSOBO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</vt:i4>
      </vt:variant>
    </vt:vector>
  </HeadingPairs>
  <TitlesOfParts>
    <vt:vector size="26" baseType="lpstr">
      <vt:lpstr>CARA PENGGUNAAN</vt:lpstr>
      <vt:lpstr>DATA ISIAN</vt:lpstr>
      <vt:lpstr>DATA UTAMA</vt:lpstr>
      <vt:lpstr>COVER</vt:lpstr>
      <vt:lpstr>JADWAL</vt:lpstr>
      <vt:lpstr>KKM</vt:lpstr>
      <vt:lpstr>KALDIK</vt:lpstr>
      <vt:lpstr>SILABUS</vt:lpstr>
      <vt:lpstr>PROTA</vt:lpstr>
      <vt:lpstr>PROSEM</vt:lpstr>
      <vt:lpstr>RPP</vt:lpstr>
      <vt:lpstr>ABSEN</vt:lpstr>
      <vt:lpstr>JURNAL</vt:lpstr>
      <vt:lpstr>REKAP ABSEN</vt:lpstr>
      <vt:lpstr>NILAI ULANGAN HARIAN</vt:lpstr>
      <vt:lpstr>NILAI TUGAS</vt:lpstr>
      <vt:lpstr>NILAI AFEKTIF DAN REKAP ABSEN</vt:lpstr>
      <vt:lpstr>KOREKSI UTS</vt:lpstr>
      <vt:lpstr>AB SOAL</vt:lpstr>
      <vt:lpstr>KOREKSI UAS</vt:lpstr>
      <vt:lpstr>REKAPITULASI NILAI</vt:lpstr>
      <vt:lpstr>ANALISIS DAN REMIDIASI</vt:lpstr>
      <vt:lpstr>NILAI RAPORT</vt:lpstr>
      <vt:lpstr>DSS-DSK</vt:lpstr>
      <vt:lpstr>SILABUS!OLE_LINK1</vt:lpstr>
      <vt:lpstr>JURNAL!Print_Titles</vt:lpstr>
    </vt:vector>
  </TitlesOfParts>
  <Company>VDF .Corporation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WAJIH WIDADA</dc:creator>
  <cp:lastModifiedBy>SMPN48</cp:lastModifiedBy>
  <cp:lastPrinted>2015-06-04T01:42:32Z</cp:lastPrinted>
  <dcterms:created xsi:type="dcterms:W3CDTF">2010-07-06T07:17:10Z</dcterms:created>
  <dcterms:modified xsi:type="dcterms:W3CDTF">2018-04-02T03:41:06Z</dcterms:modified>
</cp:coreProperties>
</file>