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showSheetTabs="0" xWindow="240" yWindow="75" windowWidth="20115" windowHeight="7995"/>
  </bookViews>
  <sheets>
    <sheet name="MENU" sheetId="1" r:id="rId1"/>
    <sheet name="DASIS" sheetId="3" r:id="rId2"/>
    <sheet name="UH" sheetId="7" r:id="rId3"/>
    <sheet name="HASIL" sheetId="4" r:id="rId4"/>
    <sheet name="PERBAIKAN" sheetId="5" r:id="rId5"/>
    <sheet name="PENGAYAAN" sheetId="6" r:id="rId6"/>
    <sheet name="SAMPUL" sheetId="8" r:id="rId7"/>
  </sheets>
  <definedNames>
    <definedName name="_xlnm.Print_Area" localSheetId="3">HASIL!$E$6:$U$51</definedName>
    <definedName name="_xlnm.Print_Area" localSheetId="5">PENGAYAAN!$E$6:$J$30</definedName>
    <definedName name="_xlnm.Print_Area" localSheetId="4">PERBAIKAN!$E$6:$J$55</definedName>
    <definedName name="_xlnm.Print_Area" localSheetId="6">SAMPUL!$E$6:$J$30</definedName>
    <definedName name="_xlnm.Print_Area" localSheetId="2">UH!$E$4:$P$67</definedName>
  </definedNames>
  <calcPr calcId="144525"/>
</workbook>
</file>

<file path=xl/calcChain.xml><?xml version="1.0" encoding="utf-8"?>
<calcChain xmlns="http://schemas.openxmlformats.org/spreadsheetml/2006/main">
  <c r="F27" i="5" l="1"/>
  <c r="F28" i="5"/>
  <c r="F29" i="5"/>
  <c r="F30" i="5"/>
  <c r="F31" i="5"/>
  <c r="F32" i="5"/>
  <c r="F33" i="5"/>
  <c r="F34" i="5"/>
  <c r="F35" i="5"/>
  <c r="F26" i="5"/>
  <c r="F17" i="5"/>
  <c r="F18" i="5"/>
  <c r="F19" i="5"/>
  <c r="F20" i="5"/>
  <c r="F21" i="5"/>
  <c r="F22" i="5"/>
  <c r="F23" i="5"/>
  <c r="F24" i="5"/>
  <c r="F25" i="5"/>
  <c r="F16" i="5"/>
  <c r="J28" i="5"/>
  <c r="J29" i="5"/>
  <c r="J30" i="5"/>
  <c r="J31" i="5"/>
  <c r="J32" i="5"/>
  <c r="J33" i="5"/>
  <c r="J34" i="5"/>
  <c r="J35" i="5"/>
  <c r="J19" i="5"/>
  <c r="J20" i="5"/>
  <c r="J21" i="5"/>
  <c r="J22" i="5"/>
  <c r="J23" i="5"/>
  <c r="J24" i="5"/>
  <c r="J25" i="5"/>
  <c r="J26" i="5"/>
  <c r="J27" i="5"/>
  <c r="F26" i="8" l="1"/>
  <c r="F25" i="8"/>
  <c r="G18" i="8"/>
  <c r="G17" i="8"/>
  <c r="H10" i="8"/>
  <c r="F9" i="8"/>
  <c r="E9" i="8"/>
  <c r="H55" i="7" l="1"/>
  <c r="J55" i="7"/>
  <c r="K55" i="7"/>
  <c r="L55" i="7"/>
  <c r="M15" i="7" l="1"/>
  <c r="P20" i="4" l="1"/>
  <c r="H30" i="4"/>
  <c r="H27" i="4"/>
  <c r="I45" i="5" l="1"/>
  <c r="H20" i="6" l="1"/>
  <c r="K61" i="7" l="1"/>
  <c r="K59" i="7"/>
  <c r="E60" i="7"/>
  <c r="E22" i="6" s="1"/>
  <c r="K66" i="7"/>
  <c r="I28" i="6" s="1"/>
  <c r="E66" i="7"/>
  <c r="K67" i="7"/>
  <c r="E67" i="7"/>
  <c r="I5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15" i="7"/>
  <c r="M14" i="7"/>
  <c r="O9" i="7"/>
  <c r="O8" i="7"/>
  <c r="O7" i="7"/>
  <c r="O6" i="7"/>
  <c r="G10" i="7"/>
  <c r="G9" i="7"/>
  <c r="G8" i="7"/>
  <c r="G7" i="7"/>
  <c r="G9" i="6" s="1"/>
  <c r="G6" i="7"/>
  <c r="G8" i="6" s="1"/>
  <c r="J56" i="7" l="1"/>
  <c r="J57" i="7" s="1"/>
  <c r="K56" i="7"/>
  <c r="K57" i="7" s="1"/>
  <c r="I56" i="7"/>
  <c r="I57" i="7" s="1"/>
  <c r="L56" i="7"/>
  <c r="L57" i="7" s="1"/>
  <c r="H56" i="7"/>
  <c r="H57" i="7" s="1"/>
  <c r="N18" i="7"/>
  <c r="N15" i="7"/>
  <c r="N16" i="7"/>
  <c r="N17" i="7"/>
  <c r="P17" i="7" s="1"/>
  <c r="P16" i="7"/>
  <c r="N20" i="7"/>
  <c r="N22" i="7"/>
  <c r="N24" i="7"/>
  <c r="N26" i="7"/>
  <c r="N28" i="7"/>
  <c r="N30" i="7"/>
  <c r="N32" i="7"/>
  <c r="N34" i="7"/>
  <c r="N36" i="7"/>
  <c r="N38" i="7"/>
  <c r="N40" i="7"/>
  <c r="N42" i="7"/>
  <c r="N46" i="7"/>
  <c r="N50" i="7"/>
  <c r="O50" i="7" s="1"/>
  <c r="N54" i="7"/>
  <c r="N19" i="7"/>
  <c r="O19" i="7" s="1"/>
  <c r="N21" i="7"/>
  <c r="N23" i="7"/>
  <c r="N25" i="7"/>
  <c r="N27" i="7"/>
  <c r="N29" i="7"/>
  <c r="N31" i="7"/>
  <c r="N33" i="7"/>
  <c r="N35" i="7"/>
  <c r="N37" i="7"/>
  <c r="N39" i="7"/>
  <c r="N41" i="7"/>
  <c r="N43" i="7"/>
  <c r="N45" i="7"/>
  <c r="N47" i="7"/>
  <c r="N49" i="7"/>
  <c r="N51" i="7"/>
  <c r="N53" i="7"/>
  <c r="N44" i="7"/>
  <c r="N48" i="7"/>
  <c r="N52" i="7"/>
  <c r="I29" i="6"/>
  <c r="I54" i="5"/>
  <c r="I53" i="5"/>
  <c r="E54" i="5"/>
  <c r="E29" i="6"/>
  <c r="E48" i="5"/>
  <c r="I22" i="6"/>
  <c r="I48" i="5"/>
  <c r="E28" i="6"/>
  <c r="E53" i="5"/>
  <c r="N14" i="7"/>
  <c r="P50" i="7"/>
  <c r="P19" i="7" l="1"/>
  <c r="O15" i="7"/>
  <c r="P15" i="7"/>
  <c r="O17" i="7"/>
  <c r="O16" i="7"/>
  <c r="P23" i="7"/>
  <c r="O23" i="7"/>
  <c r="P27" i="7"/>
  <c r="O27" i="7"/>
  <c r="P31" i="7"/>
  <c r="O31" i="7"/>
  <c r="P35" i="7"/>
  <c r="O35" i="7"/>
  <c r="P39" i="7"/>
  <c r="O39" i="7"/>
  <c r="P43" i="7"/>
  <c r="O43" i="7"/>
  <c r="P47" i="7"/>
  <c r="O47" i="7"/>
  <c r="P52" i="7"/>
  <c r="O52" i="7"/>
  <c r="P18" i="7"/>
  <c r="O18" i="7"/>
  <c r="P22" i="7"/>
  <c r="O22" i="7"/>
  <c r="P26" i="7"/>
  <c r="O26" i="7"/>
  <c r="P30" i="7"/>
  <c r="O30" i="7"/>
  <c r="P34" i="7"/>
  <c r="O34" i="7"/>
  <c r="P38" i="7"/>
  <c r="O38" i="7"/>
  <c r="P42" i="7"/>
  <c r="O42" i="7"/>
  <c r="P46" i="7"/>
  <c r="O46" i="7"/>
  <c r="P51" i="7"/>
  <c r="O51" i="7"/>
  <c r="P21" i="7"/>
  <c r="O21" i="7"/>
  <c r="P25" i="7"/>
  <c r="O25" i="7"/>
  <c r="P29" i="7"/>
  <c r="O29" i="7"/>
  <c r="P33" i="7"/>
  <c r="O33" i="7"/>
  <c r="P37" i="7"/>
  <c r="O37" i="7"/>
  <c r="P41" i="7"/>
  <c r="O41" i="7"/>
  <c r="P45" i="7"/>
  <c r="O45" i="7"/>
  <c r="P49" i="7"/>
  <c r="O49" i="7"/>
  <c r="P54" i="7"/>
  <c r="O54" i="7"/>
  <c r="P20" i="7"/>
  <c r="O20" i="7"/>
  <c r="P24" i="7"/>
  <c r="O24" i="7"/>
  <c r="P28" i="7"/>
  <c r="O28" i="7"/>
  <c r="P32" i="7"/>
  <c r="O32" i="7"/>
  <c r="P36" i="7"/>
  <c r="O36" i="7"/>
  <c r="P40" i="7"/>
  <c r="O40" i="7"/>
  <c r="P44" i="7"/>
  <c r="O44" i="7"/>
  <c r="P48" i="7"/>
  <c r="O48" i="7"/>
  <c r="P53" i="7"/>
  <c r="O53" i="7"/>
  <c r="G10" i="6"/>
  <c r="H8" i="5"/>
  <c r="H11" i="5"/>
  <c r="H10" i="5"/>
  <c r="H9" i="5"/>
  <c r="E50" i="4"/>
  <c r="E49" i="4"/>
  <c r="E44" i="4"/>
  <c r="N50" i="4"/>
  <c r="N49" i="4"/>
  <c r="N44" i="4"/>
  <c r="N42" i="4"/>
  <c r="S11" i="4"/>
  <c r="S10" i="4"/>
  <c r="S9" i="4"/>
  <c r="S8" i="4"/>
  <c r="I11" i="4"/>
  <c r="I10" i="4"/>
  <c r="I9" i="4"/>
  <c r="I8" i="4"/>
  <c r="J17" i="5" l="1"/>
  <c r="J18" i="5"/>
  <c r="J16" i="5"/>
  <c r="O57" i="7"/>
  <c r="P21" i="4" s="1"/>
  <c r="P57" i="7"/>
  <c r="P22" i="4" s="1"/>
  <c r="E4" i="3"/>
  <c r="P23" i="4" l="1"/>
  <c r="F13" i="6"/>
</calcChain>
</file>

<file path=xl/sharedStrings.xml><?xml version="1.0" encoding="utf-8"?>
<sst xmlns="http://schemas.openxmlformats.org/spreadsheetml/2006/main" count="254" uniqueCount="170">
  <si>
    <t>ANALISIS ULANGAN HARIAN</t>
  </si>
  <si>
    <t>Satuan Pendidikan</t>
  </si>
  <si>
    <t xml:space="preserve">Mata pelajaran </t>
  </si>
  <si>
    <t>SK/KD</t>
  </si>
  <si>
    <t>Materi</t>
  </si>
  <si>
    <t>Kelas / Semester</t>
  </si>
  <si>
    <t>NO</t>
  </si>
  <si>
    <t>NAMA</t>
  </si>
  <si>
    <t>L/P</t>
  </si>
  <si>
    <t>NO./SKOR MAKSIMAL / SKOR PEROLEHAN</t>
  </si>
  <si>
    <t>JUMLAH SKOR</t>
  </si>
  <si>
    <t>KETERCAPAIAN</t>
  </si>
  <si>
    <t>KETUNTASAN</t>
  </si>
  <si>
    <t>KKM</t>
  </si>
  <si>
    <t>SATUAN PENDIDIKAN</t>
  </si>
  <si>
    <t>MATA PELAJARAN</t>
  </si>
  <si>
    <t>SEMESTER</t>
  </si>
  <si>
    <t>TAHUN PELAJARAN</t>
  </si>
  <si>
    <t>KELAS</t>
  </si>
  <si>
    <t>JUMLAH SISWA</t>
  </si>
  <si>
    <t>BANYAK SOAL</t>
  </si>
  <si>
    <t>TEMPAT PELAKSANAAN</t>
  </si>
  <si>
    <t>NIP</t>
  </si>
  <si>
    <t>KEPALA SEKOLAH</t>
  </si>
  <si>
    <t>GURU MATA PELAJARAN</t>
  </si>
  <si>
    <t>MATERI</t>
  </si>
  <si>
    <t>JENIS SOAL</t>
  </si>
  <si>
    <t>:</t>
  </si>
  <si>
    <t>SMPN 1 SAMBELIA</t>
  </si>
  <si>
    <t>Sambelia</t>
  </si>
  <si>
    <t>SUMIYONO,S.Pd</t>
  </si>
  <si>
    <t>19620907 198303 1 017</t>
  </si>
  <si>
    <t>PATHUL ARIPIN,S.Pd.I</t>
  </si>
  <si>
    <t>19810607 200901 1 005</t>
  </si>
  <si>
    <t>SK / KD</t>
  </si>
  <si>
    <t>YA</t>
  </si>
  <si>
    <t>TDK</t>
  </si>
  <si>
    <t>Jumlah Skor Yang Dicapai</t>
  </si>
  <si>
    <t>Jumlah Skor Maksimal</t>
  </si>
  <si>
    <t>% Skor Tercapai</t>
  </si>
  <si>
    <t>Mengetahui ;</t>
  </si>
  <si>
    <t>Guru Mata Pelajaran</t>
  </si>
  <si>
    <t>Tgl PELAKSANAAN</t>
  </si>
  <si>
    <t>L</t>
  </si>
  <si>
    <t>P</t>
  </si>
  <si>
    <t>KKM            :</t>
  </si>
  <si>
    <t>Bentuk Soal   :</t>
  </si>
  <si>
    <t>Jumlah Siswa :</t>
  </si>
  <si>
    <t xml:space="preserve">Jumlah Soal   :    </t>
  </si>
  <si>
    <t>HASIL ANALISIS</t>
  </si>
  <si>
    <t>HASIL ANALISIS ULANGAN HARIAN</t>
  </si>
  <si>
    <t>BANYAK PESERTA</t>
  </si>
  <si>
    <t>BENTUK SOAL</t>
  </si>
  <si>
    <t xml:space="preserve">TAPEL </t>
  </si>
  <si>
    <t>Fungsi</t>
  </si>
  <si>
    <t xml:space="preserve">: </t>
  </si>
  <si>
    <t>Umpan balik daya serap perorangan dan klasikal terhadap materi pelajaran.</t>
  </si>
  <si>
    <t>Tujuan</t>
  </si>
  <si>
    <t xml:space="preserve">1. Mengetahui Ketercapaian ketuntasan belajar baik perorangan maupun klasikal 
2. Menentukan program perbaikan dan pengayaan
3. Menentukan nilai kemampuan hasil belajar perorangan
</t>
  </si>
  <si>
    <t>1. Ketuntasan Belajar</t>
  </si>
  <si>
    <t>a. Perorangan</t>
  </si>
  <si>
    <t>- Banyak siswa seluruhnya</t>
  </si>
  <si>
    <t>- Telah tuntas belajar</t>
  </si>
  <si>
    <t xml:space="preserve">- Tidak Tuntas </t>
  </si>
  <si>
    <t>- % Tuntas Belajar</t>
  </si>
  <si>
    <t>%</t>
  </si>
  <si>
    <t>b. Klasikal</t>
  </si>
  <si>
    <t xml:space="preserve"> Ya </t>
  </si>
  <si>
    <t>2. Kesimpulan</t>
  </si>
  <si>
    <t>1.</t>
  </si>
  <si>
    <t>2.</t>
  </si>
  <si>
    <t>3.</t>
  </si>
  <si>
    <t>4.</t>
  </si>
  <si>
    <t>5.</t>
  </si>
  <si>
    <t>6.</t>
  </si>
  <si>
    <t xml:space="preserve">Mengetahui </t>
  </si>
  <si>
    <t>Pendidikan Agama Islam</t>
  </si>
  <si>
    <t>Orang</t>
  </si>
  <si>
    <t>PROGRAM PERBAIKAN (REMIDIAL)</t>
  </si>
  <si>
    <t xml:space="preserve">Mata Pelajaran                 </t>
  </si>
  <si>
    <t xml:space="preserve">Kelas                                </t>
  </si>
  <si>
    <t xml:space="preserve">Semester                           </t>
  </si>
  <si>
    <r>
      <t>A</t>
    </r>
    <r>
      <rPr>
        <b/>
        <sz val="12"/>
        <color theme="1"/>
        <rFont val="Times New Roman"/>
        <family val="1"/>
      </rPr>
      <t xml:space="preserve">. Data Siswa Perbaikan </t>
    </r>
  </si>
  <si>
    <t>NILAI</t>
  </si>
  <si>
    <t>Keterangan</t>
  </si>
  <si>
    <t>Sbl. Perbaikan</t>
  </si>
  <si>
    <t xml:space="preserve">Stlh Perbaikan </t>
  </si>
  <si>
    <t>B. Kegiatan Remidial Dan Perbaikan</t>
  </si>
  <si>
    <t>MATERI PERBAIKAN</t>
  </si>
  <si>
    <t xml:space="preserve">Kegiatan Siswa  </t>
  </si>
  <si>
    <t>KET.</t>
  </si>
  <si>
    <t xml:space="preserve">1. </t>
  </si>
  <si>
    <t>1. Membaca buku sumber</t>
  </si>
  <si>
    <t>Baik</t>
  </si>
  <si>
    <t>2. Tanya jawab dengan teman sebaya</t>
  </si>
  <si>
    <t>PROGRAM PENGAYAAN</t>
  </si>
  <si>
    <t xml:space="preserve">Satuan Pendidikan                   </t>
  </si>
  <si>
    <t xml:space="preserve">Mata Pelajaran                        </t>
  </si>
  <si>
    <t xml:space="preserve">Tahun  Pelajaran                      </t>
  </si>
  <si>
    <t>NAMA SISWA</t>
  </si>
  <si>
    <t>MATERI PENGAYAAN</t>
  </si>
  <si>
    <t>KEGIATAN PENGAYAAN</t>
  </si>
  <si>
    <t>HASIL PENGAYAAN</t>
  </si>
  <si>
    <t>KETER</t>
  </si>
  <si>
    <t>Mengetahui</t>
  </si>
  <si>
    <t>2017/2018</t>
  </si>
  <si>
    <t>Skor perolehan siswa lebih besar dari skor maksimal soal</t>
  </si>
  <si>
    <t>Tempat menulis nilai skor maksimal tiap soal</t>
  </si>
  <si>
    <t>=</t>
  </si>
  <si>
    <t>KETERANGAN WARNA</t>
  </si>
  <si>
    <t>Isilah data di atas dan masukkan nama siswa yang ikut ulangan harian. silahkan klik tombol menu di samping</t>
  </si>
  <si>
    <t>II</t>
  </si>
  <si>
    <t>IX E</t>
  </si>
  <si>
    <t>Pebruari 2018</t>
  </si>
  <si>
    <t>ADENTA GANTAR ADI SASONO N</t>
  </si>
  <si>
    <t>ALUIS EFENDI</t>
  </si>
  <si>
    <t>ASRI HUSMILAWATI</t>
  </si>
  <si>
    <t>BUHARI</t>
  </si>
  <si>
    <t>DAHRI</t>
  </si>
  <si>
    <t>DANISA DESI FITRI</t>
  </si>
  <si>
    <t>DIAS RANGGA ALDI KUSUMA</t>
  </si>
  <si>
    <t>HAYATI</t>
  </si>
  <si>
    <t>JAYADI</t>
  </si>
  <si>
    <t>JORI</t>
  </si>
  <si>
    <t>LILIK APRIANTI</t>
  </si>
  <si>
    <t>LL. JUNI PURNAMA WIRAWAN</t>
  </si>
  <si>
    <t>LL. MOH. YOPI JUNIAR RANSANJANI</t>
  </si>
  <si>
    <t>MALHAINI</t>
  </si>
  <si>
    <t>MELIANA SAFITRI</t>
  </si>
  <si>
    <t>NURAINI</t>
  </si>
  <si>
    <t>ORIN FERDINA MARISA</t>
  </si>
  <si>
    <t>RIMA MAELANI</t>
  </si>
  <si>
    <t>SASMITA ABELIA PUTRI</t>
  </si>
  <si>
    <t>SILVIA HENIWATI</t>
  </si>
  <si>
    <t>SONIA AGUS MILA HULNAINI</t>
  </si>
  <si>
    <t>SRI DEWI PATMAWATI</t>
  </si>
  <si>
    <t>SRI KARTIKA</t>
  </si>
  <si>
    <t>ULIA PARADISTA</t>
  </si>
  <si>
    <t>VILA SAPRIANI</t>
  </si>
  <si>
    <t>WIDIAWATI</t>
  </si>
  <si>
    <t>WULANDARI</t>
  </si>
  <si>
    <t>YOGI ALFANI ANWAR</t>
  </si>
  <si>
    <t>YULIANA FEBRIANTIKA</t>
  </si>
  <si>
    <t>YUSRILUDIN</t>
  </si>
  <si>
    <t>ZULKARIAWANDI</t>
  </si>
  <si>
    <t>ZURAIS ALQORNI</t>
  </si>
  <si>
    <t>: NOMOR. 9</t>
  </si>
  <si>
    <t>Hormat dan patuh pada orang tua</t>
  </si>
  <si>
    <t>Hormat dan patuh pada guru</t>
  </si>
  <si>
    <t>Hikmah dan manfaat hormat dan patuh pada orang tua dan guru</t>
  </si>
  <si>
    <t>Memberikan pertanyaan tentang hikmah dan  manfaat hormat dan patuh pada orang tua</t>
  </si>
  <si>
    <t>Memberikan pertanyaan tentang hikmah dan  manfaat hormat dan patuh pada guru.</t>
  </si>
  <si>
    <t>Pil. Ganda</t>
  </si>
  <si>
    <t>Hormat &amp; taat pada Orang Tua &amp; Guru</t>
  </si>
  <si>
    <t>DINAS PENDIDIKAN DAN KEBUDAYAAN</t>
  </si>
  <si>
    <t>7.</t>
  </si>
  <si>
    <t>8.</t>
  </si>
  <si>
    <t>9.</t>
  </si>
  <si>
    <t>10.</t>
  </si>
  <si>
    <t>11.</t>
  </si>
  <si>
    <t>12.</t>
  </si>
  <si>
    <t xml:space="preserve">HASIL PERBAIKAN </t>
  </si>
  <si>
    <t>13.</t>
  </si>
  <si>
    <t>14.</t>
  </si>
  <si>
    <t>15.</t>
  </si>
  <si>
    <t>16.</t>
  </si>
  <si>
    <t>17.</t>
  </si>
  <si>
    <t>18.</t>
  </si>
  <si>
    <t>19.</t>
  </si>
  <si>
    <t>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</si>
</sst>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21]dd\ mmmm\ yyyy;@"/>
  </numFmts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sz val="8"/>
      <color theme="1"/>
      <name val="Arial Narrow"/>
      <family val="2"/>
    </font>
    <font>
      <b/>
      <sz val="12"/>
      <color theme="1"/>
      <name val="Times New Roman"/>
      <family val="1"/>
    </font>
    <font>
      <sz val="11"/>
      <color theme="1"/>
      <name val="Arial Narrow"/>
      <family val="2"/>
    </font>
    <font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b/>
      <sz val="12"/>
      <color theme="1"/>
      <name val="Bradley Hand ITC"/>
      <family val="4"/>
    </font>
    <font>
      <sz val="10"/>
      <color theme="1"/>
      <name val="Arial Narrow"/>
      <family val="2"/>
    </font>
    <font>
      <sz val="9"/>
      <color theme="1"/>
      <name val="Arial Narrow"/>
      <family val="2"/>
    </font>
    <font>
      <sz val="12"/>
      <color theme="1"/>
      <name val="Maiandra GD"/>
      <family val="2"/>
    </font>
    <font>
      <sz val="12"/>
      <color theme="1"/>
      <name val="Times New Roman"/>
      <family val="1"/>
    </font>
    <font>
      <sz val="12"/>
      <name val="Times New Roman"/>
      <family val="1"/>
    </font>
    <font>
      <sz val="14"/>
      <color theme="1"/>
      <name val="Times New Roman"/>
      <family val="1"/>
    </font>
    <font>
      <b/>
      <sz val="16"/>
      <color theme="1"/>
      <name val="Times New Roman"/>
      <family val="1"/>
    </font>
    <font>
      <sz val="10"/>
      <name val="Arial"/>
      <family val="2"/>
    </font>
    <font>
      <sz val="10"/>
      <color theme="1"/>
      <name val="Cambria"/>
      <family val="1"/>
      <scheme val="major"/>
    </font>
    <font>
      <sz val="9"/>
      <color theme="1"/>
      <name val="Cambria"/>
      <family val="1"/>
      <scheme val="major"/>
    </font>
    <font>
      <sz val="11"/>
      <color theme="1"/>
      <name val="Arial"/>
      <family val="2"/>
    </font>
    <font>
      <sz val="8"/>
      <color theme="1"/>
      <name val="Calibri"/>
      <family val="2"/>
      <scheme val="minor"/>
    </font>
    <font>
      <u/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i/>
      <u/>
      <sz val="12"/>
      <color theme="1"/>
      <name val="Times New Roman"/>
      <family val="1"/>
    </font>
    <font>
      <i/>
      <sz val="12"/>
      <color theme="1"/>
      <name val="Times New Roman"/>
      <family val="1"/>
    </font>
    <font>
      <i/>
      <sz val="11"/>
      <color theme="1"/>
      <name val="Times New Roman"/>
      <family val="1"/>
    </font>
    <font>
      <b/>
      <u/>
      <sz val="12"/>
      <color theme="1"/>
      <name val="Times New Roman"/>
      <family val="1"/>
    </font>
    <font>
      <b/>
      <u/>
      <sz val="16"/>
      <color theme="1"/>
      <name val="Times New Roman"/>
      <family val="1"/>
    </font>
    <font>
      <u/>
      <sz val="11"/>
      <color theme="1"/>
      <name val="Calibri"/>
      <family val="2"/>
      <charset val="1"/>
      <scheme val="minor"/>
    </font>
    <font>
      <sz val="11"/>
      <color theme="0"/>
      <name val="Maiandra GD"/>
      <family val="2"/>
    </font>
    <font>
      <i/>
      <sz val="10"/>
      <color theme="1"/>
      <name val="Times New Roman"/>
      <family val="1"/>
    </font>
    <font>
      <b/>
      <sz val="12"/>
      <color theme="1"/>
      <name val="Aldine721 BT"/>
      <family val="1"/>
    </font>
    <font>
      <b/>
      <sz val="20"/>
      <color theme="1"/>
      <name val="Times New Roman"/>
      <family val="1"/>
    </font>
    <font>
      <b/>
      <sz val="18"/>
      <color theme="1"/>
      <name val="Times New Roman"/>
      <family val="1"/>
    </font>
    <font>
      <sz val="1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20"/>
      <color theme="1"/>
      <name val="Times New Roman"/>
      <family val="1"/>
    </font>
    <font>
      <sz val="20"/>
      <color theme="1"/>
      <name val="Calibri"/>
      <family val="2"/>
      <scheme val="minor"/>
    </font>
    <font>
      <b/>
      <sz val="24"/>
      <color theme="1"/>
      <name val="Times New Roman"/>
      <family val="1"/>
    </font>
    <font>
      <sz val="16"/>
      <color theme="1"/>
      <name val="Times New Roman"/>
      <family val="1"/>
    </font>
    <font>
      <b/>
      <u/>
      <sz val="20"/>
      <color theme="1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3" tint="0.59999389629810485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8" fillId="0" borderId="0" applyFont="0" applyFill="0" applyBorder="0" applyAlignment="0" applyProtection="0"/>
    <xf numFmtId="0" fontId="18" fillId="0" borderId="0"/>
  </cellStyleXfs>
  <cellXfs count="23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left"/>
    </xf>
    <xf numFmtId="0" fontId="0" fillId="2" borderId="0" xfId="0" applyFill="1"/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3" fillId="2" borderId="0" xfId="0" applyFont="1" applyFill="1"/>
    <xf numFmtId="0" fontId="0" fillId="2" borderId="0" xfId="0" applyFill="1" applyAlignment="1">
      <alignment horizontal="left" vertical="center"/>
    </xf>
    <xf numFmtId="0" fontId="0" fillId="2" borderId="0" xfId="0" applyFill="1" applyBorder="1" applyAlignment="1">
      <alignment horizontal="left" vertical="center"/>
    </xf>
    <xf numFmtId="0" fontId="7" fillId="0" borderId="11" xfId="0" applyFont="1" applyBorder="1" applyAlignment="1" applyProtection="1">
      <alignment horizontal="left" vertical="center"/>
      <protection locked="0"/>
    </xf>
    <xf numFmtId="0" fontId="0" fillId="2" borderId="0" xfId="0" applyFill="1" applyAlignment="1">
      <alignment horizontal="center" vertical="top"/>
    </xf>
    <xf numFmtId="0" fontId="6" fillId="2" borderId="0" xfId="0" applyFont="1" applyFill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7" fillId="2" borderId="0" xfId="0" applyFont="1" applyFill="1" applyAlignment="1" applyProtection="1">
      <alignment horizontal="left" vertical="center"/>
    </xf>
    <xf numFmtId="0" fontId="0" fillId="2" borderId="0" xfId="0" applyFill="1" applyAlignment="1" applyProtection="1">
      <alignment horizontal="left" vertical="center"/>
    </xf>
    <xf numFmtId="1" fontId="9" fillId="0" borderId="6" xfId="0" applyNumberFormat="1" applyFont="1" applyBorder="1" applyAlignment="1" applyProtection="1">
      <alignment horizontal="center"/>
    </xf>
    <xf numFmtId="0" fontId="4" fillId="0" borderId="1" xfId="0" applyFont="1" applyBorder="1" applyAlignment="1">
      <alignment horizontal="center" vertical="center"/>
    </xf>
    <xf numFmtId="2" fontId="10" fillId="0" borderId="1" xfId="0" applyNumberFormat="1" applyFont="1" applyBorder="1" applyAlignment="1" applyProtection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1" xfId="0" applyFont="1" applyBorder="1" applyAlignment="1" applyProtection="1">
      <alignment horizontal="center" vertical="center"/>
    </xf>
    <xf numFmtId="9" fontId="12" fillId="0" borderId="1" xfId="1" applyNumberFormat="1" applyFont="1" applyBorder="1" applyAlignment="1" applyProtection="1">
      <alignment horizontal="center" vertical="center" textRotation="90"/>
    </xf>
    <xf numFmtId="0" fontId="7" fillId="0" borderId="0" xfId="0" applyFont="1" applyAlignment="1">
      <alignment horizontal="left" vertical="center"/>
    </xf>
    <xf numFmtId="0" fontId="13" fillId="0" borderId="0" xfId="0" applyFont="1" applyProtection="1"/>
    <xf numFmtId="0" fontId="14" fillId="0" borderId="0" xfId="0" applyFont="1" applyProtection="1"/>
    <xf numFmtId="0" fontId="0" fillId="0" borderId="0" xfId="0" applyProtection="1"/>
    <xf numFmtId="0" fontId="14" fillId="0" borderId="0" xfId="0" applyFont="1" applyAlignment="1" applyProtection="1"/>
    <xf numFmtId="0" fontId="0" fillId="0" borderId="0" xfId="0" applyAlignment="1">
      <alignment horizontal="center" vertical="center"/>
    </xf>
    <xf numFmtId="0" fontId="19" fillId="3" borderId="12" xfId="2" applyFont="1" applyFill="1" applyBorder="1" applyAlignment="1" applyProtection="1">
      <alignment horizontal="center"/>
      <protection locked="0"/>
    </xf>
    <xf numFmtId="0" fontId="19" fillId="3" borderId="1" xfId="2" applyFont="1" applyFill="1" applyBorder="1" applyProtection="1">
      <protection locked="0"/>
    </xf>
    <xf numFmtId="0" fontId="20" fillId="3" borderId="1" xfId="2" applyFont="1" applyFill="1" applyBorder="1" applyProtection="1">
      <protection locked="0"/>
    </xf>
    <xf numFmtId="0" fontId="19" fillId="3" borderId="12" xfId="2" applyFont="1" applyFill="1" applyBorder="1" applyAlignment="1" applyProtection="1">
      <alignment horizontal="center" vertical="center"/>
      <protection locked="0"/>
    </xf>
    <xf numFmtId="0" fontId="16" fillId="0" borderId="13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1" xfId="0" applyFont="1" applyBorder="1" applyProtection="1">
      <protection locked="0"/>
    </xf>
    <xf numFmtId="0" fontId="14" fillId="0" borderId="12" xfId="0" applyFont="1" applyBorder="1" applyProtection="1">
      <protection locked="0"/>
    </xf>
    <xf numFmtId="0" fontId="14" fillId="0" borderId="18" xfId="0" applyFont="1" applyBorder="1" applyProtection="1">
      <protection locked="0"/>
    </xf>
    <xf numFmtId="0" fontId="14" fillId="0" borderId="19" xfId="0" applyFont="1" applyBorder="1" applyProtection="1">
      <protection locked="0"/>
    </xf>
    <xf numFmtId="0" fontId="0" fillId="0" borderId="0" xfId="0" applyAlignment="1">
      <alignment horizontal="left"/>
    </xf>
    <xf numFmtId="0" fontId="0" fillId="0" borderId="0" xfId="0" applyAlignment="1">
      <alignment horizontal="left" vertical="top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justify" vertical="center"/>
    </xf>
    <xf numFmtId="0" fontId="21" fillId="0" borderId="0" xfId="0" applyFont="1" applyAlignment="1">
      <alignment vertical="center"/>
    </xf>
    <xf numFmtId="9" fontId="0" fillId="0" borderId="0" xfId="1" applyFont="1"/>
    <xf numFmtId="0" fontId="0" fillId="0" borderId="0" xfId="0" quotePrefix="1"/>
    <xf numFmtId="0" fontId="14" fillId="0" borderId="0" xfId="0" applyFont="1"/>
    <xf numFmtId="0" fontId="14" fillId="0" borderId="0" xfId="0" applyFont="1" applyAlignment="1"/>
    <xf numFmtId="0" fontId="22" fillId="0" borderId="0" xfId="0" applyFont="1"/>
    <xf numFmtId="164" fontId="14" fillId="0" borderId="0" xfId="0" applyNumberFormat="1" applyFont="1" applyAlignment="1"/>
    <xf numFmtId="0" fontId="0" fillId="7" borderId="0" xfId="0" applyFill="1"/>
    <xf numFmtId="0" fontId="0" fillId="7" borderId="0" xfId="0" applyFill="1" applyAlignment="1">
      <alignment vertical="top" wrapText="1"/>
    </xf>
    <xf numFmtId="0" fontId="0" fillId="7" borderId="0" xfId="0" applyFill="1" applyAlignment="1">
      <alignment vertical="top"/>
    </xf>
    <xf numFmtId="0" fontId="24" fillId="7" borderId="0" xfId="0" applyFont="1" applyFill="1" applyAlignment="1"/>
    <xf numFmtId="0" fontId="21" fillId="0" borderId="0" xfId="0" applyFont="1" applyAlignment="1" applyProtection="1">
      <alignment horizontal="right" vertical="center"/>
    </xf>
    <xf numFmtId="0" fontId="0" fillId="0" borderId="0" xfId="0" applyAlignment="1" applyProtection="1">
      <alignment horizontal="right" vertical="center"/>
    </xf>
    <xf numFmtId="1" fontId="0" fillId="0" borderId="0" xfId="0" applyNumberFormat="1" applyAlignment="1" applyProtection="1">
      <alignment horizontal="right"/>
    </xf>
    <xf numFmtId="0" fontId="25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1" fontId="26" fillId="0" borderId="0" xfId="0" applyNumberFormat="1" applyFont="1" applyAlignment="1">
      <alignment horizontal="left" vertical="center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27" fillId="9" borderId="11" xfId="0" applyFont="1" applyFill="1" applyBorder="1" applyAlignment="1">
      <alignment horizontal="center" vertical="center" wrapText="1"/>
    </xf>
    <xf numFmtId="0" fontId="27" fillId="9" borderId="26" xfId="0" applyFont="1" applyFill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9" xfId="0" applyFont="1" applyBorder="1" applyAlignment="1" applyProtection="1">
      <alignment horizontal="justify" vertical="center" wrapText="1"/>
      <protection locked="0"/>
    </xf>
    <xf numFmtId="0" fontId="2" fillId="0" borderId="20" xfId="0" applyFont="1" applyBorder="1" applyAlignment="1" applyProtection="1">
      <alignment vertical="center" wrapText="1"/>
      <protection locked="0"/>
    </xf>
    <xf numFmtId="0" fontId="2" fillId="0" borderId="28" xfId="0" applyFont="1" applyBorder="1" applyAlignment="1">
      <alignment horizontal="center" vertical="center" wrapText="1"/>
    </xf>
    <xf numFmtId="0" fontId="2" fillId="0" borderId="28" xfId="0" applyFont="1" applyBorder="1" applyAlignment="1" applyProtection="1">
      <alignment horizontal="center" vertical="center" wrapText="1"/>
      <protection locked="0"/>
    </xf>
    <xf numFmtId="0" fontId="2" fillId="0" borderId="28" xfId="0" applyFont="1" applyBorder="1" applyAlignment="1" applyProtection="1">
      <alignment vertical="center" wrapText="1"/>
      <protection locked="0"/>
    </xf>
    <xf numFmtId="0" fontId="2" fillId="0" borderId="24" xfId="0" applyFont="1" applyBorder="1" applyAlignment="1">
      <alignment vertical="center" wrapText="1"/>
    </xf>
    <xf numFmtId="0" fontId="0" fillId="0" borderId="31" xfId="0" applyBorder="1" applyAlignment="1" applyProtection="1">
      <alignment vertical="top" wrapText="1"/>
      <protection locked="0"/>
    </xf>
    <xf numFmtId="0" fontId="2" fillId="0" borderId="24" xfId="0" applyFont="1" applyBorder="1" applyAlignment="1" applyProtection="1">
      <alignment vertical="center" wrapText="1"/>
      <protection locked="0"/>
    </xf>
    <xf numFmtId="0" fontId="0" fillId="0" borderId="0" xfId="0" applyAlignment="1">
      <alignment horizontal="right"/>
    </xf>
    <xf numFmtId="0" fontId="25" fillId="0" borderId="0" xfId="0" applyFont="1" applyAlignment="1">
      <alignment horizontal="left" vertical="center"/>
    </xf>
    <xf numFmtId="0" fontId="2" fillId="0" borderId="29" xfId="0" applyFont="1" applyBorder="1" applyAlignment="1" applyProtection="1">
      <alignment horizontal="justify" wrapText="1"/>
      <protection locked="0"/>
    </xf>
    <xf numFmtId="0" fontId="0" fillId="0" borderId="29" xfId="0" applyBorder="1" applyAlignment="1" applyProtection="1">
      <alignment horizontal="justify" wrapText="1"/>
      <protection locked="0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right"/>
    </xf>
    <xf numFmtId="0" fontId="0" fillId="8" borderId="0" xfId="0" applyFill="1"/>
    <xf numFmtId="0" fontId="14" fillId="9" borderId="11" xfId="0" applyFont="1" applyFill="1" applyBorder="1" applyAlignment="1">
      <alignment horizontal="center" vertical="center" wrapText="1"/>
    </xf>
    <xf numFmtId="0" fontId="14" fillId="9" borderId="26" xfId="0" applyFont="1" applyFill="1" applyBorder="1" applyAlignment="1">
      <alignment horizontal="center" vertical="center" wrapText="1"/>
    </xf>
    <xf numFmtId="0" fontId="14" fillId="0" borderId="29" xfId="0" applyFont="1" applyBorder="1" applyAlignment="1" applyProtection="1">
      <alignment horizontal="justify" vertical="center" wrapText="1"/>
      <protection locked="0"/>
    </xf>
    <xf numFmtId="0" fontId="14" fillId="0" borderId="29" xfId="0" applyFont="1" applyBorder="1" applyAlignment="1" applyProtection="1">
      <alignment horizontal="center" vertical="center" wrapText="1"/>
      <protection locked="0"/>
    </xf>
    <xf numFmtId="0" fontId="14" fillId="0" borderId="31" xfId="0" applyFont="1" applyBorder="1" applyAlignment="1" applyProtection="1">
      <alignment horizontal="center" vertical="center" wrapText="1"/>
      <protection locked="0"/>
    </xf>
    <xf numFmtId="0" fontId="0" fillId="10" borderId="0" xfId="0" applyFill="1"/>
    <xf numFmtId="0" fontId="0" fillId="6" borderId="0" xfId="0" applyFill="1"/>
    <xf numFmtId="0" fontId="0" fillId="6" borderId="0" xfId="0" applyFill="1" applyAlignment="1">
      <alignment horizontal="center" vertical="center"/>
    </xf>
    <xf numFmtId="0" fontId="31" fillId="0" borderId="1" xfId="0" applyFont="1" applyBorder="1" applyAlignment="1" applyProtection="1">
      <alignment horizontal="center" vertical="center"/>
    </xf>
    <xf numFmtId="0" fontId="2" fillId="5" borderId="1" xfId="0" applyFont="1" applyFill="1" applyBorder="1" applyAlignment="1" applyProtection="1">
      <alignment horizontal="center" vertical="center"/>
      <protection locked="0"/>
    </xf>
    <xf numFmtId="0" fontId="0" fillId="0" borderId="31" xfId="0" applyBorder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12" borderId="0" xfId="0" applyFill="1"/>
    <xf numFmtId="0" fontId="21" fillId="0" borderId="1" xfId="0" applyFont="1" applyBorder="1" applyAlignment="1" applyProtection="1">
      <alignment horizontal="left" vertical="center" wrapText="1"/>
      <protection hidden="1"/>
    </xf>
    <xf numFmtId="17" fontId="7" fillId="0" borderId="11" xfId="0" quotePrefix="1" applyNumberFormat="1" applyFont="1" applyBorder="1" applyAlignment="1" applyProtection="1">
      <alignment horizontal="left" vertical="center"/>
      <protection locked="0"/>
    </xf>
    <xf numFmtId="0" fontId="0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4" fillId="2" borderId="0" xfId="0" applyFont="1" applyFill="1" applyAlignment="1">
      <alignment vertical="top"/>
    </xf>
    <xf numFmtId="0" fontId="33" fillId="2" borderId="0" xfId="0" applyFont="1" applyFill="1" applyBorder="1" applyAlignment="1">
      <alignment vertical="center"/>
    </xf>
    <xf numFmtId="164" fontId="33" fillId="2" borderId="0" xfId="0" applyNumberFormat="1" applyFont="1" applyFill="1" applyBorder="1" applyAlignment="1">
      <alignment vertical="center"/>
    </xf>
    <xf numFmtId="0" fontId="0" fillId="13" borderId="0" xfId="0" applyFill="1" applyAlignment="1">
      <alignment horizontal="center" vertical="center"/>
    </xf>
    <xf numFmtId="0" fontId="0" fillId="13" borderId="0" xfId="0" applyFill="1"/>
    <xf numFmtId="0" fontId="14" fillId="0" borderId="0" xfId="0" applyFont="1" applyBorder="1" applyAlignment="1" applyProtection="1">
      <alignment vertical="center" wrapText="1"/>
    </xf>
    <xf numFmtId="0" fontId="0" fillId="10" borderId="0" xfId="0" applyFill="1" applyProtection="1"/>
    <xf numFmtId="0" fontId="29" fillId="0" borderId="0" xfId="0" applyFont="1" applyBorder="1" applyAlignment="1" applyProtection="1">
      <alignment vertical="center"/>
    </xf>
    <xf numFmtId="0" fontId="0" fillId="0" borderId="0" xfId="0" applyBorder="1" applyProtection="1"/>
    <xf numFmtId="0" fontId="38" fillId="0" borderId="0" xfId="0" applyFont="1" applyBorder="1" applyAlignment="1" applyProtection="1"/>
    <xf numFmtId="0" fontId="38" fillId="0" borderId="0" xfId="0" applyFont="1" applyBorder="1" applyProtection="1"/>
    <xf numFmtId="0" fontId="39" fillId="0" borderId="0" xfId="0" applyFont="1" applyBorder="1" applyProtection="1"/>
    <xf numFmtId="0" fontId="38" fillId="0" borderId="0" xfId="0" applyFont="1" applyBorder="1" applyAlignment="1" applyProtection="1">
      <alignment horizontal="center" vertical="center"/>
    </xf>
    <xf numFmtId="0" fontId="14" fillId="0" borderId="0" xfId="0" applyFont="1" applyBorder="1" applyProtection="1"/>
    <xf numFmtId="0" fontId="14" fillId="0" borderId="0" xfId="0" applyFont="1" applyFill="1" applyBorder="1" applyAlignment="1" applyProtection="1">
      <alignment horizontal="center" vertical="center" wrapText="1"/>
    </xf>
    <xf numFmtId="0" fontId="14" fillId="0" borderId="0" xfId="0" applyFont="1" applyBorder="1" applyAlignment="1" applyProtection="1">
      <alignment horizontal="justify" vertical="center" wrapText="1"/>
    </xf>
    <xf numFmtId="0" fontId="14" fillId="0" borderId="0" xfId="0" applyFont="1" applyBorder="1" applyAlignment="1" applyProtection="1">
      <alignment horizontal="center" vertical="center" wrapText="1"/>
    </xf>
    <xf numFmtId="0" fontId="21" fillId="0" borderId="0" xfId="0" applyFont="1" applyBorder="1" applyAlignment="1" applyProtection="1">
      <alignment horizontal="justify" vertical="center"/>
    </xf>
    <xf numFmtId="0" fontId="0" fillId="0" borderId="0" xfId="0" applyBorder="1" applyAlignment="1" applyProtection="1"/>
    <xf numFmtId="0" fontId="14" fillId="0" borderId="0" xfId="0" applyFont="1" applyBorder="1" applyAlignment="1" applyProtection="1">
      <alignment vertical="center"/>
    </xf>
    <xf numFmtId="0" fontId="30" fillId="0" borderId="0" xfId="0" applyFont="1" applyBorder="1" applyAlignment="1" applyProtection="1"/>
    <xf numFmtId="0" fontId="1" fillId="0" borderId="0" xfId="0" applyFont="1" applyBorder="1" applyAlignment="1" applyProtection="1"/>
    <xf numFmtId="0" fontId="0" fillId="0" borderId="0" xfId="0" applyBorder="1" applyAlignment="1" applyProtection="1">
      <alignment horizontal="right"/>
    </xf>
    <xf numFmtId="0" fontId="14" fillId="0" borderId="20" xfId="0" applyFont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right" vertical="center"/>
    </xf>
    <xf numFmtId="0" fontId="14" fillId="0" borderId="16" xfId="0" applyFont="1" applyBorder="1" applyAlignment="1">
      <alignment horizontal="center" wrapText="1"/>
    </xf>
    <xf numFmtId="0" fontId="21" fillId="0" borderId="18" xfId="0" applyFont="1" applyBorder="1" applyAlignment="1" applyProtection="1">
      <alignment horizontal="left" vertical="center" wrapText="1"/>
      <protection hidden="1"/>
    </xf>
    <xf numFmtId="2" fontId="3" fillId="0" borderId="19" xfId="0" applyNumberFormat="1" applyFont="1" applyBorder="1" applyAlignment="1" applyProtection="1">
      <alignment horizontal="center" vertical="center"/>
    </xf>
    <xf numFmtId="0" fontId="14" fillId="0" borderId="0" xfId="0" applyFont="1" applyBorder="1" applyAlignment="1">
      <alignment horizontal="center" wrapText="1"/>
    </xf>
    <xf numFmtId="0" fontId="14" fillId="0" borderId="13" xfId="0" applyFont="1" applyBorder="1" applyAlignment="1">
      <alignment horizontal="center" wrapText="1"/>
    </xf>
    <xf numFmtId="0" fontId="21" fillId="0" borderId="14" xfId="0" applyFont="1" applyBorder="1" applyAlignment="1" applyProtection="1">
      <alignment horizontal="left" vertical="center" wrapText="1"/>
      <protection hidden="1"/>
    </xf>
    <xf numFmtId="0" fontId="14" fillId="0" borderId="14" xfId="0" applyFont="1" applyBorder="1" applyAlignment="1" applyProtection="1">
      <alignment horizontal="center" vertical="center" wrapText="1"/>
      <protection locked="0"/>
    </xf>
    <xf numFmtId="2" fontId="3" fillId="0" borderId="15" xfId="0" applyNumberFormat="1" applyFont="1" applyBorder="1" applyAlignment="1" applyProtection="1">
      <alignment horizontal="center" vertical="center"/>
    </xf>
    <xf numFmtId="2" fontId="3" fillId="0" borderId="12" xfId="0" applyNumberFormat="1" applyFont="1" applyBorder="1" applyAlignment="1" applyProtection="1">
      <alignment horizontal="center" vertical="center"/>
    </xf>
    <xf numFmtId="0" fontId="0" fillId="0" borderId="16" xfId="0" applyBorder="1" applyAlignment="1">
      <alignment horizontal="center" wrapText="1"/>
    </xf>
    <xf numFmtId="0" fontId="14" fillId="0" borderId="17" xfId="0" applyFont="1" applyBorder="1" applyAlignment="1">
      <alignment horizontal="center" wrapText="1"/>
    </xf>
    <xf numFmtId="0" fontId="0" fillId="0" borderId="1" xfId="0" applyBorder="1" applyProtection="1">
      <protection locked="0"/>
    </xf>
    <xf numFmtId="0" fontId="0" fillId="0" borderId="18" xfId="0" applyBorder="1" applyProtection="1">
      <protection locked="0"/>
    </xf>
    <xf numFmtId="0" fontId="32" fillId="2" borderId="0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4" fillId="0" borderId="0" xfId="0" applyFont="1" applyAlignment="1" applyProtection="1">
      <alignment horizontal="center"/>
    </xf>
    <xf numFmtId="0" fontId="14" fillId="0" borderId="0" xfId="0" applyFont="1" applyAlignment="1" applyProtection="1">
      <alignment horizontal="center" vertical="center"/>
    </xf>
    <xf numFmtId="0" fontId="35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textRotation="90"/>
    </xf>
    <xf numFmtId="0" fontId="5" fillId="0" borderId="6" xfId="0" applyFont="1" applyBorder="1" applyAlignment="1">
      <alignment horizontal="center" vertical="center" textRotation="90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7" fillId="0" borderId="2" xfId="0" applyFont="1" applyBorder="1" applyAlignment="1" applyProtection="1">
      <alignment horizontal="left" vertical="center" indent="3"/>
    </xf>
    <xf numFmtId="0" fontId="7" fillId="0" borderId="4" xfId="0" applyFont="1" applyBorder="1" applyAlignment="1" applyProtection="1">
      <alignment horizontal="left" vertical="center" indent="3"/>
    </xf>
    <xf numFmtId="14" fontId="14" fillId="0" borderId="0" xfId="0" applyNumberFormat="1" applyFont="1" applyAlignment="1" applyProtection="1">
      <alignment horizontal="center" vertical="center"/>
    </xf>
    <xf numFmtId="0" fontId="15" fillId="0" borderId="0" xfId="0" applyFont="1" applyBorder="1" applyAlignment="1" applyProtection="1">
      <alignment horizontal="center" vertical="center"/>
    </xf>
    <xf numFmtId="0" fontId="37" fillId="12" borderId="0" xfId="0" applyFont="1" applyFill="1" applyAlignment="1">
      <alignment horizontal="center" vertical="top"/>
    </xf>
    <xf numFmtId="0" fontId="0" fillId="11" borderId="0" xfId="0" applyFill="1" applyAlignment="1">
      <alignment horizontal="center"/>
    </xf>
    <xf numFmtId="0" fontId="36" fillId="0" borderId="0" xfId="0" applyFont="1" applyFill="1" applyAlignment="1">
      <alignment horizontal="left" vertical="justify" wrapText="1"/>
    </xf>
    <xf numFmtId="0" fontId="0" fillId="5" borderId="0" xfId="0" applyFill="1" applyAlignment="1">
      <alignment horizontal="center"/>
    </xf>
    <xf numFmtId="0" fontId="0" fillId="12" borderId="0" xfId="0" applyFill="1" applyAlignment="1">
      <alignment horizontal="center" vertical="center"/>
    </xf>
    <xf numFmtId="0" fontId="24" fillId="0" borderId="0" xfId="0" applyFont="1" applyAlignment="1">
      <alignment horizontal="center"/>
    </xf>
    <xf numFmtId="0" fontId="21" fillId="4" borderId="0" xfId="0" applyFont="1" applyFill="1" applyBorder="1" applyAlignment="1" applyProtection="1">
      <alignment horizontal="left" vertical="center"/>
      <protection locked="0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21" fillId="0" borderId="0" xfId="0" applyFont="1" applyAlignment="1">
      <alignment horizontal="left"/>
    </xf>
    <xf numFmtId="0" fontId="0" fillId="0" borderId="0" xfId="0" applyAlignment="1">
      <alignment horizontal="left" vertical="top" wrapText="1"/>
    </xf>
    <xf numFmtId="0" fontId="23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0" xfId="0" applyFont="1" applyAlignment="1">
      <alignment horizontal="center"/>
    </xf>
    <xf numFmtId="164" fontId="1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 vertical="center"/>
    </xf>
    <xf numFmtId="0" fontId="0" fillId="4" borderId="33" xfId="0" applyFill="1" applyBorder="1" applyAlignment="1" applyProtection="1">
      <alignment horizontal="left" vertical="center"/>
      <protection locked="0"/>
    </xf>
    <xf numFmtId="0" fontId="0" fillId="4" borderId="32" xfId="0" applyFill="1" applyBorder="1" applyAlignment="1" applyProtection="1">
      <alignment horizontal="left" vertical="center"/>
      <protection locked="0"/>
    </xf>
    <xf numFmtId="0" fontId="6" fillId="0" borderId="0" xfId="0" applyFont="1" applyAlignment="1">
      <alignment horizontal="center" vertical="center"/>
    </xf>
    <xf numFmtId="0" fontId="14" fillId="0" borderId="20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 wrapText="1"/>
    </xf>
    <xf numFmtId="0" fontId="14" fillId="0" borderId="21" xfId="0" applyFont="1" applyBorder="1" applyAlignment="1" applyProtection="1">
      <alignment horizontal="center" vertical="center" wrapText="1"/>
      <protection hidden="1"/>
    </xf>
    <xf numFmtId="0" fontId="14" fillId="0" borderId="30" xfId="0" applyFont="1" applyBorder="1" applyAlignment="1" applyProtection="1">
      <alignment horizontal="center" vertical="center" wrapText="1"/>
      <protection hidden="1"/>
    </xf>
    <xf numFmtId="0" fontId="14" fillId="0" borderId="22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4" fillId="0" borderId="34" xfId="0" applyFont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0" fillId="0" borderId="25" xfId="0" applyBorder="1" applyAlignment="1" applyProtection="1">
      <alignment horizontal="left" vertical="top" wrapText="1"/>
      <protection locked="0"/>
    </xf>
    <xf numFmtId="0" fontId="0" fillId="0" borderId="31" xfId="0" applyBorder="1" applyAlignment="1" applyProtection="1">
      <alignment horizontal="left" vertical="top" wrapText="1"/>
      <protection locked="0"/>
    </xf>
    <xf numFmtId="0" fontId="14" fillId="0" borderId="14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27" fillId="9" borderId="27" xfId="0" applyFont="1" applyFill="1" applyBorder="1" applyAlignment="1">
      <alignment horizontal="center" vertical="center" wrapText="1"/>
    </xf>
    <xf numFmtId="0" fontId="27" fillId="9" borderId="26" xfId="0" applyFont="1" applyFill="1" applyBorder="1" applyAlignment="1">
      <alignment horizontal="center" vertical="center" wrapText="1"/>
    </xf>
    <xf numFmtId="0" fontId="2" fillId="0" borderId="21" xfId="0" applyFont="1" applyBorder="1" applyAlignment="1" applyProtection="1">
      <alignment horizontal="left" vertical="center" wrapText="1"/>
      <protection locked="0"/>
    </xf>
    <xf numFmtId="0" fontId="2" fillId="0" borderId="23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justify" vertical="top" wrapText="1"/>
      <protection locked="0"/>
    </xf>
    <xf numFmtId="0" fontId="2" fillId="0" borderId="29" xfId="0" applyFont="1" applyBorder="1" applyAlignment="1" applyProtection="1">
      <alignment horizontal="justify" vertical="top" wrapText="1"/>
      <protection locked="0"/>
    </xf>
    <xf numFmtId="0" fontId="14" fillId="0" borderId="0" xfId="0" applyFont="1" applyAlignment="1">
      <alignment horizontal="left"/>
    </xf>
    <xf numFmtId="0" fontId="2" fillId="0" borderId="30" xfId="0" applyFont="1" applyBorder="1" applyAlignment="1" applyProtection="1">
      <alignment horizontal="left" vertical="top" wrapText="1"/>
      <protection locked="0"/>
    </xf>
    <xf numFmtId="0" fontId="2" fillId="0" borderId="29" xfId="0" applyFont="1" applyBorder="1" applyAlignment="1" applyProtection="1">
      <alignment horizontal="left" vertical="top" wrapText="1"/>
      <protection locked="0"/>
    </xf>
    <xf numFmtId="0" fontId="2" fillId="0" borderId="28" xfId="0" applyFont="1" applyBorder="1" applyAlignment="1" applyProtection="1">
      <alignment horizontal="center" vertical="center" wrapText="1"/>
      <protection locked="0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0" fontId="29" fillId="0" borderId="0" xfId="0" applyFont="1" applyAlignment="1">
      <alignment horizontal="center" vertical="center"/>
    </xf>
    <xf numFmtId="0" fontId="14" fillId="0" borderId="24" xfId="0" applyFont="1" applyBorder="1" applyAlignment="1">
      <alignment horizontal="center" vertical="center" wrapText="1"/>
    </xf>
    <xf numFmtId="0" fontId="14" fillId="0" borderId="20" xfId="0" applyFont="1" applyBorder="1" applyAlignment="1" applyProtection="1">
      <alignment horizontal="justify" vertical="center" wrapText="1"/>
    </xf>
    <xf numFmtId="0" fontId="14" fillId="0" borderId="28" xfId="0" applyFont="1" applyBorder="1" applyAlignment="1" applyProtection="1">
      <alignment horizontal="justify" vertical="center" wrapText="1"/>
    </xf>
    <xf numFmtId="0" fontId="14" fillId="0" borderId="24" xfId="0" applyFont="1" applyBorder="1" applyAlignment="1" applyProtection="1">
      <alignment horizontal="justify" vertical="center" wrapText="1"/>
    </xf>
    <xf numFmtId="0" fontId="14" fillId="0" borderId="20" xfId="0" applyFont="1" applyBorder="1" applyAlignment="1" applyProtection="1">
      <alignment horizontal="justify" vertical="center" wrapText="1"/>
      <protection locked="0"/>
    </xf>
    <xf numFmtId="0" fontId="14" fillId="0" borderId="28" xfId="0" applyFont="1" applyBorder="1" applyAlignment="1" applyProtection="1">
      <alignment horizontal="justify" vertical="center" wrapText="1"/>
      <protection locked="0"/>
    </xf>
    <xf numFmtId="0" fontId="14" fillId="0" borderId="24" xfId="0" applyFont="1" applyBorder="1" applyAlignment="1" applyProtection="1">
      <alignment horizontal="justify" vertical="center" wrapText="1"/>
      <protection locked="0"/>
    </xf>
    <xf numFmtId="0" fontId="14" fillId="0" borderId="20" xfId="0" applyFont="1" applyBorder="1" applyAlignment="1" applyProtection="1">
      <alignment vertical="center" wrapText="1"/>
      <protection locked="0"/>
    </xf>
    <xf numFmtId="0" fontId="14" fillId="0" borderId="28" xfId="0" applyFont="1" applyBorder="1" applyAlignment="1" applyProtection="1">
      <alignment vertical="center" wrapText="1"/>
      <protection locked="0"/>
    </xf>
    <xf numFmtId="0" fontId="14" fillId="0" borderId="24" xfId="0" applyFont="1" applyBorder="1" applyAlignment="1" applyProtection="1">
      <alignment vertical="center" wrapText="1"/>
      <protection locked="0"/>
    </xf>
    <xf numFmtId="0" fontId="0" fillId="0" borderId="0" xfId="0" applyAlignment="1">
      <alignment horizontal="right"/>
    </xf>
    <xf numFmtId="0" fontId="30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30" fillId="0" borderId="0" xfId="0" applyFont="1" applyAlignment="1">
      <alignment horizontal="left"/>
    </xf>
    <xf numFmtId="0" fontId="0" fillId="0" borderId="0" xfId="0" applyAlignment="1">
      <alignment horizontal="left"/>
    </xf>
    <xf numFmtId="0" fontId="41" fillId="0" borderId="0" xfId="0" applyFont="1" applyBorder="1" applyAlignment="1" applyProtection="1">
      <alignment horizontal="center"/>
    </xf>
    <xf numFmtId="0" fontId="41" fillId="0" borderId="0" xfId="0" applyFont="1" applyAlignment="1" applyProtection="1">
      <alignment horizontal="center"/>
    </xf>
    <xf numFmtId="0" fontId="40" fillId="0" borderId="0" xfId="0" applyFont="1" applyBorder="1" applyAlignment="1" applyProtection="1">
      <alignment horizontal="center" vertical="center"/>
    </xf>
    <xf numFmtId="0" fontId="38" fillId="0" borderId="0" xfId="0" applyFont="1" applyBorder="1" applyAlignment="1" applyProtection="1">
      <alignment horizontal="center"/>
    </xf>
    <xf numFmtId="0" fontId="42" fillId="0" borderId="0" xfId="0" applyFont="1" applyBorder="1" applyAlignment="1" applyProtection="1">
      <alignment horizontal="center" vertical="top" wrapText="1"/>
    </xf>
  </cellXfs>
  <cellStyles count="3">
    <cellStyle name="Normal" xfId="0" builtinId="0"/>
    <cellStyle name="Normal 21" xfId="2"/>
    <cellStyle name="Percent" xfId="1" builtinId="5"/>
  </cellStyles>
  <dxfs count="48"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HASIL!A1"/><Relationship Id="rId2" Type="http://schemas.openxmlformats.org/officeDocument/2006/relationships/hyperlink" Target="#DASIS!A1"/><Relationship Id="rId1" Type="http://schemas.openxmlformats.org/officeDocument/2006/relationships/hyperlink" Target="#UH!A1"/><Relationship Id="rId6" Type="http://schemas.openxmlformats.org/officeDocument/2006/relationships/hyperlink" Target="#SAMPUL!A1"/><Relationship Id="rId5" Type="http://schemas.openxmlformats.org/officeDocument/2006/relationships/hyperlink" Target="#PENGAYAAN!A1"/><Relationship Id="rId4" Type="http://schemas.openxmlformats.org/officeDocument/2006/relationships/hyperlink" Target="#PERBAIKAN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HASIL!A1"/><Relationship Id="rId7" Type="http://schemas.openxmlformats.org/officeDocument/2006/relationships/hyperlink" Target="#SAMPUL!A1"/><Relationship Id="rId2" Type="http://schemas.openxmlformats.org/officeDocument/2006/relationships/hyperlink" Target="#DASIS!A1"/><Relationship Id="rId1" Type="http://schemas.openxmlformats.org/officeDocument/2006/relationships/hyperlink" Target="#UH!A1"/><Relationship Id="rId6" Type="http://schemas.openxmlformats.org/officeDocument/2006/relationships/hyperlink" Target="#MENU!A1"/><Relationship Id="rId5" Type="http://schemas.openxmlformats.org/officeDocument/2006/relationships/hyperlink" Target="#PENGAYAAN!A1"/><Relationship Id="rId4" Type="http://schemas.openxmlformats.org/officeDocument/2006/relationships/hyperlink" Target="#PERBAIKAN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DASIS!A1"/><Relationship Id="rId7" Type="http://schemas.openxmlformats.org/officeDocument/2006/relationships/hyperlink" Target="#SAMPUL!A1"/><Relationship Id="rId2" Type="http://schemas.openxmlformats.org/officeDocument/2006/relationships/hyperlink" Target="#UH!A1"/><Relationship Id="rId1" Type="http://schemas.openxmlformats.org/officeDocument/2006/relationships/hyperlink" Target="#MENU!A1"/><Relationship Id="rId6" Type="http://schemas.openxmlformats.org/officeDocument/2006/relationships/hyperlink" Target="#PENGAYAAN!A1"/><Relationship Id="rId5" Type="http://schemas.openxmlformats.org/officeDocument/2006/relationships/hyperlink" Target="#PERBAIKAN!A1"/><Relationship Id="rId4" Type="http://schemas.openxmlformats.org/officeDocument/2006/relationships/hyperlink" Target="#HASIL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DASIS!A1"/><Relationship Id="rId7" Type="http://schemas.openxmlformats.org/officeDocument/2006/relationships/hyperlink" Target="#SAMPUL!A1"/><Relationship Id="rId2" Type="http://schemas.openxmlformats.org/officeDocument/2006/relationships/hyperlink" Target="#UH!A1"/><Relationship Id="rId1" Type="http://schemas.openxmlformats.org/officeDocument/2006/relationships/hyperlink" Target="#MENU!A1"/><Relationship Id="rId6" Type="http://schemas.openxmlformats.org/officeDocument/2006/relationships/hyperlink" Target="#PENGAYAAN!A1"/><Relationship Id="rId5" Type="http://schemas.openxmlformats.org/officeDocument/2006/relationships/hyperlink" Target="#PERBAIKAN!A1"/><Relationship Id="rId4" Type="http://schemas.openxmlformats.org/officeDocument/2006/relationships/hyperlink" Target="#HASIL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HASIL!A1"/><Relationship Id="rId7" Type="http://schemas.openxmlformats.org/officeDocument/2006/relationships/hyperlink" Target="#SAMPUL!A1"/><Relationship Id="rId2" Type="http://schemas.openxmlformats.org/officeDocument/2006/relationships/hyperlink" Target="#DASIS!A1"/><Relationship Id="rId1" Type="http://schemas.openxmlformats.org/officeDocument/2006/relationships/hyperlink" Target="#UH!A1"/><Relationship Id="rId6" Type="http://schemas.openxmlformats.org/officeDocument/2006/relationships/hyperlink" Target="#MENU!A1"/><Relationship Id="rId5" Type="http://schemas.openxmlformats.org/officeDocument/2006/relationships/hyperlink" Target="#PENGAYAAN!A1"/><Relationship Id="rId4" Type="http://schemas.openxmlformats.org/officeDocument/2006/relationships/hyperlink" Target="#PERBAIKAN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HASIL!A1"/><Relationship Id="rId7" Type="http://schemas.openxmlformats.org/officeDocument/2006/relationships/hyperlink" Target="#SAMPUL!A1"/><Relationship Id="rId2" Type="http://schemas.openxmlformats.org/officeDocument/2006/relationships/hyperlink" Target="#DASIS!A1"/><Relationship Id="rId1" Type="http://schemas.openxmlformats.org/officeDocument/2006/relationships/hyperlink" Target="#UH!A1"/><Relationship Id="rId6" Type="http://schemas.openxmlformats.org/officeDocument/2006/relationships/hyperlink" Target="#MENU!A1"/><Relationship Id="rId5" Type="http://schemas.openxmlformats.org/officeDocument/2006/relationships/hyperlink" Target="#PENGAYAAN!A1"/><Relationship Id="rId4" Type="http://schemas.openxmlformats.org/officeDocument/2006/relationships/hyperlink" Target="#PERBAIKAN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#HASIL!A1"/><Relationship Id="rId7" Type="http://schemas.openxmlformats.org/officeDocument/2006/relationships/hyperlink" Target="#SAMPUL!A1"/><Relationship Id="rId2" Type="http://schemas.openxmlformats.org/officeDocument/2006/relationships/hyperlink" Target="#DASIS!A1"/><Relationship Id="rId1" Type="http://schemas.openxmlformats.org/officeDocument/2006/relationships/hyperlink" Target="#UH!A1"/><Relationship Id="rId6" Type="http://schemas.openxmlformats.org/officeDocument/2006/relationships/hyperlink" Target="#MENU!A1"/><Relationship Id="rId5" Type="http://schemas.openxmlformats.org/officeDocument/2006/relationships/hyperlink" Target="#PENGAYAAN!A1"/><Relationship Id="rId4" Type="http://schemas.openxmlformats.org/officeDocument/2006/relationships/hyperlink" Target="#PERBAIKAN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9526</xdr:colOff>
      <xdr:row>0</xdr:row>
      <xdr:rowOff>9525</xdr:rowOff>
    </xdr:from>
    <xdr:to>
      <xdr:col>2</xdr:col>
      <xdr:colOff>695326</xdr:colOff>
      <xdr:row>2</xdr:row>
      <xdr:rowOff>0</xdr:rowOff>
    </xdr:to>
    <xdr:sp macro="" textlink="">
      <xdr:nvSpPr>
        <xdr:cNvPr id="12" name="Rectangle 11"/>
        <xdr:cNvSpPr/>
      </xdr:nvSpPr>
      <xdr:spPr>
        <a:xfrm>
          <a:off x="9526" y="9525"/>
          <a:ext cx="2114550" cy="485775"/>
        </a:xfrm>
        <a:prstGeom prst="rect">
          <a:avLst/>
        </a:prstGeom>
        <a:gradFill flip="none" rotWithShape="1">
          <a:gsLst>
            <a:gs pos="0">
              <a:srgbClr val="A603AB"/>
            </a:gs>
            <a:gs pos="21001">
              <a:srgbClr val="0819FB"/>
            </a:gs>
            <a:gs pos="35001">
              <a:srgbClr val="1A8D48"/>
            </a:gs>
            <a:gs pos="52000">
              <a:srgbClr val="FFFF00"/>
            </a:gs>
            <a:gs pos="73000">
              <a:srgbClr val="EE3F17"/>
            </a:gs>
            <a:gs pos="88000">
              <a:srgbClr val="E81766"/>
            </a:gs>
            <a:gs pos="100000">
              <a:srgbClr val="A603AB"/>
            </a:gs>
          </a:gsLst>
          <a:path path="circle">
            <a:fillToRect l="100000" t="100000"/>
          </a:path>
          <a:tileRect r="-100000" b="-10000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19050</xdr:colOff>
      <xdr:row>2</xdr:row>
      <xdr:rowOff>19049</xdr:rowOff>
    </xdr:from>
    <xdr:to>
      <xdr:col>2</xdr:col>
      <xdr:colOff>704850</xdr:colOff>
      <xdr:row>29</xdr:row>
      <xdr:rowOff>142875</xdr:rowOff>
    </xdr:to>
    <xdr:sp macro="" textlink="">
      <xdr:nvSpPr>
        <xdr:cNvPr id="10" name="Flowchart: Document 9"/>
        <xdr:cNvSpPr/>
      </xdr:nvSpPr>
      <xdr:spPr>
        <a:xfrm>
          <a:off x="19050" y="514349"/>
          <a:ext cx="2114550" cy="5019676"/>
        </a:xfrm>
        <a:prstGeom prst="flowChartDocument">
          <a:avLst/>
        </a:prstGeom>
        <a:gradFill flip="none" rotWithShape="1">
          <a:gsLst>
            <a:gs pos="0">
              <a:srgbClr val="A603AB"/>
            </a:gs>
            <a:gs pos="21001">
              <a:srgbClr val="0819FB"/>
            </a:gs>
            <a:gs pos="35001">
              <a:srgbClr val="1A8D48"/>
            </a:gs>
            <a:gs pos="52000">
              <a:srgbClr val="FFFF00"/>
            </a:gs>
            <a:gs pos="73000">
              <a:srgbClr val="EE3F17"/>
            </a:gs>
            <a:gs pos="88000">
              <a:srgbClr val="E81766"/>
            </a:gs>
            <a:gs pos="100000">
              <a:srgbClr val="A603AB"/>
            </a:gs>
          </a:gsLst>
          <a:path path="circle">
            <a:fillToRect l="100000" t="100000"/>
          </a:path>
          <a:tileRect r="-100000" b="-10000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76201</xdr:colOff>
      <xdr:row>9</xdr:row>
      <xdr:rowOff>19050</xdr:rowOff>
    </xdr:from>
    <xdr:to>
      <xdr:col>2</xdr:col>
      <xdr:colOff>676275</xdr:colOff>
      <xdr:row>11</xdr:row>
      <xdr:rowOff>142876</xdr:rowOff>
    </xdr:to>
    <xdr:sp macro="" textlink="">
      <xdr:nvSpPr>
        <xdr:cNvPr id="2" name="Rectangle 1">
          <a:hlinkClick xmlns:r="http://schemas.openxmlformats.org/officeDocument/2006/relationships" r:id="rId1"/>
        </xdr:cNvPr>
        <xdr:cNvSpPr/>
      </xdr:nvSpPr>
      <xdr:spPr>
        <a:xfrm>
          <a:off x="76201" y="1790700"/>
          <a:ext cx="2028824" cy="466726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ANALISIS ULANGAN HARIAN</a:t>
          </a:r>
        </a:p>
      </xdr:txBody>
    </xdr:sp>
    <xdr:clientData/>
  </xdr:twoCellAnchor>
  <xdr:twoCellAnchor>
    <xdr:from>
      <xdr:col>0</xdr:col>
      <xdr:colOff>76201</xdr:colOff>
      <xdr:row>5</xdr:row>
      <xdr:rowOff>142875</xdr:rowOff>
    </xdr:from>
    <xdr:to>
      <xdr:col>2</xdr:col>
      <xdr:colOff>676275</xdr:colOff>
      <xdr:row>8</xdr:row>
      <xdr:rowOff>66675</xdr:rowOff>
    </xdr:to>
    <xdr:sp macro="" textlink="">
      <xdr:nvSpPr>
        <xdr:cNvPr id="3" name="Rectangle 2">
          <a:hlinkClick xmlns:r="http://schemas.openxmlformats.org/officeDocument/2006/relationships" r:id="rId2"/>
        </xdr:cNvPr>
        <xdr:cNvSpPr/>
      </xdr:nvSpPr>
      <xdr:spPr>
        <a:xfrm>
          <a:off x="76201" y="1323975"/>
          <a:ext cx="2028824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DATA SISWA</a:t>
          </a:r>
        </a:p>
      </xdr:txBody>
    </xdr:sp>
    <xdr:clientData/>
  </xdr:twoCellAnchor>
  <xdr:twoCellAnchor>
    <xdr:from>
      <xdr:col>0</xdr:col>
      <xdr:colOff>66676</xdr:colOff>
      <xdr:row>11</xdr:row>
      <xdr:rowOff>190500</xdr:rowOff>
    </xdr:from>
    <xdr:to>
      <xdr:col>2</xdr:col>
      <xdr:colOff>676275</xdr:colOff>
      <xdr:row>14</xdr:row>
      <xdr:rowOff>19050</xdr:rowOff>
    </xdr:to>
    <xdr:sp macro="" textlink="">
      <xdr:nvSpPr>
        <xdr:cNvPr id="4" name="Rectangle 3">
          <a:hlinkClick xmlns:r="http://schemas.openxmlformats.org/officeDocument/2006/relationships" r:id="rId3"/>
        </xdr:cNvPr>
        <xdr:cNvSpPr/>
      </xdr:nvSpPr>
      <xdr:spPr>
        <a:xfrm>
          <a:off x="66676" y="2305050"/>
          <a:ext cx="2038349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HASIL ANALISIS</a:t>
          </a:r>
        </a:p>
      </xdr:txBody>
    </xdr:sp>
    <xdr:clientData/>
  </xdr:twoCellAnchor>
  <xdr:twoCellAnchor>
    <xdr:from>
      <xdr:col>0</xdr:col>
      <xdr:colOff>76202</xdr:colOff>
      <xdr:row>14</xdr:row>
      <xdr:rowOff>76200</xdr:rowOff>
    </xdr:from>
    <xdr:to>
      <xdr:col>2</xdr:col>
      <xdr:colOff>676276</xdr:colOff>
      <xdr:row>17</xdr:row>
      <xdr:rowOff>57150</xdr:rowOff>
    </xdr:to>
    <xdr:sp macro="" textlink="">
      <xdr:nvSpPr>
        <xdr:cNvPr id="5" name="Rectangle 4">
          <a:hlinkClick xmlns:r="http://schemas.openxmlformats.org/officeDocument/2006/relationships" r:id="rId4"/>
        </xdr:cNvPr>
        <xdr:cNvSpPr/>
      </xdr:nvSpPr>
      <xdr:spPr>
        <a:xfrm>
          <a:off x="76202" y="2781300"/>
          <a:ext cx="2028824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PERBAIKAN</a:t>
          </a:r>
        </a:p>
      </xdr:txBody>
    </xdr:sp>
    <xdr:clientData/>
  </xdr:twoCellAnchor>
  <xdr:twoCellAnchor>
    <xdr:from>
      <xdr:col>0</xdr:col>
      <xdr:colOff>76200</xdr:colOff>
      <xdr:row>17</xdr:row>
      <xdr:rowOff>114300</xdr:rowOff>
    </xdr:from>
    <xdr:to>
      <xdr:col>2</xdr:col>
      <xdr:colOff>676275</xdr:colOff>
      <xdr:row>19</xdr:row>
      <xdr:rowOff>190500</xdr:rowOff>
    </xdr:to>
    <xdr:sp macro="" textlink="">
      <xdr:nvSpPr>
        <xdr:cNvPr id="6" name="Rectangle 5">
          <a:hlinkClick xmlns:r="http://schemas.openxmlformats.org/officeDocument/2006/relationships" r:id="rId5"/>
        </xdr:cNvPr>
        <xdr:cNvSpPr/>
      </xdr:nvSpPr>
      <xdr:spPr>
        <a:xfrm>
          <a:off x="76200" y="3257550"/>
          <a:ext cx="2028825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PENGAYAAN</a:t>
          </a:r>
        </a:p>
      </xdr:txBody>
    </xdr:sp>
    <xdr:clientData/>
  </xdr:twoCellAnchor>
  <xdr:twoCellAnchor>
    <xdr:from>
      <xdr:col>0</xdr:col>
      <xdr:colOff>66675</xdr:colOff>
      <xdr:row>4</xdr:row>
      <xdr:rowOff>95250</xdr:rowOff>
    </xdr:from>
    <xdr:to>
      <xdr:col>2</xdr:col>
      <xdr:colOff>666750</xdr:colOff>
      <xdr:row>5</xdr:row>
      <xdr:rowOff>9525</xdr:rowOff>
    </xdr:to>
    <xdr:sp macro="" textlink="">
      <xdr:nvSpPr>
        <xdr:cNvPr id="7" name="Rounded Rectangle 6"/>
        <xdr:cNvSpPr/>
      </xdr:nvSpPr>
      <xdr:spPr>
        <a:xfrm>
          <a:off x="66675" y="895350"/>
          <a:ext cx="2028825" cy="295275"/>
        </a:xfrm>
        <a:prstGeom prst="roundRect">
          <a:avLst>
            <a:gd name="adj" fmla="val 50000"/>
          </a:avLst>
        </a:prstGeom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chemeClr val="tx1"/>
              </a:solidFill>
              <a:latin typeface="Times New Roman" pitchFamily="18" charset="0"/>
              <a:cs typeface="Times New Roman" pitchFamily="18" charset="0"/>
            </a:rPr>
            <a:t>TOMBOL </a:t>
          </a:r>
          <a:r>
            <a:rPr lang="id-ID" sz="1400">
              <a:solidFill>
                <a:schemeClr val="tx1"/>
              </a:solidFill>
              <a:latin typeface="Times New Roman" pitchFamily="18" charset="0"/>
              <a:cs typeface="Times New Roman" pitchFamily="18" charset="0"/>
            </a:rPr>
            <a:t>MENU</a:t>
          </a:r>
          <a:endParaRPr lang="en-US" sz="1400">
            <a:solidFill>
              <a:schemeClr val="tx1"/>
            </a:solidFill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0</xdr:col>
      <xdr:colOff>57150</xdr:colOff>
      <xdr:row>27</xdr:row>
      <xdr:rowOff>95250</xdr:rowOff>
    </xdr:from>
    <xdr:to>
      <xdr:col>1</xdr:col>
      <xdr:colOff>581025</xdr:colOff>
      <xdr:row>28</xdr:row>
      <xdr:rowOff>76200</xdr:rowOff>
    </xdr:to>
    <xdr:sp macro="" textlink="">
      <xdr:nvSpPr>
        <xdr:cNvPr id="29" name="Rectangle 28"/>
        <xdr:cNvSpPr/>
      </xdr:nvSpPr>
      <xdr:spPr>
        <a:xfrm>
          <a:off x="57150" y="5105400"/>
          <a:ext cx="1238250" cy="1619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800" i="1"/>
            <a:t>By. Pathul</a:t>
          </a:r>
        </a:p>
      </xdr:txBody>
    </xdr:sp>
    <xdr:clientData/>
  </xdr:twoCellAnchor>
  <xdr:twoCellAnchor>
    <xdr:from>
      <xdr:col>0</xdr:col>
      <xdr:colOff>38100</xdr:colOff>
      <xdr:row>0</xdr:row>
      <xdr:rowOff>76200</xdr:rowOff>
    </xdr:from>
    <xdr:to>
      <xdr:col>2</xdr:col>
      <xdr:colOff>695325</xdr:colOff>
      <xdr:row>1</xdr:row>
      <xdr:rowOff>171450</xdr:rowOff>
    </xdr:to>
    <xdr:sp macro="" textlink="">
      <xdr:nvSpPr>
        <xdr:cNvPr id="11" name="Rounded Rectangle 10"/>
        <xdr:cNvSpPr/>
      </xdr:nvSpPr>
      <xdr:spPr>
        <a:xfrm>
          <a:off x="38100" y="76200"/>
          <a:ext cx="2085975" cy="342900"/>
        </a:xfrm>
        <a:prstGeom prst="roundRect">
          <a:avLst>
            <a:gd name="adj" fmla="val 50000"/>
          </a:avLst>
        </a:prstGeom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chemeClr val="tx1"/>
              </a:solidFill>
              <a:latin typeface="Times New Roman" pitchFamily="18" charset="0"/>
              <a:cs typeface="Times New Roman" pitchFamily="18" charset="0"/>
            </a:rPr>
            <a:t>ANALISIS U.H</a:t>
          </a:r>
        </a:p>
      </xdr:txBody>
    </xdr:sp>
    <xdr:clientData/>
  </xdr:twoCellAnchor>
  <xdr:twoCellAnchor>
    <xdr:from>
      <xdr:col>3</xdr:col>
      <xdr:colOff>9525</xdr:colOff>
      <xdr:row>0</xdr:row>
      <xdr:rowOff>19050</xdr:rowOff>
    </xdr:from>
    <xdr:to>
      <xdr:col>24</xdr:col>
      <xdr:colOff>0</xdr:colOff>
      <xdr:row>1</xdr:row>
      <xdr:rowOff>228600</xdr:rowOff>
    </xdr:to>
    <xdr:sp macro="" textlink="">
      <xdr:nvSpPr>
        <xdr:cNvPr id="13" name="Rectangle 12"/>
        <xdr:cNvSpPr/>
      </xdr:nvSpPr>
      <xdr:spPr>
        <a:xfrm>
          <a:off x="2152650" y="19050"/>
          <a:ext cx="11382375" cy="457200"/>
        </a:xfrm>
        <a:prstGeom prst="rect">
          <a:avLst/>
        </a:prstGeom>
        <a:pattFill prst="pct20">
          <a:fgClr>
            <a:schemeClr val="accent1"/>
          </a:fgClr>
          <a:bgClr>
            <a:schemeClr val="bg1"/>
          </a:bgClr>
        </a:patt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sz="2000" b="1">
              <a:solidFill>
                <a:schemeClr val="tx1"/>
              </a:solidFill>
              <a:latin typeface="Imprint MT Shadow" pitchFamily="82" charset="0"/>
            </a:rPr>
            <a:t>APLIKASI ANALISIS ULANGAN HARIAN 10 SOAL</a:t>
          </a:r>
        </a:p>
      </xdr:txBody>
    </xdr:sp>
    <xdr:clientData/>
  </xdr:twoCellAnchor>
  <xdr:twoCellAnchor>
    <xdr:from>
      <xdr:col>5</xdr:col>
      <xdr:colOff>72716</xdr:colOff>
      <xdr:row>3</xdr:row>
      <xdr:rowOff>19050</xdr:rowOff>
    </xdr:from>
    <xdr:to>
      <xdr:col>14</xdr:col>
      <xdr:colOff>76200</xdr:colOff>
      <xdr:row>5</xdr:row>
      <xdr:rowOff>45594</xdr:rowOff>
    </xdr:to>
    <xdr:sp macro="" textlink="">
      <xdr:nvSpPr>
        <xdr:cNvPr id="8" name="Flowchart: Multidocument 7"/>
        <xdr:cNvSpPr/>
      </xdr:nvSpPr>
      <xdr:spPr>
        <a:xfrm>
          <a:off x="2587316" y="714375"/>
          <a:ext cx="7852084" cy="607569"/>
        </a:xfrm>
        <a:custGeom>
          <a:avLst/>
          <a:gdLst>
            <a:gd name="connsiteX0" fmla="*/ 0 w 21600"/>
            <a:gd name="connsiteY0" fmla="*/ 20782 h 21600"/>
            <a:gd name="connsiteX1" fmla="*/ 18595 w 21600"/>
            <a:gd name="connsiteY1" fmla="*/ 18022 h 21600"/>
            <a:gd name="connsiteX2" fmla="*/ 18595 w 21600"/>
            <a:gd name="connsiteY2" fmla="*/ 3675 h 21600"/>
            <a:gd name="connsiteX3" fmla="*/ 0 w 21600"/>
            <a:gd name="connsiteY3" fmla="*/ 3675 h 21600"/>
            <a:gd name="connsiteX4" fmla="*/ 0 w 21600"/>
            <a:gd name="connsiteY4" fmla="*/ 20782 h 21600"/>
            <a:gd name="connsiteX5" fmla="*/ 1532 w 21600"/>
            <a:gd name="connsiteY5" fmla="*/ 3675 h 21600"/>
            <a:gd name="connsiteX6" fmla="*/ 1532 w 21600"/>
            <a:gd name="connsiteY6" fmla="*/ 1815 h 21600"/>
            <a:gd name="connsiteX7" fmla="*/ 20000 w 21600"/>
            <a:gd name="connsiteY7" fmla="*/ 1815 h 21600"/>
            <a:gd name="connsiteX8" fmla="*/ 20000 w 21600"/>
            <a:gd name="connsiteY8" fmla="*/ 16252 h 21600"/>
            <a:gd name="connsiteX9" fmla="*/ 18595 w 21600"/>
            <a:gd name="connsiteY9" fmla="*/ 16352 h 21600"/>
            <a:gd name="connsiteX10" fmla="*/ 18595 w 21600"/>
            <a:gd name="connsiteY10" fmla="*/ 3675 h 21600"/>
            <a:gd name="connsiteX11" fmla="*/ 1532 w 21600"/>
            <a:gd name="connsiteY11" fmla="*/ 3675 h 21600"/>
            <a:gd name="connsiteX12" fmla="*/ 2972 w 21600"/>
            <a:gd name="connsiteY12" fmla="*/ 1815 h 21600"/>
            <a:gd name="connsiteX13" fmla="*/ 2972 w 21600"/>
            <a:gd name="connsiteY13" fmla="*/ 0 h 21600"/>
            <a:gd name="connsiteX14" fmla="*/ 21600 w 21600"/>
            <a:gd name="connsiteY14" fmla="*/ 0 h 21600"/>
            <a:gd name="connsiteX15" fmla="*/ 21600 w 21600"/>
            <a:gd name="connsiteY15" fmla="*/ 14392 h 21600"/>
            <a:gd name="connsiteX16" fmla="*/ 20000 w 21600"/>
            <a:gd name="connsiteY16" fmla="*/ 14467 h 21600"/>
            <a:gd name="connsiteX17" fmla="*/ 20000 w 21600"/>
            <a:gd name="connsiteY17" fmla="*/ 1815 h 21600"/>
            <a:gd name="connsiteX18" fmla="*/ 2972 w 21600"/>
            <a:gd name="connsiteY18" fmla="*/ 1815 h 21600"/>
            <a:gd name="connsiteX0" fmla="*/ 0 w 21600"/>
            <a:gd name="connsiteY0" fmla="*/ 3675 h 21600"/>
            <a:gd name="connsiteX1" fmla="*/ 18595 w 21600"/>
            <a:gd name="connsiteY1" fmla="*/ 3675 h 21600"/>
            <a:gd name="connsiteX2" fmla="*/ 18595 w 21600"/>
            <a:gd name="connsiteY2" fmla="*/ 18022 h 21600"/>
            <a:gd name="connsiteX3" fmla="*/ 0 w 21600"/>
            <a:gd name="connsiteY3" fmla="*/ 20782 h 21600"/>
            <a:gd name="connsiteX4" fmla="*/ 0 w 21600"/>
            <a:gd name="connsiteY4" fmla="*/ 3675 h 21600"/>
            <a:gd name="connsiteX5" fmla="*/ 1532 w 21600"/>
            <a:gd name="connsiteY5" fmla="*/ 3675 h 21600"/>
            <a:gd name="connsiteX6" fmla="*/ 1532 w 21600"/>
            <a:gd name="connsiteY6" fmla="*/ 1815 h 21600"/>
            <a:gd name="connsiteX7" fmla="*/ 20000 w 21600"/>
            <a:gd name="connsiteY7" fmla="*/ 1815 h 21600"/>
            <a:gd name="connsiteX8" fmla="*/ 20000 w 21600"/>
            <a:gd name="connsiteY8" fmla="*/ 16252 h 21600"/>
            <a:gd name="connsiteX9" fmla="*/ 18595 w 21600"/>
            <a:gd name="connsiteY9" fmla="*/ 16352 h 21600"/>
            <a:gd name="connsiteX10" fmla="*/ 2972 w 21600"/>
            <a:gd name="connsiteY10" fmla="*/ 1815 h 21600"/>
            <a:gd name="connsiteX11" fmla="*/ 2972 w 21600"/>
            <a:gd name="connsiteY11" fmla="*/ 0 h 21600"/>
            <a:gd name="connsiteX12" fmla="*/ 21600 w 21600"/>
            <a:gd name="connsiteY12" fmla="*/ 0 h 21600"/>
            <a:gd name="connsiteX13" fmla="*/ 21600 w 21600"/>
            <a:gd name="connsiteY13" fmla="*/ 14392 h 21600"/>
            <a:gd name="connsiteX14" fmla="*/ 20000 w 21600"/>
            <a:gd name="connsiteY14" fmla="*/ 14467 h 21600"/>
            <a:gd name="connsiteX0" fmla="*/ 0 w 21600"/>
            <a:gd name="connsiteY0" fmla="*/ 20782 h 21600"/>
            <a:gd name="connsiteX1" fmla="*/ 18595 w 21600"/>
            <a:gd name="connsiteY1" fmla="*/ 18022 h 21600"/>
            <a:gd name="connsiteX2" fmla="*/ 18595 w 21600"/>
            <a:gd name="connsiteY2" fmla="*/ 16352 h 21600"/>
            <a:gd name="connsiteX3" fmla="*/ 20000 w 21600"/>
            <a:gd name="connsiteY3" fmla="*/ 16252 h 21600"/>
            <a:gd name="connsiteX4" fmla="*/ 20000 w 21600"/>
            <a:gd name="connsiteY4" fmla="*/ 14467 h 21600"/>
            <a:gd name="connsiteX5" fmla="*/ 21600 w 21600"/>
            <a:gd name="connsiteY5" fmla="*/ 14392 h 21600"/>
            <a:gd name="connsiteX6" fmla="*/ 21600 w 21600"/>
            <a:gd name="connsiteY6" fmla="*/ 0 h 21600"/>
            <a:gd name="connsiteX7" fmla="*/ 2972 w 21600"/>
            <a:gd name="connsiteY7" fmla="*/ 0 h 21600"/>
            <a:gd name="connsiteX8" fmla="*/ 2972 w 21600"/>
            <a:gd name="connsiteY8" fmla="*/ 1815 h 21600"/>
            <a:gd name="connsiteX9" fmla="*/ 1532 w 21600"/>
            <a:gd name="connsiteY9" fmla="*/ 1815 h 21600"/>
            <a:gd name="connsiteX10" fmla="*/ 1532 w 21600"/>
            <a:gd name="connsiteY10" fmla="*/ 3675 h 21600"/>
            <a:gd name="connsiteX11" fmla="*/ 0 w 21600"/>
            <a:gd name="connsiteY11" fmla="*/ 3675 h 21600"/>
            <a:gd name="connsiteX12" fmla="*/ 0 w 21600"/>
            <a:gd name="connsiteY12" fmla="*/ 20782 h 21600"/>
            <a:gd name="connsiteX0" fmla="*/ 0 w 21600"/>
            <a:gd name="connsiteY0" fmla="*/ 20782 h 21554"/>
            <a:gd name="connsiteX1" fmla="*/ 18595 w 21600"/>
            <a:gd name="connsiteY1" fmla="*/ 18022 h 21554"/>
            <a:gd name="connsiteX2" fmla="*/ 18595 w 21600"/>
            <a:gd name="connsiteY2" fmla="*/ 3675 h 21554"/>
            <a:gd name="connsiteX3" fmla="*/ 0 w 21600"/>
            <a:gd name="connsiteY3" fmla="*/ 3675 h 21554"/>
            <a:gd name="connsiteX4" fmla="*/ 0 w 21600"/>
            <a:gd name="connsiteY4" fmla="*/ 20782 h 21554"/>
            <a:gd name="connsiteX5" fmla="*/ 1532 w 21600"/>
            <a:gd name="connsiteY5" fmla="*/ 3675 h 21554"/>
            <a:gd name="connsiteX6" fmla="*/ 1532 w 21600"/>
            <a:gd name="connsiteY6" fmla="*/ 1815 h 21554"/>
            <a:gd name="connsiteX7" fmla="*/ 20000 w 21600"/>
            <a:gd name="connsiteY7" fmla="*/ 1815 h 21554"/>
            <a:gd name="connsiteX8" fmla="*/ 20000 w 21600"/>
            <a:gd name="connsiteY8" fmla="*/ 16252 h 21554"/>
            <a:gd name="connsiteX9" fmla="*/ 18595 w 21600"/>
            <a:gd name="connsiteY9" fmla="*/ 16352 h 21554"/>
            <a:gd name="connsiteX10" fmla="*/ 18595 w 21600"/>
            <a:gd name="connsiteY10" fmla="*/ 3675 h 21554"/>
            <a:gd name="connsiteX11" fmla="*/ 1532 w 21600"/>
            <a:gd name="connsiteY11" fmla="*/ 3675 h 21554"/>
            <a:gd name="connsiteX12" fmla="*/ 2972 w 21600"/>
            <a:gd name="connsiteY12" fmla="*/ 1815 h 21554"/>
            <a:gd name="connsiteX13" fmla="*/ 2972 w 21600"/>
            <a:gd name="connsiteY13" fmla="*/ 0 h 21554"/>
            <a:gd name="connsiteX14" fmla="*/ 21600 w 21600"/>
            <a:gd name="connsiteY14" fmla="*/ 0 h 21554"/>
            <a:gd name="connsiteX15" fmla="*/ 21600 w 21600"/>
            <a:gd name="connsiteY15" fmla="*/ 14392 h 21554"/>
            <a:gd name="connsiteX16" fmla="*/ 20000 w 21600"/>
            <a:gd name="connsiteY16" fmla="*/ 14467 h 21554"/>
            <a:gd name="connsiteX17" fmla="*/ 20000 w 21600"/>
            <a:gd name="connsiteY17" fmla="*/ 1815 h 21554"/>
            <a:gd name="connsiteX18" fmla="*/ 2972 w 21600"/>
            <a:gd name="connsiteY18" fmla="*/ 1815 h 21554"/>
            <a:gd name="connsiteX0" fmla="*/ 0 w 21600"/>
            <a:gd name="connsiteY0" fmla="*/ 3675 h 21554"/>
            <a:gd name="connsiteX1" fmla="*/ 18595 w 21600"/>
            <a:gd name="connsiteY1" fmla="*/ 3675 h 21554"/>
            <a:gd name="connsiteX2" fmla="*/ 18595 w 21600"/>
            <a:gd name="connsiteY2" fmla="*/ 18022 h 21554"/>
            <a:gd name="connsiteX3" fmla="*/ 0 w 21600"/>
            <a:gd name="connsiteY3" fmla="*/ 20782 h 21554"/>
            <a:gd name="connsiteX4" fmla="*/ 0 w 21600"/>
            <a:gd name="connsiteY4" fmla="*/ 3675 h 21554"/>
            <a:gd name="connsiteX5" fmla="*/ 1532 w 21600"/>
            <a:gd name="connsiteY5" fmla="*/ 3675 h 21554"/>
            <a:gd name="connsiteX6" fmla="*/ 1532 w 21600"/>
            <a:gd name="connsiteY6" fmla="*/ 1815 h 21554"/>
            <a:gd name="connsiteX7" fmla="*/ 20000 w 21600"/>
            <a:gd name="connsiteY7" fmla="*/ 1815 h 21554"/>
            <a:gd name="connsiteX8" fmla="*/ 20000 w 21600"/>
            <a:gd name="connsiteY8" fmla="*/ 16252 h 21554"/>
            <a:gd name="connsiteX9" fmla="*/ 18595 w 21600"/>
            <a:gd name="connsiteY9" fmla="*/ 16352 h 21554"/>
            <a:gd name="connsiteX10" fmla="*/ 2972 w 21600"/>
            <a:gd name="connsiteY10" fmla="*/ 1815 h 21554"/>
            <a:gd name="connsiteX11" fmla="*/ 2972 w 21600"/>
            <a:gd name="connsiteY11" fmla="*/ 0 h 21554"/>
            <a:gd name="connsiteX12" fmla="*/ 21600 w 21600"/>
            <a:gd name="connsiteY12" fmla="*/ 0 h 21554"/>
            <a:gd name="connsiteX13" fmla="*/ 21600 w 21600"/>
            <a:gd name="connsiteY13" fmla="*/ 14392 h 21554"/>
            <a:gd name="connsiteX14" fmla="*/ 20000 w 21600"/>
            <a:gd name="connsiteY14" fmla="*/ 14467 h 21554"/>
            <a:gd name="connsiteX0" fmla="*/ 0 w 21600"/>
            <a:gd name="connsiteY0" fmla="*/ 20782 h 21554"/>
            <a:gd name="connsiteX1" fmla="*/ 13854 w 21600"/>
            <a:gd name="connsiteY1" fmla="*/ 15322 h 21554"/>
            <a:gd name="connsiteX2" fmla="*/ 18595 w 21600"/>
            <a:gd name="connsiteY2" fmla="*/ 16352 h 21554"/>
            <a:gd name="connsiteX3" fmla="*/ 20000 w 21600"/>
            <a:gd name="connsiteY3" fmla="*/ 16252 h 21554"/>
            <a:gd name="connsiteX4" fmla="*/ 20000 w 21600"/>
            <a:gd name="connsiteY4" fmla="*/ 14467 h 21554"/>
            <a:gd name="connsiteX5" fmla="*/ 21600 w 21600"/>
            <a:gd name="connsiteY5" fmla="*/ 14392 h 21554"/>
            <a:gd name="connsiteX6" fmla="*/ 21600 w 21600"/>
            <a:gd name="connsiteY6" fmla="*/ 0 h 21554"/>
            <a:gd name="connsiteX7" fmla="*/ 2972 w 21600"/>
            <a:gd name="connsiteY7" fmla="*/ 0 h 21554"/>
            <a:gd name="connsiteX8" fmla="*/ 2972 w 21600"/>
            <a:gd name="connsiteY8" fmla="*/ 1815 h 21554"/>
            <a:gd name="connsiteX9" fmla="*/ 1532 w 21600"/>
            <a:gd name="connsiteY9" fmla="*/ 1815 h 21554"/>
            <a:gd name="connsiteX10" fmla="*/ 1532 w 21600"/>
            <a:gd name="connsiteY10" fmla="*/ 3675 h 21554"/>
            <a:gd name="connsiteX11" fmla="*/ 0 w 21600"/>
            <a:gd name="connsiteY11" fmla="*/ 3675 h 21554"/>
            <a:gd name="connsiteX12" fmla="*/ 0 w 21600"/>
            <a:gd name="connsiteY12" fmla="*/ 20782 h 21554"/>
            <a:gd name="connsiteX0" fmla="*/ 0 w 21600"/>
            <a:gd name="connsiteY0" fmla="*/ 20782 h 21554"/>
            <a:gd name="connsiteX1" fmla="*/ 18595 w 21600"/>
            <a:gd name="connsiteY1" fmla="*/ 18022 h 21554"/>
            <a:gd name="connsiteX2" fmla="*/ 18595 w 21600"/>
            <a:gd name="connsiteY2" fmla="*/ 3675 h 21554"/>
            <a:gd name="connsiteX3" fmla="*/ 0 w 21600"/>
            <a:gd name="connsiteY3" fmla="*/ 3675 h 21554"/>
            <a:gd name="connsiteX4" fmla="*/ 0 w 21600"/>
            <a:gd name="connsiteY4" fmla="*/ 20782 h 21554"/>
            <a:gd name="connsiteX5" fmla="*/ 1532 w 21600"/>
            <a:gd name="connsiteY5" fmla="*/ 3675 h 21554"/>
            <a:gd name="connsiteX6" fmla="*/ 1532 w 21600"/>
            <a:gd name="connsiteY6" fmla="*/ 1815 h 21554"/>
            <a:gd name="connsiteX7" fmla="*/ 20000 w 21600"/>
            <a:gd name="connsiteY7" fmla="*/ 1815 h 21554"/>
            <a:gd name="connsiteX8" fmla="*/ 20000 w 21600"/>
            <a:gd name="connsiteY8" fmla="*/ 16252 h 21554"/>
            <a:gd name="connsiteX9" fmla="*/ 18595 w 21600"/>
            <a:gd name="connsiteY9" fmla="*/ 16352 h 21554"/>
            <a:gd name="connsiteX10" fmla="*/ 18595 w 21600"/>
            <a:gd name="connsiteY10" fmla="*/ 3675 h 21554"/>
            <a:gd name="connsiteX11" fmla="*/ 1532 w 21600"/>
            <a:gd name="connsiteY11" fmla="*/ 3675 h 21554"/>
            <a:gd name="connsiteX12" fmla="*/ 2972 w 21600"/>
            <a:gd name="connsiteY12" fmla="*/ 1815 h 21554"/>
            <a:gd name="connsiteX13" fmla="*/ 2972 w 21600"/>
            <a:gd name="connsiteY13" fmla="*/ 0 h 21554"/>
            <a:gd name="connsiteX14" fmla="*/ 21600 w 21600"/>
            <a:gd name="connsiteY14" fmla="*/ 0 h 21554"/>
            <a:gd name="connsiteX15" fmla="*/ 21600 w 21600"/>
            <a:gd name="connsiteY15" fmla="*/ 14392 h 21554"/>
            <a:gd name="connsiteX16" fmla="*/ 20000 w 21600"/>
            <a:gd name="connsiteY16" fmla="*/ 14467 h 21554"/>
            <a:gd name="connsiteX17" fmla="*/ 20000 w 21600"/>
            <a:gd name="connsiteY17" fmla="*/ 1815 h 21554"/>
            <a:gd name="connsiteX18" fmla="*/ 2972 w 21600"/>
            <a:gd name="connsiteY18" fmla="*/ 1815 h 21554"/>
            <a:gd name="connsiteX0" fmla="*/ 0 w 21600"/>
            <a:gd name="connsiteY0" fmla="*/ 3675 h 21554"/>
            <a:gd name="connsiteX1" fmla="*/ 18595 w 21600"/>
            <a:gd name="connsiteY1" fmla="*/ 3675 h 21554"/>
            <a:gd name="connsiteX2" fmla="*/ 18595 w 21600"/>
            <a:gd name="connsiteY2" fmla="*/ 18022 h 21554"/>
            <a:gd name="connsiteX3" fmla="*/ 11511 w 21600"/>
            <a:gd name="connsiteY3" fmla="*/ 16200 h 21554"/>
            <a:gd name="connsiteX4" fmla="*/ 0 w 21600"/>
            <a:gd name="connsiteY4" fmla="*/ 20782 h 21554"/>
            <a:gd name="connsiteX5" fmla="*/ 0 w 21600"/>
            <a:gd name="connsiteY5" fmla="*/ 3675 h 21554"/>
            <a:gd name="connsiteX6" fmla="*/ 1532 w 21600"/>
            <a:gd name="connsiteY6" fmla="*/ 3675 h 21554"/>
            <a:gd name="connsiteX7" fmla="*/ 1532 w 21600"/>
            <a:gd name="connsiteY7" fmla="*/ 1815 h 21554"/>
            <a:gd name="connsiteX8" fmla="*/ 20000 w 21600"/>
            <a:gd name="connsiteY8" fmla="*/ 1815 h 21554"/>
            <a:gd name="connsiteX9" fmla="*/ 20000 w 21600"/>
            <a:gd name="connsiteY9" fmla="*/ 16252 h 21554"/>
            <a:gd name="connsiteX10" fmla="*/ 18595 w 21600"/>
            <a:gd name="connsiteY10" fmla="*/ 16352 h 21554"/>
            <a:gd name="connsiteX11" fmla="*/ 2972 w 21600"/>
            <a:gd name="connsiteY11" fmla="*/ 1815 h 21554"/>
            <a:gd name="connsiteX12" fmla="*/ 2972 w 21600"/>
            <a:gd name="connsiteY12" fmla="*/ 0 h 21554"/>
            <a:gd name="connsiteX13" fmla="*/ 21600 w 21600"/>
            <a:gd name="connsiteY13" fmla="*/ 0 h 21554"/>
            <a:gd name="connsiteX14" fmla="*/ 21600 w 21600"/>
            <a:gd name="connsiteY14" fmla="*/ 14392 h 21554"/>
            <a:gd name="connsiteX15" fmla="*/ 20000 w 21600"/>
            <a:gd name="connsiteY15" fmla="*/ 14467 h 21554"/>
            <a:gd name="connsiteX0" fmla="*/ 0 w 21600"/>
            <a:gd name="connsiteY0" fmla="*/ 20782 h 21554"/>
            <a:gd name="connsiteX1" fmla="*/ 13854 w 21600"/>
            <a:gd name="connsiteY1" fmla="*/ 15322 h 21554"/>
            <a:gd name="connsiteX2" fmla="*/ 18595 w 21600"/>
            <a:gd name="connsiteY2" fmla="*/ 16352 h 21554"/>
            <a:gd name="connsiteX3" fmla="*/ 20000 w 21600"/>
            <a:gd name="connsiteY3" fmla="*/ 16252 h 21554"/>
            <a:gd name="connsiteX4" fmla="*/ 20000 w 21600"/>
            <a:gd name="connsiteY4" fmla="*/ 14467 h 21554"/>
            <a:gd name="connsiteX5" fmla="*/ 21600 w 21600"/>
            <a:gd name="connsiteY5" fmla="*/ 14392 h 21554"/>
            <a:gd name="connsiteX6" fmla="*/ 21600 w 21600"/>
            <a:gd name="connsiteY6" fmla="*/ 0 h 21554"/>
            <a:gd name="connsiteX7" fmla="*/ 2972 w 21600"/>
            <a:gd name="connsiteY7" fmla="*/ 0 h 21554"/>
            <a:gd name="connsiteX8" fmla="*/ 2972 w 21600"/>
            <a:gd name="connsiteY8" fmla="*/ 1815 h 21554"/>
            <a:gd name="connsiteX9" fmla="*/ 1532 w 21600"/>
            <a:gd name="connsiteY9" fmla="*/ 1815 h 21554"/>
            <a:gd name="connsiteX10" fmla="*/ 1532 w 21600"/>
            <a:gd name="connsiteY10" fmla="*/ 3675 h 21554"/>
            <a:gd name="connsiteX11" fmla="*/ 0 w 21600"/>
            <a:gd name="connsiteY11" fmla="*/ 3675 h 21554"/>
            <a:gd name="connsiteX12" fmla="*/ 0 w 21600"/>
            <a:gd name="connsiteY12" fmla="*/ 20782 h 21554"/>
            <a:gd name="connsiteX0" fmla="*/ 115 w 21715"/>
            <a:gd name="connsiteY0" fmla="*/ 20782 h 21528"/>
            <a:gd name="connsiteX1" fmla="*/ 11969 w 21715"/>
            <a:gd name="connsiteY1" fmla="*/ 17212 h 21528"/>
            <a:gd name="connsiteX2" fmla="*/ 18710 w 21715"/>
            <a:gd name="connsiteY2" fmla="*/ 18022 h 21528"/>
            <a:gd name="connsiteX3" fmla="*/ 18710 w 21715"/>
            <a:gd name="connsiteY3" fmla="*/ 3675 h 21528"/>
            <a:gd name="connsiteX4" fmla="*/ 115 w 21715"/>
            <a:gd name="connsiteY4" fmla="*/ 3675 h 21528"/>
            <a:gd name="connsiteX5" fmla="*/ 115 w 21715"/>
            <a:gd name="connsiteY5" fmla="*/ 20782 h 21528"/>
            <a:gd name="connsiteX6" fmla="*/ 1647 w 21715"/>
            <a:gd name="connsiteY6" fmla="*/ 3675 h 21528"/>
            <a:gd name="connsiteX7" fmla="*/ 1647 w 21715"/>
            <a:gd name="connsiteY7" fmla="*/ 1815 h 21528"/>
            <a:gd name="connsiteX8" fmla="*/ 20115 w 21715"/>
            <a:gd name="connsiteY8" fmla="*/ 1815 h 21528"/>
            <a:gd name="connsiteX9" fmla="*/ 20115 w 21715"/>
            <a:gd name="connsiteY9" fmla="*/ 16252 h 21528"/>
            <a:gd name="connsiteX10" fmla="*/ 18710 w 21715"/>
            <a:gd name="connsiteY10" fmla="*/ 16352 h 21528"/>
            <a:gd name="connsiteX11" fmla="*/ 18710 w 21715"/>
            <a:gd name="connsiteY11" fmla="*/ 3675 h 21528"/>
            <a:gd name="connsiteX12" fmla="*/ 1647 w 21715"/>
            <a:gd name="connsiteY12" fmla="*/ 3675 h 21528"/>
            <a:gd name="connsiteX13" fmla="*/ 3087 w 21715"/>
            <a:gd name="connsiteY13" fmla="*/ 1815 h 21528"/>
            <a:gd name="connsiteX14" fmla="*/ 3087 w 21715"/>
            <a:gd name="connsiteY14" fmla="*/ 0 h 21528"/>
            <a:gd name="connsiteX15" fmla="*/ 21715 w 21715"/>
            <a:gd name="connsiteY15" fmla="*/ 0 h 21528"/>
            <a:gd name="connsiteX16" fmla="*/ 21715 w 21715"/>
            <a:gd name="connsiteY16" fmla="*/ 14392 h 21528"/>
            <a:gd name="connsiteX17" fmla="*/ 20115 w 21715"/>
            <a:gd name="connsiteY17" fmla="*/ 14467 h 21528"/>
            <a:gd name="connsiteX18" fmla="*/ 20115 w 21715"/>
            <a:gd name="connsiteY18" fmla="*/ 1815 h 21528"/>
            <a:gd name="connsiteX19" fmla="*/ 3087 w 21715"/>
            <a:gd name="connsiteY19" fmla="*/ 1815 h 21528"/>
            <a:gd name="connsiteX0" fmla="*/ 115 w 21715"/>
            <a:gd name="connsiteY0" fmla="*/ 3675 h 21528"/>
            <a:gd name="connsiteX1" fmla="*/ 18710 w 21715"/>
            <a:gd name="connsiteY1" fmla="*/ 3675 h 21528"/>
            <a:gd name="connsiteX2" fmla="*/ 18710 w 21715"/>
            <a:gd name="connsiteY2" fmla="*/ 18022 h 21528"/>
            <a:gd name="connsiteX3" fmla="*/ 11626 w 21715"/>
            <a:gd name="connsiteY3" fmla="*/ 16200 h 21528"/>
            <a:gd name="connsiteX4" fmla="*/ 115 w 21715"/>
            <a:gd name="connsiteY4" fmla="*/ 20782 h 21528"/>
            <a:gd name="connsiteX5" fmla="*/ 115 w 21715"/>
            <a:gd name="connsiteY5" fmla="*/ 3675 h 21528"/>
            <a:gd name="connsiteX6" fmla="*/ 1647 w 21715"/>
            <a:gd name="connsiteY6" fmla="*/ 3675 h 21528"/>
            <a:gd name="connsiteX7" fmla="*/ 1647 w 21715"/>
            <a:gd name="connsiteY7" fmla="*/ 1815 h 21528"/>
            <a:gd name="connsiteX8" fmla="*/ 20115 w 21715"/>
            <a:gd name="connsiteY8" fmla="*/ 1815 h 21528"/>
            <a:gd name="connsiteX9" fmla="*/ 20115 w 21715"/>
            <a:gd name="connsiteY9" fmla="*/ 16252 h 21528"/>
            <a:gd name="connsiteX10" fmla="*/ 18710 w 21715"/>
            <a:gd name="connsiteY10" fmla="*/ 16352 h 21528"/>
            <a:gd name="connsiteX11" fmla="*/ 3087 w 21715"/>
            <a:gd name="connsiteY11" fmla="*/ 1815 h 21528"/>
            <a:gd name="connsiteX12" fmla="*/ 3087 w 21715"/>
            <a:gd name="connsiteY12" fmla="*/ 0 h 21528"/>
            <a:gd name="connsiteX13" fmla="*/ 21715 w 21715"/>
            <a:gd name="connsiteY13" fmla="*/ 0 h 21528"/>
            <a:gd name="connsiteX14" fmla="*/ 21715 w 21715"/>
            <a:gd name="connsiteY14" fmla="*/ 14392 h 21528"/>
            <a:gd name="connsiteX15" fmla="*/ 20115 w 21715"/>
            <a:gd name="connsiteY15" fmla="*/ 14467 h 21528"/>
            <a:gd name="connsiteX0" fmla="*/ 115 w 21715"/>
            <a:gd name="connsiteY0" fmla="*/ 20782 h 21528"/>
            <a:gd name="connsiteX1" fmla="*/ 13969 w 21715"/>
            <a:gd name="connsiteY1" fmla="*/ 15322 h 21528"/>
            <a:gd name="connsiteX2" fmla="*/ 18710 w 21715"/>
            <a:gd name="connsiteY2" fmla="*/ 16352 h 21528"/>
            <a:gd name="connsiteX3" fmla="*/ 20115 w 21715"/>
            <a:gd name="connsiteY3" fmla="*/ 16252 h 21528"/>
            <a:gd name="connsiteX4" fmla="*/ 20115 w 21715"/>
            <a:gd name="connsiteY4" fmla="*/ 14467 h 21528"/>
            <a:gd name="connsiteX5" fmla="*/ 21715 w 21715"/>
            <a:gd name="connsiteY5" fmla="*/ 14392 h 21528"/>
            <a:gd name="connsiteX6" fmla="*/ 21715 w 21715"/>
            <a:gd name="connsiteY6" fmla="*/ 0 h 21528"/>
            <a:gd name="connsiteX7" fmla="*/ 3087 w 21715"/>
            <a:gd name="connsiteY7" fmla="*/ 0 h 21528"/>
            <a:gd name="connsiteX8" fmla="*/ 3087 w 21715"/>
            <a:gd name="connsiteY8" fmla="*/ 1815 h 21528"/>
            <a:gd name="connsiteX9" fmla="*/ 1647 w 21715"/>
            <a:gd name="connsiteY9" fmla="*/ 1815 h 21528"/>
            <a:gd name="connsiteX10" fmla="*/ 1647 w 21715"/>
            <a:gd name="connsiteY10" fmla="*/ 3675 h 21528"/>
            <a:gd name="connsiteX11" fmla="*/ 115 w 21715"/>
            <a:gd name="connsiteY11" fmla="*/ 3675 h 21528"/>
            <a:gd name="connsiteX12" fmla="*/ 115 w 21715"/>
            <a:gd name="connsiteY12" fmla="*/ 20782 h 21528"/>
            <a:gd name="connsiteX0" fmla="*/ 115 w 21715"/>
            <a:gd name="connsiteY0" fmla="*/ 20782 h 21528"/>
            <a:gd name="connsiteX1" fmla="*/ 11969 w 21715"/>
            <a:gd name="connsiteY1" fmla="*/ 17212 h 21528"/>
            <a:gd name="connsiteX2" fmla="*/ 18710 w 21715"/>
            <a:gd name="connsiteY2" fmla="*/ 18022 h 21528"/>
            <a:gd name="connsiteX3" fmla="*/ 18710 w 21715"/>
            <a:gd name="connsiteY3" fmla="*/ 3675 h 21528"/>
            <a:gd name="connsiteX4" fmla="*/ 115 w 21715"/>
            <a:gd name="connsiteY4" fmla="*/ 3675 h 21528"/>
            <a:gd name="connsiteX5" fmla="*/ 115 w 21715"/>
            <a:gd name="connsiteY5" fmla="*/ 20782 h 21528"/>
            <a:gd name="connsiteX6" fmla="*/ 1647 w 21715"/>
            <a:gd name="connsiteY6" fmla="*/ 3675 h 21528"/>
            <a:gd name="connsiteX7" fmla="*/ 1647 w 21715"/>
            <a:gd name="connsiteY7" fmla="*/ 1815 h 21528"/>
            <a:gd name="connsiteX8" fmla="*/ 20115 w 21715"/>
            <a:gd name="connsiteY8" fmla="*/ 1815 h 21528"/>
            <a:gd name="connsiteX9" fmla="*/ 20115 w 21715"/>
            <a:gd name="connsiteY9" fmla="*/ 16252 h 21528"/>
            <a:gd name="connsiteX10" fmla="*/ 18710 w 21715"/>
            <a:gd name="connsiteY10" fmla="*/ 16352 h 21528"/>
            <a:gd name="connsiteX11" fmla="*/ 18710 w 21715"/>
            <a:gd name="connsiteY11" fmla="*/ 3675 h 21528"/>
            <a:gd name="connsiteX12" fmla="*/ 1647 w 21715"/>
            <a:gd name="connsiteY12" fmla="*/ 3675 h 21528"/>
            <a:gd name="connsiteX13" fmla="*/ 3087 w 21715"/>
            <a:gd name="connsiteY13" fmla="*/ 1815 h 21528"/>
            <a:gd name="connsiteX14" fmla="*/ 3087 w 21715"/>
            <a:gd name="connsiteY14" fmla="*/ 0 h 21528"/>
            <a:gd name="connsiteX15" fmla="*/ 21715 w 21715"/>
            <a:gd name="connsiteY15" fmla="*/ 0 h 21528"/>
            <a:gd name="connsiteX16" fmla="*/ 21715 w 21715"/>
            <a:gd name="connsiteY16" fmla="*/ 14392 h 21528"/>
            <a:gd name="connsiteX17" fmla="*/ 20115 w 21715"/>
            <a:gd name="connsiteY17" fmla="*/ 14467 h 21528"/>
            <a:gd name="connsiteX18" fmla="*/ 20115 w 21715"/>
            <a:gd name="connsiteY18" fmla="*/ 1815 h 21528"/>
            <a:gd name="connsiteX19" fmla="*/ 3087 w 21715"/>
            <a:gd name="connsiteY19" fmla="*/ 1815 h 21528"/>
            <a:gd name="connsiteX0" fmla="*/ 115 w 21715"/>
            <a:gd name="connsiteY0" fmla="*/ 3675 h 21528"/>
            <a:gd name="connsiteX1" fmla="*/ 18710 w 21715"/>
            <a:gd name="connsiteY1" fmla="*/ 3675 h 21528"/>
            <a:gd name="connsiteX2" fmla="*/ 18710 w 21715"/>
            <a:gd name="connsiteY2" fmla="*/ 18022 h 21528"/>
            <a:gd name="connsiteX3" fmla="*/ 11626 w 21715"/>
            <a:gd name="connsiteY3" fmla="*/ 16200 h 21528"/>
            <a:gd name="connsiteX4" fmla="*/ 115 w 21715"/>
            <a:gd name="connsiteY4" fmla="*/ 20782 h 21528"/>
            <a:gd name="connsiteX5" fmla="*/ 115 w 21715"/>
            <a:gd name="connsiteY5" fmla="*/ 3675 h 21528"/>
            <a:gd name="connsiteX6" fmla="*/ 1647 w 21715"/>
            <a:gd name="connsiteY6" fmla="*/ 3675 h 21528"/>
            <a:gd name="connsiteX7" fmla="*/ 1647 w 21715"/>
            <a:gd name="connsiteY7" fmla="*/ 1815 h 21528"/>
            <a:gd name="connsiteX8" fmla="*/ 20115 w 21715"/>
            <a:gd name="connsiteY8" fmla="*/ 1815 h 21528"/>
            <a:gd name="connsiteX9" fmla="*/ 20115 w 21715"/>
            <a:gd name="connsiteY9" fmla="*/ 16252 h 21528"/>
            <a:gd name="connsiteX10" fmla="*/ 18710 w 21715"/>
            <a:gd name="connsiteY10" fmla="*/ 16352 h 21528"/>
            <a:gd name="connsiteX11" fmla="*/ 3087 w 21715"/>
            <a:gd name="connsiteY11" fmla="*/ 1815 h 21528"/>
            <a:gd name="connsiteX12" fmla="*/ 3087 w 21715"/>
            <a:gd name="connsiteY12" fmla="*/ 0 h 21528"/>
            <a:gd name="connsiteX13" fmla="*/ 21715 w 21715"/>
            <a:gd name="connsiteY13" fmla="*/ 0 h 21528"/>
            <a:gd name="connsiteX14" fmla="*/ 21715 w 21715"/>
            <a:gd name="connsiteY14" fmla="*/ 14392 h 21528"/>
            <a:gd name="connsiteX15" fmla="*/ 20115 w 21715"/>
            <a:gd name="connsiteY15" fmla="*/ 14467 h 21528"/>
            <a:gd name="connsiteX0" fmla="*/ 115 w 21715"/>
            <a:gd name="connsiteY0" fmla="*/ 20782 h 21528"/>
            <a:gd name="connsiteX1" fmla="*/ 13969 w 21715"/>
            <a:gd name="connsiteY1" fmla="*/ 15322 h 21528"/>
            <a:gd name="connsiteX2" fmla="*/ 18710 w 21715"/>
            <a:gd name="connsiteY2" fmla="*/ 13990 h 21528"/>
            <a:gd name="connsiteX3" fmla="*/ 20115 w 21715"/>
            <a:gd name="connsiteY3" fmla="*/ 16252 h 21528"/>
            <a:gd name="connsiteX4" fmla="*/ 20115 w 21715"/>
            <a:gd name="connsiteY4" fmla="*/ 14467 h 21528"/>
            <a:gd name="connsiteX5" fmla="*/ 21715 w 21715"/>
            <a:gd name="connsiteY5" fmla="*/ 14392 h 21528"/>
            <a:gd name="connsiteX6" fmla="*/ 21715 w 21715"/>
            <a:gd name="connsiteY6" fmla="*/ 0 h 21528"/>
            <a:gd name="connsiteX7" fmla="*/ 3087 w 21715"/>
            <a:gd name="connsiteY7" fmla="*/ 0 h 21528"/>
            <a:gd name="connsiteX8" fmla="*/ 3087 w 21715"/>
            <a:gd name="connsiteY8" fmla="*/ 1815 h 21528"/>
            <a:gd name="connsiteX9" fmla="*/ 1647 w 21715"/>
            <a:gd name="connsiteY9" fmla="*/ 1815 h 21528"/>
            <a:gd name="connsiteX10" fmla="*/ 1647 w 21715"/>
            <a:gd name="connsiteY10" fmla="*/ 3675 h 21528"/>
            <a:gd name="connsiteX11" fmla="*/ 115 w 21715"/>
            <a:gd name="connsiteY11" fmla="*/ 3675 h 21528"/>
            <a:gd name="connsiteX12" fmla="*/ 115 w 21715"/>
            <a:gd name="connsiteY12" fmla="*/ 20782 h 21528"/>
            <a:gd name="connsiteX0" fmla="*/ 115 w 21715"/>
            <a:gd name="connsiteY0" fmla="*/ 20782 h 21528"/>
            <a:gd name="connsiteX1" fmla="*/ 11969 w 21715"/>
            <a:gd name="connsiteY1" fmla="*/ 17212 h 21528"/>
            <a:gd name="connsiteX2" fmla="*/ 18710 w 21715"/>
            <a:gd name="connsiteY2" fmla="*/ 18022 h 21528"/>
            <a:gd name="connsiteX3" fmla="*/ 18710 w 21715"/>
            <a:gd name="connsiteY3" fmla="*/ 3675 h 21528"/>
            <a:gd name="connsiteX4" fmla="*/ 115 w 21715"/>
            <a:gd name="connsiteY4" fmla="*/ 3675 h 21528"/>
            <a:gd name="connsiteX5" fmla="*/ 115 w 21715"/>
            <a:gd name="connsiteY5" fmla="*/ 20782 h 21528"/>
            <a:gd name="connsiteX6" fmla="*/ 1647 w 21715"/>
            <a:gd name="connsiteY6" fmla="*/ 3675 h 21528"/>
            <a:gd name="connsiteX7" fmla="*/ 1647 w 21715"/>
            <a:gd name="connsiteY7" fmla="*/ 1815 h 21528"/>
            <a:gd name="connsiteX8" fmla="*/ 20115 w 21715"/>
            <a:gd name="connsiteY8" fmla="*/ 1815 h 21528"/>
            <a:gd name="connsiteX9" fmla="*/ 20115 w 21715"/>
            <a:gd name="connsiteY9" fmla="*/ 16252 h 21528"/>
            <a:gd name="connsiteX10" fmla="*/ 18710 w 21715"/>
            <a:gd name="connsiteY10" fmla="*/ 16352 h 21528"/>
            <a:gd name="connsiteX11" fmla="*/ 18710 w 21715"/>
            <a:gd name="connsiteY11" fmla="*/ 3675 h 21528"/>
            <a:gd name="connsiteX12" fmla="*/ 1647 w 21715"/>
            <a:gd name="connsiteY12" fmla="*/ 3675 h 21528"/>
            <a:gd name="connsiteX13" fmla="*/ 3087 w 21715"/>
            <a:gd name="connsiteY13" fmla="*/ 1815 h 21528"/>
            <a:gd name="connsiteX14" fmla="*/ 3087 w 21715"/>
            <a:gd name="connsiteY14" fmla="*/ 0 h 21528"/>
            <a:gd name="connsiteX15" fmla="*/ 21715 w 21715"/>
            <a:gd name="connsiteY15" fmla="*/ 0 h 21528"/>
            <a:gd name="connsiteX16" fmla="*/ 21715 w 21715"/>
            <a:gd name="connsiteY16" fmla="*/ 14392 h 21528"/>
            <a:gd name="connsiteX17" fmla="*/ 20115 w 21715"/>
            <a:gd name="connsiteY17" fmla="*/ 14467 h 21528"/>
            <a:gd name="connsiteX18" fmla="*/ 20115 w 21715"/>
            <a:gd name="connsiteY18" fmla="*/ 1815 h 21528"/>
            <a:gd name="connsiteX19" fmla="*/ 3087 w 21715"/>
            <a:gd name="connsiteY19" fmla="*/ 1815 h 21528"/>
            <a:gd name="connsiteX0" fmla="*/ 115 w 21715"/>
            <a:gd name="connsiteY0" fmla="*/ 3675 h 21528"/>
            <a:gd name="connsiteX1" fmla="*/ 18710 w 21715"/>
            <a:gd name="connsiteY1" fmla="*/ 3675 h 21528"/>
            <a:gd name="connsiteX2" fmla="*/ 18710 w 21715"/>
            <a:gd name="connsiteY2" fmla="*/ 18022 h 21528"/>
            <a:gd name="connsiteX3" fmla="*/ 11626 w 21715"/>
            <a:gd name="connsiteY3" fmla="*/ 16200 h 21528"/>
            <a:gd name="connsiteX4" fmla="*/ 115 w 21715"/>
            <a:gd name="connsiteY4" fmla="*/ 20782 h 21528"/>
            <a:gd name="connsiteX5" fmla="*/ 115 w 21715"/>
            <a:gd name="connsiteY5" fmla="*/ 3675 h 21528"/>
            <a:gd name="connsiteX6" fmla="*/ 1647 w 21715"/>
            <a:gd name="connsiteY6" fmla="*/ 3675 h 21528"/>
            <a:gd name="connsiteX7" fmla="*/ 1647 w 21715"/>
            <a:gd name="connsiteY7" fmla="*/ 1815 h 21528"/>
            <a:gd name="connsiteX8" fmla="*/ 20115 w 21715"/>
            <a:gd name="connsiteY8" fmla="*/ 1815 h 21528"/>
            <a:gd name="connsiteX9" fmla="*/ 20115 w 21715"/>
            <a:gd name="connsiteY9" fmla="*/ 16252 h 21528"/>
            <a:gd name="connsiteX10" fmla="*/ 18710 w 21715"/>
            <a:gd name="connsiteY10" fmla="*/ 16352 h 21528"/>
            <a:gd name="connsiteX11" fmla="*/ 3087 w 21715"/>
            <a:gd name="connsiteY11" fmla="*/ 1815 h 21528"/>
            <a:gd name="connsiteX12" fmla="*/ 3087 w 21715"/>
            <a:gd name="connsiteY12" fmla="*/ 0 h 21528"/>
            <a:gd name="connsiteX13" fmla="*/ 21715 w 21715"/>
            <a:gd name="connsiteY13" fmla="*/ 0 h 21528"/>
            <a:gd name="connsiteX14" fmla="*/ 21715 w 21715"/>
            <a:gd name="connsiteY14" fmla="*/ 14392 h 21528"/>
            <a:gd name="connsiteX15" fmla="*/ 20115 w 21715"/>
            <a:gd name="connsiteY15" fmla="*/ 14467 h 21528"/>
            <a:gd name="connsiteX0" fmla="*/ 115 w 21715"/>
            <a:gd name="connsiteY0" fmla="*/ 20782 h 21528"/>
            <a:gd name="connsiteX1" fmla="*/ 13969 w 21715"/>
            <a:gd name="connsiteY1" fmla="*/ 15322 h 21528"/>
            <a:gd name="connsiteX2" fmla="*/ 18710 w 21715"/>
            <a:gd name="connsiteY2" fmla="*/ 13990 h 21528"/>
            <a:gd name="connsiteX3" fmla="*/ 20062 w 21715"/>
            <a:gd name="connsiteY3" fmla="*/ 11189 h 21528"/>
            <a:gd name="connsiteX4" fmla="*/ 20115 w 21715"/>
            <a:gd name="connsiteY4" fmla="*/ 14467 h 21528"/>
            <a:gd name="connsiteX5" fmla="*/ 21715 w 21715"/>
            <a:gd name="connsiteY5" fmla="*/ 14392 h 21528"/>
            <a:gd name="connsiteX6" fmla="*/ 21715 w 21715"/>
            <a:gd name="connsiteY6" fmla="*/ 0 h 21528"/>
            <a:gd name="connsiteX7" fmla="*/ 3087 w 21715"/>
            <a:gd name="connsiteY7" fmla="*/ 0 h 21528"/>
            <a:gd name="connsiteX8" fmla="*/ 3087 w 21715"/>
            <a:gd name="connsiteY8" fmla="*/ 1815 h 21528"/>
            <a:gd name="connsiteX9" fmla="*/ 1647 w 21715"/>
            <a:gd name="connsiteY9" fmla="*/ 1815 h 21528"/>
            <a:gd name="connsiteX10" fmla="*/ 1647 w 21715"/>
            <a:gd name="connsiteY10" fmla="*/ 3675 h 21528"/>
            <a:gd name="connsiteX11" fmla="*/ 115 w 21715"/>
            <a:gd name="connsiteY11" fmla="*/ 3675 h 21528"/>
            <a:gd name="connsiteX12" fmla="*/ 115 w 21715"/>
            <a:gd name="connsiteY12" fmla="*/ 20782 h 21528"/>
            <a:gd name="connsiteX0" fmla="*/ 115 w 21715"/>
            <a:gd name="connsiteY0" fmla="*/ 20782 h 21528"/>
            <a:gd name="connsiteX1" fmla="*/ 11969 w 21715"/>
            <a:gd name="connsiteY1" fmla="*/ 17212 h 21528"/>
            <a:gd name="connsiteX2" fmla="*/ 18710 w 21715"/>
            <a:gd name="connsiteY2" fmla="*/ 18022 h 21528"/>
            <a:gd name="connsiteX3" fmla="*/ 18710 w 21715"/>
            <a:gd name="connsiteY3" fmla="*/ 3675 h 21528"/>
            <a:gd name="connsiteX4" fmla="*/ 115 w 21715"/>
            <a:gd name="connsiteY4" fmla="*/ 3675 h 21528"/>
            <a:gd name="connsiteX5" fmla="*/ 115 w 21715"/>
            <a:gd name="connsiteY5" fmla="*/ 20782 h 21528"/>
            <a:gd name="connsiteX6" fmla="*/ 1647 w 21715"/>
            <a:gd name="connsiteY6" fmla="*/ 3675 h 21528"/>
            <a:gd name="connsiteX7" fmla="*/ 1647 w 21715"/>
            <a:gd name="connsiteY7" fmla="*/ 1815 h 21528"/>
            <a:gd name="connsiteX8" fmla="*/ 20115 w 21715"/>
            <a:gd name="connsiteY8" fmla="*/ 1815 h 21528"/>
            <a:gd name="connsiteX9" fmla="*/ 20115 w 21715"/>
            <a:gd name="connsiteY9" fmla="*/ 16252 h 21528"/>
            <a:gd name="connsiteX10" fmla="*/ 18710 w 21715"/>
            <a:gd name="connsiteY10" fmla="*/ 16352 h 21528"/>
            <a:gd name="connsiteX11" fmla="*/ 18710 w 21715"/>
            <a:gd name="connsiteY11" fmla="*/ 3675 h 21528"/>
            <a:gd name="connsiteX12" fmla="*/ 1647 w 21715"/>
            <a:gd name="connsiteY12" fmla="*/ 3675 h 21528"/>
            <a:gd name="connsiteX13" fmla="*/ 3087 w 21715"/>
            <a:gd name="connsiteY13" fmla="*/ 1815 h 21528"/>
            <a:gd name="connsiteX14" fmla="*/ 3087 w 21715"/>
            <a:gd name="connsiteY14" fmla="*/ 0 h 21528"/>
            <a:gd name="connsiteX15" fmla="*/ 21715 w 21715"/>
            <a:gd name="connsiteY15" fmla="*/ 0 h 21528"/>
            <a:gd name="connsiteX16" fmla="*/ 21715 w 21715"/>
            <a:gd name="connsiteY16" fmla="*/ 14392 h 21528"/>
            <a:gd name="connsiteX17" fmla="*/ 20115 w 21715"/>
            <a:gd name="connsiteY17" fmla="*/ 14467 h 21528"/>
            <a:gd name="connsiteX18" fmla="*/ 20115 w 21715"/>
            <a:gd name="connsiteY18" fmla="*/ 1815 h 21528"/>
            <a:gd name="connsiteX19" fmla="*/ 3087 w 21715"/>
            <a:gd name="connsiteY19" fmla="*/ 1815 h 21528"/>
            <a:gd name="connsiteX0" fmla="*/ 115 w 21715"/>
            <a:gd name="connsiteY0" fmla="*/ 3675 h 21528"/>
            <a:gd name="connsiteX1" fmla="*/ 18710 w 21715"/>
            <a:gd name="connsiteY1" fmla="*/ 3675 h 21528"/>
            <a:gd name="connsiteX2" fmla="*/ 18710 w 21715"/>
            <a:gd name="connsiteY2" fmla="*/ 18022 h 21528"/>
            <a:gd name="connsiteX3" fmla="*/ 11626 w 21715"/>
            <a:gd name="connsiteY3" fmla="*/ 16200 h 21528"/>
            <a:gd name="connsiteX4" fmla="*/ 115 w 21715"/>
            <a:gd name="connsiteY4" fmla="*/ 20782 h 21528"/>
            <a:gd name="connsiteX5" fmla="*/ 115 w 21715"/>
            <a:gd name="connsiteY5" fmla="*/ 3675 h 21528"/>
            <a:gd name="connsiteX6" fmla="*/ 1647 w 21715"/>
            <a:gd name="connsiteY6" fmla="*/ 3675 h 21528"/>
            <a:gd name="connsiteX7" fmla="*/ 1647 w 21715"/>
            <a:gd name="connsiteY7" fmla="*/ 1815 h 21528"/>
            <a:gd name="connsiteX8" fmla="*/ 20115 w 21715"/>
            <a:gd name="connsiteY8" fmla="*/ 1815 h 21528"/>
            <a:gd name="connsiteX9" fmla="*/ 20115 w 21715"/>
            <a:gd name="connsiteY9" fmla="*/ 16252 h 21528"/>
            <a:gd name="connsiteX10" fmla="*/ 18710 w 21715"/>
            <a:gd name="connsiteY10" fmla="*/ 16352 h 21528"/>
            <a:gd name="connsiteX11" fmla="*/ 3087 w 21715"/>
            <a:gd name="connsiteY11" fmla="*/ 1815 h 21528"/>
            <a:gd name="connsiteX12" fmla="*/ 3087 w 21715"/>
            <a:gd name="connsiteY12" fmla="*/ 0 h 21528"/>
            <a:gd name="connsiteX13" fmla="*/ 21715 w 21715"/>
            <a:gd name="connsiteY13" fmla="*/ 0 h 21528"/>
            <a:gd name="connsiteX14" fmla="*/ 21715 w 21715"/>
            <a:gd name="connsiteY14" fmla="*/ 14392 h 21528"/>
            <a:gd name="connsiteX15" fmla="*/ 20115 w 21715"/>
            <a:gd name="connsiteY15" fmla="*/ 14467 h 21528"/>
            <a:gd name="connsiteX0" fmla="*/ 115 w 21715"/>
            <a:gd name="connsiteY0" fmla="*/ 20782 h 21528"/>
            <a:gd name="connsiteX1" fmla="*/ 13969 w 21715"/>
            <a:gd name="connsiteY1" fmla="*/ 15322 h 21528"/>
            <a:gd name="connsiteX2" fmla="*/ 18710 w 21715"/>
            <a:gd name="connsiteY2" fmla="*/ 13990 h 21528"/>
            <a:gd name="connsiteX3" fmla="*/ 20062 w 21715"/>
            <a:gd name="connsiteY3" fmla="*/ 11189 h 21528"/>
            <a:gd name="connsiteX4" fmla="*/ 20115 w 21715"/>
            <a:gd name="connsiteY4" fmla="*/ 14467 h 21528"/>
            <a:gd name="connsiteX5" fmla="*/ 21583 w 21715"/>
            <a:gd name="connsiteY5" fmla="*/ 9667 h 21528"/>
            <a:gd name="connsiteX6" fmla="*/ 21715 w 21715"/>
            <a:gd name="connsiteY6" fmla="*/ 0 h 21528"/>
            <a:gd name="connsiteX7" fmla="*/ 3087 w 21715"/>
            <a:gd name="connsiteY7" fmla="*/ 0 h 21528"/>
            <a:gd name="connsiteX8" fmla="*/ 3087 w 21715"/>
            <a:gd name="connsiteY8" fmla="*/ 1815 h 21528"/>
            <a:gd name="connsiteX9" fmla="*/ 1647 w 21715"/>
            <a:gd name="connsiteY9" fmla="*/ 1815 h 21528"/>
            <a:gd name="connsiteX10" fmla="*/ 1647 w 21715"/>
            <a:gd name="connsiteY10" fmla="*/ 3675 h 21528"/>
            <a:gd name="connsiteX11" fmla="*/ 115 w 21715"/>
            <a:gd name="connsiteY11" fmla="*/ 3675 h 21528"/>
            <a:gd name="connsiteX12" fmla="*/ 115 w 21715"/>
            <a:gd name="connsiteY12" fmla="*/ 20782 h 21528"/>
            <a:gd name="connsiteX0" fmla="*/ 115 w 21715"/>
            <a:gd name="connsiteY0" fmla="*/ 20782 h 21528"/>
            <a:gd name="connsiteX1" fmla="*/ 11969 w 21715"/>
            <a:gd name="connsiteY1" fmla="*/ 17212 h 21528"/>
            <a:gd name="connsiteX2" fmla="*/ 18710 w 21715"/>
            <a:gd name="connsiteY2" fmla="*/ 18022 h 21528"/>
            <a:gd name="connsiteX3" fmla="*/ 18710 w 21715"/>
            <a:gd name="connsiteY3" fmla="*/ 3675 h 21528"/>
            <a:gd name="connsiteX4" fmla="*/ 115 w 21715"/>
            <a:gd name="connsiteY4" fmla="*/ 3675 h 21528"/>
            <a:gd name="connsiteX5" fmla="*/ 115 w 21715"/>
            <a:gd name="connsiteY5" fmla="*/ 20782 h 21528"/>
            <a:gd name="connsiteX6" fmla="*/ 1647 w 21715"/>
            <a:gd name="connsiteY6" fmla="*/ 3675 h 21528"/>
            <a:gd name="connsiteX7" fmla="*/ 1647 w 21715"/>
            <a:gd name="connsiteY7" fmla="*/ 1815 h 21528"/>
            <a:gd name="connsiteX8" fmla="*/ 20115 w 21715"/>
            <a:gd name="connsiteY8" fmla="*/ 1815 h 21528"/>
            <a:gd name="connsiteX9" fmla="*/ 20115 w 21715"/>
            <a:gd name="connsiteY9" fmla="*/ 16252 h 21528"/>
            <a:gd name="connsiteX10" fmla="*/ 18710 w 21715"/>
            <a:gd name="connsiteY10" fmla="*/ 16352 h 21528"/>
            <a:gd name="connsiteX11" fmla="*/ 18710 w 21715"/>
            <a:gd name="connsiteY11" fmla="*/ 3675 h 21528"/>
            <a:gd name="connsiteX12" fmla="*/ 1647 w 21715"/>
            <a:gd name="connsiteY12" fmla="*/ 3675 h 21528"/>
            <a:gd name="connsiteX13" fmla="*/ 3087 w 21715"/>
            <a:gd name="connsiteY13" fmla="*/ 1815 h 21528"/>
            <a:gd name="connsiteX14" fmla="*/ 3087 w 21715"/>
            <a:gd name="connsiteY14" fmla="*/ 0 h 21528"/>
            <a:gd name="connsiteX15" fmla="*/ 21715 w 21715"/>
            <a:gd name="connsiteY15" fmla="*/ 0 h 21528"/>
            <a:gd name="connsiteX16" fmla="*/ 21715 w 21715"/>
            <a:gd name="connsiteY16" fmla="*/ 14392 h 21528"/>
            <a:gd name="connsiteX17" fmla="*/ 20115 w 21715"/>
            <a:gd name="connsiteY17" fmla="*/ 14467 h 21528"/>
            <a:gd name="connsiteX18" fmla="*/ 20115 w 21715"/>
            <a:gd name="connsiteY18" fmla="*/ 1815 h 21528"/>
            <a:gd name="connsiteX19" fmla="*/ 3087 w 21715"/>
            <a:gd name="connsiteY19" fmla="*/ 1815 h 21528"/>
            <a:gd name="connsiteX0" fmla="*/ 115 w 21715"/>
            <a:gd name="connsiteY0" fmla="*/ 3675 h 21528"/>
            <a:gd name="connsiteX1" fmla="*/ 18710 w 21715"/>
            <a:gd name="connsiteY1" fmla="*/ 3675 h 21528"/>
            <a:gd name="connsiteX2" fmla="*/ 18710 w 21715"/>
            <a:gd name="connsiteY2" fmla="*/ 18022 h 21528"/>
            <a:gd name="connsiteX3" fmla="*/ 11626 w 21715"/>
            <a:gd name="connsiteY3" fmla="*/ 16200 h 21528"/>
            <a:gd name="connsiteX4" fmla="*/ 115 w 21715"/>
            <a:gd name="connsiteY4" fmla="*/ 20782 h 21528"/>
            <a:gd name="connsiteX5" fmla="*/ 115 w 21715"/>
            <a:gd name="connsiteY5" fmla="*/ 3675 h 21528"/>
            <a:gd name="connsiteX6" fmla="*/ 1647 w 21715"/>
            <a:gd name="connsiteY6" fmla="*/ 3675 h 21528"/>
            <a:gd name="connsiteX7" fmla="*/ 1647 w 21715"/>
            <a:gd name="connsiteY7" fmla="*/ 1815 h 21528"/>
            <a:gd name="connsiteX8" fmla="*/ 20115 w 21715"/>
            <a:gd name="connsiteY8" fmla="*/ 1815 h 21528"/>
            <a:gd name="connsiteX9" fmla="*/ 20062 w 21715"/>
            <a:gd name="connsiteY9" fmla="*/ 11864 h 21528"/>
            <a:gd name="connsiteX10" fmla="*/ 18710 w 21715"/>
            <a:gd name="connsiteY10" fmla="*/ 16352 h 21528"/>
            <a:gd name="connsiteX11" fmla="*/ 3087 w 21715"/>
            <a:gd name="connsiteY11" fmla="*/ 1815 h 21528"/>
            <a:gd name="connsiteX12" fmla="*/ 3087 w 21715"/>
            <a:gd name="connsiteY12" fmla="*/ 0 h 21528"/>
            <a:gd name="connsiteX13" fmla="*/ 21715 w 21715"/>
            <a:gd name="connsiteY13" fmla="*/ 0 h 21528"/>
            <a:gd name="connsiteX14" fmla="*/ 21715 w 21715"/>
            <a:gd name="connsiteY14" fmla="*/ 14392 h 21528"/>
            <a:gd name="connsiteX15" fmla="*/ 20115 w 21715"/>
            <a:gd name="connsiteY15" fmla="*/ 14467 h 21528"/>
            <a:gd name="connsiteX0" fmla="*/ 115 w 21715"/>
            <a:gd name="connsiteY0" fmla="*/ 20782 h 21528"/>
            <a:gd name="connsiteX1" fmla="*/ 13969 w 21715"/>
            <a:gd name="connsiteY1" fmla="*/ 15322 h 21528"/>
            <a:gd name="connsiteX2" fmla="*/ 18710 w 21715"/>
            <a:gd name="connsiteY2" fmla="*/ 13990 h 21528"/>
            <a:gd name="connsiteX3" fmla="*/ 20062 w 21715"/>
            <a:gd name="connsiteY3" fmla="*/ 11189 h 21528"/>
            <a:gd name="connsiteX4" fmla="*/ 20115 w 21715"/>
            <a:gd name="connsiteY4" fmla="*/ 14467 h 21528"/>
            <a:gd name="connsiteX5" fmla="*/ 21583 w 21715"/>
            <a:gd name="connsiteY5" fmla="*/ 9667 h 21528"/>
            <a:gd name="connsiteX6" fmla="*/ 21715 w 21715"/>
            <a:gd name="connsiteY6" fmla="*/ 0 h 21528"/>
            <a:gd name="connsiteX7" fmla="*/ 3087 w 21715"/>
            <a:gd name="connsiteY7" fmla="*/ 0 h 21528"/>
            <a:gd name="connsiteX8" fmla="*/ 3087 w 21715"/>
            <a:gd name="connsiteY8" fmla="*/ 1815 h 21528"/>
            <a:gd name="connsiteX9" fmla="*/ 1647 w 21715"/>
            <a:gd name="connsiteY9" fmla="*/ 1815 h 21528"/>
            <a:gd name="connsiteX10" fmla="*/ 1647 w 21715"/>
            <a:gd name="connsiteY10" fmla="*/ 3675 h 21528"/>
            <a:gd name="connsiteX11" fmla="*/ 115 w 21715"/>
            <a:gd name="connsiteY11" fmla="*/ 3675 h 21528"/>
            <a:gd name="connsiteX12" fmla="*/ 115 w 21715"/>
            <a:gd name="connsiteY12" fmla="*/ 20782 h 21528"/>
            <a:gd name="connsiteX0" fmla="*/ 115 w 21715"/>
            <a:gd name="connsiteY0" fmla="*/ 20782 h 21528"/>
            <a:gd name="connsiteX1" fmla="*/ 11969 w 21715"/>
            <a:gd name="connsiteY1" fmla="*/ 17212 h 21528"/>
            <a:gd name="connsiteX2" fmla="*/ 18710 w 21715"/>
            <a:gd name="connsiteY2" fmla="*/ 18022 h 21528"/>
            <a:gd name="connsiteX3" fmla="*/ 18710 w 21715"/>
            <a:gd name="connsiteY3" fmla="*/ 3675 h 21528"/>
            <a:gd name="connsiteX4" fmla="*/ 115 w 21715"/>
            <a:gd name="connsiteY4" fmla="*/ 3675 h 21528"/>
            <a:gd name="connsiteX5" fmla="*/ 115 w 21715"/>
            <a:gd name="connsiteY5" fmla="*/ 20782 h 21528"/>
            <a:gd name="connsiteX6" fmla="*/ 1647 w 21715"/>
            <a:gd name="connsiteY6" fmla="*/ 3675 h 21528"/>
            <a:gd name="connsiteX7" fmla="*/ 1647 w 21715"/>
            <a:gd name="connsiteY7" fmla="*/ 1815 h 21528"/>
            <a:gd name="connsiteX8" fmla="*/ 20115 w 21715"/>
            <a:gd name="connsiteY8" fmla="*/ 1815 h 21528"/>
            <a:gd name="connsiteX9" fmla="*/ 20141 w 21715"/>
            <a:gd name="connsiteY9" fmla="*/ 12202 h 21528"/>
            <a:gd name="connsiteX10" fmla="*/ 18710 w 21715"/>
            <a:gd name="connsiteY10" fmla="*/ 16352 h 21528"/>
            <a:gd name="connsiteX11" fmla="*/ 18710 w 21715"/>
            <a:gd name="connsiteY11" fmla="*/ 3675 h 21528"/>
            <a:gd name="connsiteX12" fmla="*/ 1647 w 21715"/>
            <a:gd name="connsiteY12" fmla="*/ 3675 h 21528"/>
            <a:gd name="connsiteX13" fmla="*/ 3087 w 21715"/>
            <a:gd name="connsiteY13" fmla="*/ 1815 h 21528"/>
            <a:gd name="connsiteX14" fmla="*/ 3087 w 21715"/>
            <a:gd name="connsiteY14" fmla="*/ 0 h 21528"/>
            <a:gd name="connsiteX15" fmla="*/ 21715 w 21715"/>
            <a:gd name="connsiteY15" fmla="*/ 0 h 21528"/>
            <a:gd name="connsiteX16" fmla="*/ 21715 w 21715"/>
            <a:gd name="connsiteY16" fmla="*/ 14392 h 21528"/>
            <a:gd name="connsiteX17" fmla="*/ 20115 w 21715"/>
            <a:gd name="connsiteY17" fmla="*/ 14467 h 21528"/>
            <a:gd name="connsiteX18" fmla="*/ 20115 w 21715"/>
            <a:gd name="connsiteY18" fmla="*/ 1815 h 21528"/>
            <a:gd name="connsiteX19" fmla="*/ 3087 w 21715"/>
            <a:gd name="connsiteY19" fmla="*/ 1815 h 21528"/>
            <a:gd name="connsiteX0" fmla="*/ 115 w 21715"/>
            <a:gd name="connsiteY0" fmla="*/ 3675 h 21528"/>
            <a:gd name="connsiteX1" fmla="*/ 18710 w 21715"/>
            <a:gd name="connsiteY1" fmla="*/ 3675 h 21528"/>
            <a:gd name="connsiteX2" fmla="*/ 18710 w 21715"/>
            <a:gd name="connsiteY2" fmla="*/ 18022 h 21528"/>
            <a:gd name="connsiteX3" fmla="*/ 11626 w 21715"/>
            <a:gd name="connsiteY3" fmla="*/ 16200 h 21528"/>
            <a:gd name="connsiteX4" fmla="*/ 115 w 21715"/>
            <a:gd name="connsiteY4" fmla="*/ 20782 h 21528"/>
            <a:gd name="connsiteX5" fmla="*/ 115 w 21715"/>
            <a:gd name="connsiteY5" fmla="*/ 3675 h 21528"/>
            <a:gd name="connsiteX6" fmla="*/ 1647 w 21715"/>
            <a:gd name="connsiteY6" fmla="*/ 3675 h 21528"/>
            <a:gd name="connsiteX7" fmla="*/ 1647 w 21715"/>
            <a:gd name="connsiteY7" fmla="*/ 1815 h 21528"/>
            <a:gd name="connsiteX8" fmla="*/ 20115 w 21715"/>
            <a:gd name="connsiteY8" fmla="*/ 1815 h 21528"/>
            <a:gd name="connsiteX9" fmla="*/ 20062 w 21715"/>
            <a:gd name="connsiteY9" fmla="*/ 11864 h 21528"/>
            <a:gd name="connsiteX10" fmla="*/ 18710 w 21715"/>
            <a:gd name="connsiteY10" fmla="*/ 16352 h 21528"/>
            <a:gd name="connsiteX11" fmla="*/ 3087 w 21715"/>
            <a:gd name="connsiteY11" fmla="*/ 1815 h 21528"/>
            <a:gd name="connsiteX12" fmla="*/ 3087 w 21715"/>
            <a:gd name="connsiteY12" fmla="*/ 0 h 21528"/>
            <a:gd name="connsiteX13" fmla="*/ 21715 w 21715"/>
            <a:gd name="connsiteY13" fmla="*/ 0 h 21528"/>
            <a:gd name="connsiteX14" fmla="*/ 21715 w 21715"/>
            <a:gd name="connsiteY14" fmla="*/ 14392 h 21528"/>
            <a:gd name="connsiteX15" fmla="*/ 20115 w 21715"/>
            <a:gd name="connsiteY15" fmla="*/ 14467 h 21528"/>
            <a:gd name="connsiteX0" fmla="*/ 115 w 21715"/>
            <a:gd name="connsiteY0" fmla="*/ 20782 h 21528"/>
            <a:gd name="connsiteX1" fmla="*/ 13969 w 21715"/>
            <a:gd name="connsiteY1" fmla="*/ 15322 h 21528"/>
            <a:gd name="connsiteX2" fmla="*/ 18710 w 21715"/>
            <a:gd name="connsiteY2" fmla="*/ 13990 h 21528"/>
            <a:gd name="connsiteX3" fmla="*/ 20062 w 21715"/>
            <a:gd name="connsiteY3" fmla="*/ 11189 h 21528"/>
            <a:gd name="connsiteX4" fmla="*/ 20115 w 21715"/>
            <a:gd name="connsiteY4" fmla="*/ 14467 h 21528"/>
            <a:gd name="connsiteX5" fmla="*/ 21583 w 21715"/>
            <a:gd name="connsiteY5" fmla="*/ 9667 h 21528"/>
            <a:gd name="connsiteX6" fmla="*/ 21715 w 21715"/>
            <a:gd name="connsiteY6" fmla="*/ 0 h 21528"/>
            <a:gd name="connsiteX7" fmla="*/ 3087 w 21715"/>
            <a:gd name="connsiteY7" fmla="*/ 0 h 21528"/>
            <a:gd name="connsiteX8" fmla="*/ 3087 w 21715"/>
            <a:gd name="connsiteY8" fmla="*/ 1815 h 21528"/>
            <a:gd name="connsiteX9" fmla="*/ 1647 w 21715"/>
            <a:gd name="connsiteY9" fmla="*/ 1815 h 21528"/>
            <a:gd name="connsiteX10" fmla="*/ 1647 w 21715"/>
            <a:gd name="connsiteY10" fmla="*/ 3675 h 21528"/>
            <a:gd name="connsiteX11" fmla="*/ 115 w 21715"/>
            <a:gd name="connsiteY11" fmla="*/ 3675 h 21528"/>
            <a:gd name="connsiteX12" fmla="*/ 115 w 21715"/>
            <a:gd name="connsiteY12" fmla="*/ 20782 h 21528"/>
            <a:gd name="connsiteX0" fmla="*/ 115 w 21715"/>
            <a:gd name="connsiteY0" fmla="*/ 20782 h 21528"/>
            <a:gd name="connsiteX1" fmla="*/ 11969 w 21715"/>
            <a:gd name="connsiteY1" fmla="*/ 17212 h 21528"/>
            <a:gd name="connsiteX2" fmla="*/ 18710 w 21715"/>
            <a:gd name="connsiteY2" fmla="*/ 18022 h 21528"/>
            <a:gd name="connsiteX3" fmla="*/ 18710 w 21715"/>
            <a:gd name="connsiteY3" fmla="*/ 3675 h 21528"/>
            <a:gd name="connsiteX4" fmla="*/ 115 w 21715"/>
            <a:gd name="connsiteY4" fmla="*/ 3675 h 21528"/>
            <a:gd name="connsiteX5" fmla="*/ 115 w 21715"/>
            <a:gd name="connsiteY5" fmla="*/ 20782 h 21528"/>
            <a:gd name="connsiteX6" fmla="*/ 1647 w 21715"/>
            <a:gd name="connsiteY6" fmla="*/ 3675 h 21528"/>
            <a:gd name="connsiteX7" fmla="*/ 1647 w 21715"/>
            <a:gd name="connsiteY7" fmla="*/ 1815 h 21528"/>
            <a:gd name="connsiteX8" fmla="*/ 20115 w 21715"/>
            <a:gd name="connsiteY8" fmla="*/ 1815 h 21528"/>
            <a:gd name="connsiteX9" fmla="*/ 20141 w 21715"/>
            <a:gd name="connsiteY9" fmla="*/ 12202 h 21528"/>
            <a:gd name="connsiteX10" fmla="*/ 18710 w 21715"/>
            <a:gd name="connsiteY10" fmla="*/ 16352 h 21528"/>
            <a:gd name="connsiteX11" fmla="*/ 18710 w 21715"/>
            <a:gd name="connsiteY11" fmla="*/ 3675 h 21528"/>
            <a:gd name="connsiteX12" fmla="*/ 1647 w 21715"/>
            <a:gd name="connsiteY12" fmla="*/ 3675 h 21528"/>
            <a:gd name="connsiteX13" fmla="*/ 3087 w 21715"/>
            <a:gd name="connsiteY13" fmla="*/ 1815 h 21528"/>
            <a:gd name="connsiteX14" fmla="*/ 3087 w 21715"/>
            <a:gd name="connsiteY14" fmla="*/ 0 h 21528"/>
            <a:gd name="connsiteX15" fmla="*/ 21715 w 21715"/>
            <a:gd name="connsiteY15" fmla="*/ 0 h 21528"/>
            <a:gd name="connsiteX16" fmla="*/ 21715 w 21715"/>
            <a:gd name="connsiteY16" fmla="*/ 14392 h 21528"/>
            <a:gd name="connsiteX17" fmla="*/ 20115 w 21715"/>
            <a:gd name="connsiteY17" fmla="*/ 14467 h 21528"/>
            <a:gd name="connsiteX18" fmla="*/ 20115 w 21715"/>
            <a:gd name="connsiteY18" fmla="*/ 1815 h 21528"/>
            <a:gd name="connsiteX19" fmla="*/ 3087 w 21715"/>
            <a:gd name="connsiteY19" fmla="*/ 1815 h 21528"/>
            <a:gd name="connsiteX0" fmla="*/ 115 w 21715"/>
            <a:gd name="connsiteY0" fmla="*/ 3675 h 21528"/>
            <a:gd name="connsiteX1" fmla="*/ 18710 w 21715"/>
            <a:gd name="connsiteY1" fmla="*/ 3675 h 21528"/>
            <a:gd name="connsiteX2" fmla="*/ 18710 w 21715"/>
            <a:gd name="connsiteY2" fmla="*/ 18022 h 21528"/>
            <a:gd name="connsiteX3" fmla="*/ 11626 w 21715"/>
            <a:gd name="connsiteY3" fmla="*/ 16200 h 21528"/>
            <a:gd name="connsiteX4" fmla="*/ 115 w 21715"/>
            <a:gd name="connsiteY4" fmla="*/ 20782 h 21528"/>
            <a:gd name="connsiteX5" fmla="*/ 115 w 21715"/>
            <a:gd name="connsiteY5" fmla="*/ 3675 h 21528"/>
            <a:gd name="connsiteX6" fmla="*/ 1647 w 21715"/>
            <a:gd name="connsiteY6" fmla="*/ 3675 h 21528"/>
            <a:gd name="connsiteX7" fmla="*/ 1647 w 21715"/>
            <a:gd name="connsiteY7" fmla="*/ 1815 h 21528"/>
            <a:gd name="connsiteX8" fmla="*/ 20115 w 21715"/>
            <a:gd name="connsiteY8" fmla="*/ 1815 h 21528"/>
            <a:gd name="connsiteX9" fmla="*/ 20062 w 21715"/>
            <a:gd name="connsiteY9" fmla="*/ 11864 h 21528"/>
            <a:gd name="connsiteX10" fmla="*/ 18710 w 21715"/>
            <a:gd name="connsiteY10" fmla="*/ 16352 h 21528"/>
            <a:gd name="connsiteX11" fmla="*/ 3087 w 21715"/>
            <a:gd name="connsiteY11" fmla="*/ 1815 h 21528"/>
            <a:gd name="connsiteX12" fmla="*/ 3087 w 21715"/>
            <a:gd name="connsiteY12" fmla="*/ 0 h 21528"/>
            <a:gd name="connsiteX13" fmla="*/ 21715 w 21715"/>
            <a:gd name="connsiteY13" fmla="*/ 0 h 21528"/>
            <a:gd name="connsiteX14" fmla="*/ 21715 w 21715"/>
            <a:gd name="connsiteY14" fmla="*/ 14392 h 21528"/>
            <a:gd name="connsiteX15" fmla="*/ 20115 w 21715"/>
            <a:gd name="connsiteY15" fmla="*/ 14467 h 21528"/>
            <a:gd name="connsiteX0" fmla="*/ 115 w 21715"/>
            <a:gd name="connsiteY0" fmla="*/ 20782 h 21528"/>
            <a:gd name="connsiteX1" fmla="*/ 13969 w 21715"/>
            <a:gd name="connsiteY1" fmla="*/ 15322 h 21528"/>
            <a:gd name="connsiteX2" fmla="*/ 18710 w 21715"/>
            <a:gd name="connsiteY2" fmla="*/ 13990 h 21528"/>
            <a:gd name="connsiteX3" fmla="*/ 20062 w 21715"/>
            <a:gd name="connsiteY3" fmla="*/ 11189 h 21528"/>
            <a:gd name="connsiteX4" fmla="*/ 20089 w 21715"/>
            <a:gd name="connsiteY4" fmla="*/ 12105 h 21528"/>
            <a:gd name="connsiteX5" fmla="*/ 21583 w 21715"/>
            <a:gd name="connsiteY5" fmla="*/ 9667 h 21528"/>
            <a:gd name="connsiteX6" fmla="*/ 21715 w 21715"/>
            <a:gd name="connsiteY6" fmla="*/ 0 h 21528"/>
            <a:gd name="connsiteX7" fmla="*/ 3087 w 21715"/>
            <a:gd name="connsiteY7" fmla="*/ 0 h 21528"/>
            <a:gd name="connsiteX8" fmla="*/ 3087 w 21715"/>
            <a:gd name="connsiteY8" fmla="*/ 1815 h 21528"/>
            <a:gd name="connsiteX9" fmla="*/ 1647 w 21715"/>
            <a:gd name="connsiteY9" fmla="*/ 1815 h 21528"/>
            <a:gd name="connsiteX10" fmla="*/ 1647 w 21715"/>
            <a:gd name="connsiteY10" fmla="*/ 3675 h 21528"/>
            <a:gd name="connsiteX11" fmla="*/ 115 w 21715"/>
            <a:gd name="connsiteY11" fmla="*/ 3675 h 21528"/>
            <a:gd name="connsiteX12" fmla="*/ 115 w 21715"/>
            <a:gd name="connsiteY12" fmla="*/ 20782 h 21528"/>
            <a:gd name="connsiteX0" fmla="*/ 115 w 21715"/>
            <a:gd name="connsiteY0" fmla="*/ 20782 h 21528"/>
            <a:gd name="connsiteX1" fmla="*/ 11969 w 21715"/>
            <a:gd name="connsiteY1" fmla="*/ 17212 h 21528"/>
            <a:gd name="connsiteX2" fmla="*/ 18710 w 21715"/>
            <a:gd name="connsiteY2" fmla="*/ 18022 h 21528"/>
            <a:gd name="connsiteX3" fmla="*/ 18710 w 21715"/>
            <a:gd name="connsiteY3" fmla="*/ 3675 h 21528"/>
            <a:gd name="connsiteX4" fmla="*/ 115 w 21715"/>
            <a:gd name="connsiteY4" fmla="*/ 3675 h 21528"/>
            <a:gd name="connsiteX5" fmla="*/ 115 w 21715"/>
            <a:gd name="connsiteY5" fmla="*/ 20782 h 21528"/>
            <a:gd name="connsiteX6" fmla="*/ 1647 w 21715"/>
            <a:gd name="connsiteY6" fmla="*/ 3675 h 21528"/>
            <a:gd name="connsiteX7" fmla="*/ 1647 w 21715"/>
            <a:gd name="connsiteY7" fmla="*/ 1815 h 21528"/>
            <a:gd name="connsiteX8" fmla="*/ 20115 w 21715"/>
            <a:gd name="connsiteY8" fmla="*/ 1815 h 21528"/>
            <a:gd name="connsiteX9" fmla="*/ 20141 w 21715"/>
            <a:gd name="connsiteY9" fmla="*/ 12202 h 21528"/>
            <a:gd name="connsiteX10" fmla="*/ 18710 w 21715"/>
            <a:gd name="connsiteY10" fmla="*/ 16352 h 21528"/>
            <a:gd name="connsiteX11" fmla="*/ 18710 w 21715"/>
            <a:gd name="connsiteY11" fmla="*/ 3675 h 21528"/>
            <a:gd name="connsiteX12" fmla="*/ 1647 w 21715"/>
            <a:gd name="connsiteY12" fmla="*/ 3675 h 21528"/>
            <a:gd name="connsiteX13" fmla="*/ 3087 w 21715"/>
            <a:gd name="connsiteY13" fmla="*/ 1815 h 21528"/>
            <a:gd name="connsiteX14" fmla="*/ 3087 w 21715"/>
            <a:gd name="connsiteY14" fmla="*/ 0 h 21528"/>
            <a:gd name="connsiteX15" fmla="*/ 21715 w 21715"/>
            <a:gd name="connsiteY15" fmla="*/ 0 h 21528"/>
            <a:gd name="connsiteX16" fmla="*/ 21715 w 21715"/>
            <a:gd name="connsiteY16" fmla="*/ 14392 h 21528"/>
            <a:gd name="connsiteX17" fmla="*/ 20115 w 21715"/>
            <a:gd name="connsiteY17" fmla="*/ 14467 h 21528"/>
            <a:gd name="connsiteX18" fmla="*/ 20115 w 21715"/>
            <a:gd name="connsiteY18" fmla="*/ 1815 h 21528"/>
            <a:gd name="connsiteX19" fmla="*/ 3087 w 21715"/>
            <a:gd name="connsiteY19" fmla="*/ 1815 h 21528"/>
            <a:gd name="connsiteX0" fmla="*/ 115 w 21715"/>
            <a:gd name="connsiteY0" fmla="*/ 3675 h 21528"/>
            <a:gd name="connsiteX1" fmla="*/ 18710 w 21715"/>
            <a:gd name="connsiteY1" fmla="*/ 3675 h 21528"/>
            <a:gd name="connsiteX2" fmla="*/ 18710 w 21715"/>
            <a:gd name="connsiteY2" fmla="*/ 18022 h 21528"/>
            <a:gd name="connsiteX3" fmla="*/ 11626 w 21715"/>
            <a:gd name="connsiteY3" fmla="*/ 16200 h 21528"/>
            <a:gd name="connsiteX4" fmla="*/ 115 w 21715"/>
            <a:gd name="connsiteY4" fmla="*/ 20782 h 21528"/>
            <a:gd name="connsiteX5" fmla="*/ 115 w 21715"/>
            <a:gd name="connsiteY5" fmla="*/ 3675 h 21528"/>
            <a:gd name="connsiteX6" fmla="*/ 1647 w 21715"/>
            <a:gd name="connsiteY6" fmla="*/ 3675 h 21528"/>
            <a:gd name="connsiteX7" fmla="*/ 1647 w 21715"/>
            <a:gd name="connsiteY7" fmla="*/ 1815 h 21528"/>
            <a:gd name="connsiteX8" fmla="*/ 20115 w 21715"/>
            <a:gd name="connsiteY8" fmla="*/ 1815 h 21528"/>
            <a:gd name="connsiteX9" fmla="*/ 20062 w 21715"/>
            <a:gd name="connsiteY9" fmla="*/ 11864 h 21528"/>
            <a:gd name="connsiteX10" fmla="*/ 18710 w 21715"/>
            <a:gd name="connsiteY10" fmla="*/ 16352 h 21528"/>
            <a:gd name="connsiteX11" fmla="*/ 3087 w 21715"/>
            <a:gd name="connsiteY11" fmla="*/ 1815 h 21528"/>
            <a:gd name="connsiteX12" fmla="*/ 3087 w 21715"/>
            <a:gd name="connsiteY12" fmla="*/ 0 h 21528"/>
            <a:gd name="connsiteX13" fmla="*/ 21715 w 21715"/>
            <a:gd name="connsiteY13" fmla="*/ 0 h 21528"/>
            <a:gd name="connsiteX14" fmla="*/ 21662 w 21715"/>
            <a:gd name="connsiteY14" fmla="*/ 9330 h 21528"/>
            <a:gd name="connsiteX15" fmla="*/ 20115 w 21715"/>
            <a:gd name="connsiteY15" fmla="*/ 14467 h 21528"/>
            <a:gd name="connsiteX0" fmla="*/ 115 w 21715"/>
            <a:gd name="connsiteY0" fmla="*/ 20782 h 21528"/>
            <a:gd name="connsiteX1" fmla="*/ 13969 w 21715"/>
            <a:gd name="connsiteY1" fmla="*/ 15322 h 21528"/>
            <a:gd name="connsiteX2" fmla="*/ 18710 w 21715"/>
            <a:gd name="connsiteY2" fmla="*/ 13990 h 21528"/>
            <a:gd name="connsiteX3" fmla="*/ 20062 w 21715"/>
            <a:gd name="connsiteY3" fmla="*/ 11189 h 21528"/>
            <a:gd name="connsiteX4" fmla="*/ 20089 w 21715"/>
            <a:gd name="connsiteY4" fmla="*/ 12105 h 21528"/>
            <a:gd name="connsiteX5" fmla="*/ 21583 w 21715"/>
            <a:gd name="connsiteY5" fmla="*/ 9667 h 21528"/>
            <a:gd name="connsiteX6" fmla="*/ 21715 w 21715"/>
            <a:gd name="connsiteY6" fmla="*/ 0 h 21528"/>
            <a:gd name="connsiteX7" fmla="*/ 3087 w 21715"/>
            <a:gd name="connsiteY7" fmla="*/ 0 h 21528"/>
            <a:gd name="connsiteX8" fmla="*/ 3087 w 21715"/>
            <a:gd name="connsiteY8" fmla="*/ 1815 h 21528"/>
            <a:gd name="connsiteX9" fmla="*/ 1647 w 21715"/>
            <a:gd name="connsiteY9" fmla="*/ 1815 h 21528"/>
            <a:gd name="connsiteX10" fmla="*/ 1647 w 21715"/>
            <a:gd name="connsiteY10" fmla="*/ 3675 h 21528"/>
            <a:gd name="connsiteX11" fmla="*/ 115 w 21715"/>
            <a:gd name="connsiteY11" fmla="*/ 3675 h 21528"/>
            <a:gd name="connsiteX12" fmla="*/ 115 w 21715"/>
            <a:gd name="connsiteY12" fmla="*/ 20782 h 21528"/>
            <a:gd name="connsiteX0" fmla="*/ 115 w 21715"/>
            <a:gd name="connsiteY0" fmla="*/ 20782 h 21528"/>
            <a:gd name="connsiteX1" fmla="*/ 11969 w 21715"/>
            <a:gd name="connsiteY1" fmla="*/ 17212 h 21528"/>
            <a:gd name="connsiteX2" fmla="*/ 18710 w 21715"/>
            <a:gd name="connsiteY2" fmla="*/ 18022 h 21528"/>
            <a:gd name="connsiteX3" fmla="*/ 18710 w 21715"/>
            <a:gd name="connsiteY3" fmla="*/ 3675 h 21528"/>
            <a:gd name="connsiteX4" fmla="*/ 115 w 21715"/>
            <a:gd name="connsiteY4" fmla="*/ 3675 h 21528"/>
            <a:gd name="connsiteX5" fmla="*/ 115 w 21715"/>
            <a:gd name="connsiteY5" fmla="*/ 20782 h 21528"/>
            <a:gd name="connsiteX6" fmla="*/ 1647 w 21715"/>
            <a:gd name="connsiteY6" fmla="*/ 3675 h 21528"/>
            <a:gd name="connsiteX7" fmla="*/ 1647 w 21715"/>
            <a:gd name="connsiteY7" fmla="*/ 1815 h 21528"/>
            <a:gd name="connsiteX8" fmla="*/ 20115 w 21715"/>
            <a:gd name="connsiteY8" fmla="*/ 1815 h 21528"/>
            <a:gd name="connsiteX9" fmla="*/ 20141 w 21715"/>
            <a:gd name="connsiteY9" fmla="*/ 12202 h 21528"/>
            <a:gd name="connsiteX10" fmla="*/ 18710 w 21715"/>
            <a:gd name="connsiteY10" fmla="*/ 16352 h 21528"/>
            <a:gd name="connsiteX11" fmla="*/ 18710 w 21715"/>
            <a:gd name="connsiteY11" fmla="*/ 3675 h 21528"/>
            <a:gd name="connsiteX12" fmla="*/ 1647 w 21715"/>
            <a:gd name="connsiteY12" fmla="*/ 3675 h 21528"/>
            <a:gd name="connsiteX13" fmla="*/ 3087 w 21715"/>
            <a:gd name="connsiteY13" fmla="*/ 1815 h 21528"/>
            <a:gd name="connsiteX14" fmla="*/ 3087 w 21715"/>
            <a:gd name="connsiteY14" fmla="*/ 0 h 21528"/>
            <a:gd name="connsiteX15" fmla="*/ 21715 w 21715"/>
            <a:gd name="connsiteY15" fmla="*/ 0 h 21528"/>
            <a:gd name="connsiteX16" fmla="*/ 21715 w 21715"/>
            <a:gd name="connsiteY16" fmla="*/ 14392 h 21528"/>
            <a:gd name="connsiteX17" fmla="*/ 20115 w 21715"/>
            <a:gd name="connsiteY17" fmla="*/ 14467 h 21528"/>
            <a:gd name="connsiteX18" fmla="*/ 20115 w 21715"/>
            <a:gd name="connsiteY18" fmla="*/ 1815 h 21528"/>
            <a:gd name="connsiteX19" fmla="*/ 3087 w 21715"/>
            <a:gd name="connsiteY19" fmla="*/ 1815 h 21528"/>
            <a:gd name="connsiteX0" fmla="*/ 115 w 21715"/>
            <a:gd name="connsiteY0" fmla="*/ 3675 h 21528"/>
            <a:gd name="connsiteX1" fmla="*/ 18710 w 21715"/>
            <a:gd name="connsiteY1" fmla="*/ 3675 h 21528"/>
            <a:gd name="connsiteX2" fmla="*/ 18710 w 21715"/>
            <a:gd name="connsiteY2" fmla="*/ 18022 h 21528"/>
            <a:gd name="connsiteX3" fmla="*/ 11626 w 21715"/>
            <a:gd name="connsiteY3" fmla="*/ 16200 h 21528"/>
            <a:gd name="connsiteX4" fmla="*/ 115 w 21715"/>
            <a:gd name="connsiteY4" fmla="*/ 20782 h 21528"/>
            <a:gd name="connsiteX5" fmla="*/ 115 w 21715"/>
            <a:gd name="connsiteY5" fmla="*/ 3675 h 21528"/>
            <a:gd name="connsiteX6" fmla="*/ 1647 w 21715"/>
            <a:gd name="connsiteY6" fmla="*/ 3675 h 21528"/>
            <a:gd name="connsiteX7" fmla="*/ 1647 w 21715"/>
            <a:gd name="connsiteY7" fmla="*/ 1815 h 21528"/>
            <a:gd name="connsiteX8" fmla="*/ 20115 w 21715"/>
            <a:gd name="connsiteY8" fmla="*/ 1815 h 21528"/>
            <a:gd name="connsiteX9" fmla="*/ 20062 w 21715"/>
            <a:gd name="connsiteY9" fmla="*/ 11864 h 21528"/>
            <a:gd name="connsiteX10" fmla="*/ 18710 w 21715"/>
            <a:gd name="connsiteY10" fmla="*/ 16352 h 21528"/>
            <a:gd name="connsiteX11" fmla="*/ 3087 w 21715"/>
            <a:gd name="connsiteY11" fmla="*/ 1815 h 21528"/>
            <a:gd name="connsiteX12" fmla="*/ 3087 w 21715"/>
            <a:gd name="connsiteY12" fmla="*/ 0 h 21528"/>
            <a:gd name="connsiteX13" fmla="*/ 21715 w 21715"/>
            <a:gd name="connsiteY13" fmla="*/ 0 h 21528"/>
            <a:gd name="connsiteX14" fmla="*/ 21662 w 21715"/>
            <a:gd name="connsiteY14" fmla="*/ 9330 h 21528"/>
            <a:gd name="connsiteX15" fmla="*/ 20141 w 21715"/>
            <a:gd name="connsiteY15" fmla="*/ 10755 h 21528"/>
            <a:gd name="connsiteX0" fmla="*/ 115 w 21715"/>
            <a:gd name="connsiteY0" fmla="*/ 20782 h 21528"/>
            <a:gd name="connsiteX1" fmla="*/ 13969 w 21715"/>
            <a:gd name="connsiteY1" fmla="*/ 15322 h 21528"/>
            <a:gd name="connsiteX2" fmla="*/ 18710 w 21715"/>
            <a:gd name="connsiteY2" fmla="*/ 13990 h 21528"/>
            <a:gd name="connsiteX3" fmla="*/ 20062 w 21715"/>
            <a:gd name="connsiteY3" fmla="*/ 11189 h 21528"/>
            <a:gd name="connsiteX4" fmla="*/ 20089 w 21715"/>
            <a:gd name="connsiteY4" fmla="*/ 12105 h 21528"/>
            <a:gd name="connsiteX5" fmla="*/ 21583 w 21715"/>
            <a:gd name="connsiteY5" fmla="*/ 9667 h 21528"/>
            <a:gd name="connsiteX6" fmla="*/ 21715 w 21715"/>
            <a:gd name="connsiteY6" fmla="*/ 0 h 21528"/>
            <a:gd name="connsiteX7" fmla="*/ 3087 w 21715"/>
            <a:gd name="connsiteY7" fmla="*/ 0 h 21528"/>
            <a:gd name="connsiteX8" fmla="*/ 3087 w 21715"/>
            <a:gd name="connsiteY8" fmla="*/ 1815 h 21528"/>
            <a:gd name="connsiteX9" fmla="*/ 1647 w 21715"/>
            <a:gd name="connsiteY9" fmla="*/ 1815 h 21528"/>
            <a:gd name="connsiteX10" fmla="*/ 1647 w 21715"/>
            <a:gd name="connsiteY10" fmla="*/ 3675 h 21528"/>
            <a:gd name="connsiteX11" fmla="*/ 115 w 21715"/>
            <a:gd name="connsiteY11" fmla="*/ 3675 h 21528"/>
            <a:gd name="connsiteX12" fmla="*/ 115 w 21715"/>
            <a:gd name="connsiteY12" fmla="*/ 20782 h 21528"/>
            <a:gd name="connsiteX0" fmla="*/ 115 w 21715"/>
            <a:gd name="connsiteY0" fmla="*/ 20782 h 21528"/>
            <a:gd name="connsiteX1" fmla="*/ 11969 w 21715"/>
            <a:gd name="connsiteY1" fmla="*/ 17212 h 21528"/>
            <a:gd name="connsiteX2" fmla="*/ 18710 w 21715"/>
            <a:gd name="connsiteY2" fmla="*/ 18022 h 21528"/>
            <a:gd name="connsiteX3" fmla="*/ 18710 w 21715"/>
            <a:gd name="connsiteY3" fmla="*/ 3675 h 21528"/>
            <a:gd name="connsiteX4" fmla="*/ 115 w 21715"/>
            <a:gd name="connsiteY4" fmla="*/ 3675 h 21528"/>
            <a:gd name="connsiteX5" fmla="*/ 115 w 21715"/>
            <a:gd name="connsiteY5" fmla="*/ 20782 h 21528"/>
            <a:gd name="connsiteX6" fmla="*/ 1647 w 21715"/>
            <a:gd name="connsiteY6" fmla="*/ 3675 h 21528"/>
            <a:gd name="connsiteX7" fmla="*/ 1647 w 21715"/>
            <a:gd name="connsiteY7" fmla="*/ 1815 h 21528"/>
            <a:gd name="connsiteX8" fmla="*/ 20115 w 21715"/>
            <a:gd name="connsiteY8" fmla="*/ 1815 h 21528"/>
            <a:gd name="connsiteX9" fmla="*/ 20141 w 21715"/>
            <a:gd name="connsiteY9" fmla="*/ 12202 h 21528"/>
            <a:gd name="connsiteX10" fmla="*/ 18710 w 21715"/>
            <a:gd name="connsiteY10" fmla="*/ 16352 h 21528"/>
            <a:gd name="connsiteX11" fmla="*/ 18710 w 21715"/>
            <a:gd name="connsiteY11" fmla="*/ 3675 h 21528"/>
            <a:gd name="connsiteX12" fmla="*/ 1647 w 21715"/>
            <a:gd name="connsiteY12" fmla="*/ 3675 h 21528"/>
            <a:gd name="connsiteX13" fmla="*/ 3087 w 21715"/>
            <a:gd name="connsiteY13" fmla="*/ 1815 h 21528"/>
            <a:gd name="connsiteX14" fmla="*/ 3087 w 21715"/>
            <a:gd name="connsiteY14" fmla="*/ 0 h 21528"/>
            <a:gd name="connsiteX15" fmla="*/ 21715 w 21715"/>
            <a:gd name="connsiteY15" fmla="*/ 0 h 21528"/>
            <a:gd name="connsiteX16" fmla="*/ 21715 w 21715"/>
            <a:gd name="connsiteY16" fmla="*/ 8655 h 21528"/>
            <a:gd name="connsiteX17" fmla="*/ 20115 w 21715"/>
            <a:gd name="connsiteY17" fmla="*/ 14467 h 21528"/>
            <a:gd name="connsiteX18" fmla="*/ 20115 w 21715"/>
            <a:gd name="connsiteY18" fmla="*/ 1815 h 21528"/>
            <a:gd name="connsiteX19" fmla="*/ 3087 w 21715"/>
            <a:gd name="connsiteY19" fmla="*/ 1815 h 21528"/>
            <a:gd name="connsiteX0" fmla="*/ 115 w 21715"/>
            <a:gd name="connsiteY0" fmla="*/ 3675 h 21528"/>
            <a:gd name="connsiteX1" fmla="*/ 18710 w 21715"/>
            <a:gd name="connsiteY1" fmla="*/ 3675 h 21528"/>
            <a:gd name="connsiteX2" fmla="*/ 18710 w 21715"/>
            <a:gd name="connsiteY2" fmla="*/ 18022 h 21528"/>
            <a:gd name="connsiteX3" fmla="*/ 11626 w 21715"/>
            <a:gd name="connsiteY3" fmla="*/ 16200 h 21528"/>
            <a:gd name="connsiteX4" fmla="*/ 115 w 21715"/>
            <a:gd name="connsiteY4" fmla="*/ 20782 h 21528"/>
            <a:gd name="connsiteX5" fmla="*/ 115 w 21715"/>
            <a:gd name="connsiteY5" fmla="*/ 3675 h 21528"/>
            <a:gd name="connsiteX6" fmla="*/ 1647 w 21715"/>
            <a:gd name="connsiteY6" fmla="*/ 3675 h 21528"/>
            <a:gd name="connsiteX7" fmla="*/ 1647 w 21715"/>
            <a:gd name="connsiteY7" fmla="*/ 1815 h 21528"/>
            <a:gd name="connsiteX8" fmla="*/ 20115 w 21715"/>
            <a:gd name="connsiteY8" fmla="*/ 1815 h 21528"/>
            <a:gd name="connsiteX9" fmla="*/ 20062 w 21715"/>
            <a:gd name="connsiteY9" fmla="*/ 11864 h 21528"/>
            <a:gd name="connsiteX10" fmla="*/ 18710 w 21715"/>
            <a:gd name="connsiteY10" fmla="*/ 16352 h 21528"/>
            <a:gd name="connsiteX11" fmla="*/ 3087 w 21715"/>
            <a:gd name="connsiteY11" fmla="*/ 1815 h 21528"/>
            <a:gd name="connsiteX12" fmla="*/ 3087 w 21715"/>
            <a:gd name="connsiteY12" fmla="*/ 0 h 21528"/>
            <a:gd name="connsiteX13" fmla="*/ 21715 w 21715"/>
            <a:gd name="connsiteY13" fmla="*/ 0 h 21528"/>
            <a:gd name="connsiteX14" fmla="*/ 21662 w 21715"/>
            <a:gd name="connsiteY14" fmla="*/ 9330 h 21528"/>
            <a:gd name="connsiteX15" fmla="*/ 20141 w 21715"/>
            <a:gd name="connsiteY15" fmla="*/ 10755 h 21528"/>
            <a:gd name="connsiteX0" fmla="*/ 115 w 21715"/>
            <a:gd name="connsiteY0" fmla="*/ 20782 h 21528"/>
            <a:gd name="connsiteX1" fmla="*/ 13969 w 21715"/>
            <a:gd name="connsiteY1" fmla="*/ 15322 h 21528"/>
            <a:gd name="connsiteX2" fmla="*/ 18710 w 21715"/>
            <a:gd name="connsiteY2" fmla="*/ 13990 h 21528"/>
            <a:gd name="connsiteX3" fmla="*/ 20062 w 21715"/>
            <a:gd name="connsiteY3" fmla="*/ 11189 h 21528"/>
            <a:gd name="connsiteX4" fmla="*/ 20089 w 21715"/>
            <a:gd name="connsiteY4" fmla="*/ 12105 h 21528"/>
            <a:gd name="connsiteX5" fmla="*/ 21583 w 21715"/>
            <a:gd name="connsiteY5" fmla="*/ 9667 h 21528"/>
            <a:gd name="connsiteX6" fmla="*/ 21715 w 21715"/>
            <a:gd name="connsiteY6" fmla="*/ 0 h 21528"/>
            <a:gd name="connsiteX7" fmla="*/ 3087 w 21715"/>
            <a:gd name="connsiteY7" fmla="*/ 0 h 21528"/>
            <a:gd name="connsiteX8" fmla="*/ 3087 w 21715"/>
            <a:gd name="connsiteY8" fmla="*/ 1815 h 21528"/>
            <a:gd name="connsiteX9" fmla="*/ 1647 w 21715"/>
            <a:gd name="connsiteY9" fmla="*/ 1815 h 21528"/>
            <a:gd name="connsiteX10" fmla="*/ 1647 w 21715"/>
            <a:gd name="connsiteY10" fmla="*/ 3675 h 21528"/>
            <a:gd name="connsiteX11" fmla="*/ 115 w 21715"/>
            <a:gd name="connsiteY11" fmla="*/ 3675 h 21528"/>
            <a:gd name="connsiteX12" fmla="*/ 115 w 21715"/>
            <a:gd name="connsiteY12" fmla="*/ 20782 h 21528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</a:cxnLst>
          <a:rect l="l" t="t" r="r" b="b"/>
          <a:pathLst>
            <a:path w="21715" h="21528" stroke="0" extrusionOk="0">
              <a:moveTo>
                <a:pt x="115" y="20782"/>
              </a:moveTo>
              <a:cubicBezTo>
                <a:pt x="-1186" y="23573"/>
                <a:pt x="8870" y="17672"/>
                <a:pt x="11969" y="17212"/>
              </a:cubicBezTo>
              <a:cubicBezTo>
                <a:pt x="15068" y="16752"/>
                <a:pt x="17644" y="20503"/>
                <a:pt x="18710" y="18022"/>
              </a:cubicBezTo>
              <a:lnTo>
                <a:pt x="18710" y="3675"/>
              </a:lnTo>
              <a:lnTo>
                <a:pt x="115" y="3675"/>
              </a:lnTo>
              <a:lnTo>
                <a:pt x="115" y="20782"/>
              </a:lnTo>
              <a:close/>
              <a:moveTo>
                <a:pt x="1647" y="3675"/>
              </a:moveTo>
              <a:lnTo>
                <a:pt x="1647" y="1815"/>
              </a:lnTo>
              <a:lnTo>
                <a:pt x="20115" y="1815"/>
              </a:lnTo>
              <a:cubicBezTo>
                <a:pt x="20124" y="5277"/>
                <a:pt x="20132" y="8740"/>
                <a:pt x="20141" y="12202"/>
              </a:cubicBezTo>
              <a:cubicBezTo>
                <a:pt x="19439" y="12202"/>
                <a:pt x="18710" y="16352"/>
                <a:pt x="18710" y="16352"/>
              </a:cubicBezTo>
              <a:lnTo>
                <a:pt x="18710" y="3675"/>
              </a:lnTo>
              <a:lnTo>
                <a:pt x="1647" y="3675"/>
              </a:lnTo>
              <a:close/>
              <a:moveTo>
                <a:pt x="3087" y="1815"/>
              </a:moveTo>
              <a:lnTo>
                <a:pt x="3087" y="0"/>
              </a:lnTo>
              <a:lnTo>
                <a:pt x="21715" y="0"/>
              </a:lnTo>
              <a:lnTo>
                <a:pt x="21715" y="8655"/>
              </a:lnTo>
              <a:cubicBezTo>
                <a:pt x="20915" y="8655"/>
                <a:pt x="20115" y="14467"/>
                <a:pt x="20115" y="14467"/>
              </a:cubicBezTo>
              <a:lnTo>
                <a:pt x="20115" y="1815"/>
              </a:lnTo>
              <a:lnTo>
                <a:pt x="3087" y="1815"/>
              </a:lnTo>
              <a:close/>
            </a:path>
            <a:path w="21715" h="21528" fill="none" extrusionOk="0">
              <a:moveTo>
                <a:pt x="115" y="3675"/>
              </a:moveTo>
              <a:lnTo>
                <a:pt x="18710" y="3675"/>
              </a:lnTo>
              <a:lnTo>
                <a:pt x="18710" y="18022"/>
              </a:lnTo>
              <a:cubicBezTo>
                <a:pt x="17876" y="20503"/>
                <a:pt x="14725" y="15740"/>
                <a:pt x="11626" y="16200"/>
              </a:cubicBezTo>
              <a:cubicBezTo>
                <a:pt x="8527" y="16660"/>
                <a:pt x="2380" y="23263"/>
                <a:pt x="115" y="20782"/>
              </a:cubicBezTo>
              <a:lnTo>
                <a:pt x="115" y="3675"/>
              </a:lnTo>
              <a:close/>
              <a:moveTo>
                <a:pt x="1647" y="3675"/>
              </a:moveTo>
              <a:lnTo>
                <a:pt x="1647" y="1815"/>
              </a:lnTo>
              <a:lnTo>
                <a:pt x="20115" y="1815"/>
              </a:lnTo>
              <a:cubicBezTo>
                <a:pt x="20097" y="5165"/>
                <a:pt x="20080" y="8514"/>
                <a:pt x="20062" y="11864"/>
              </a:cubicBezTo>
              <a:cubicBezTo>
                <a:pt x="19360" y="11864"/>
                <a:pt x="18710" y="16352"/>
                <a:pt x="18710" y="16352"/>
              </a:cubicBezTo>
              <a:moveTo>
                <a:pt x="3087" y="1815"/>
              </a:moveTo>
              <a:lnTo>
                <a:pt x="3087" y="0"/>
              </a:lnTo>
              <a:lnTo>
                <a:pt x="21715" y="0"/>
              </a:lnTo>
              <a:cubicBezTo>
                <a:pt x="21697" y="3110"/>
                <a:pt x="21680" y="6220"/>
                <a:pt x="21662" y="9330"/>
              </a:cubicBezTo>
              <a:cubicBezTo>
                <a:pt x="20862" y="9330"/>
                <a:pt x="20141" y="10755"/>
                <a:pt x="20141" y="10755"/>
              </a:cubicBezTo>
            </a:path>
            <a:path w="21715" h="21528" fill="none" stroke="0">
              <a:moveTo>
                <a:pt x="115" y="20782"/>
              </a:moveTo>
              <a:cubicBezTo>
                <a:pt x="9413" y="23542"/>
                <a:pt x="4672" y="15322"/>
                <a:pt x="13969" y="15322"/>
              </a:cubicBezTo>
              <a:cubicBezTo>
                <a:pt x="13969" y="14765"/>
                <a:pt x="18710" y="14547"/>
                <a:pt x="18710" y="13990"/>
              </a:cubicBezTo>
              <a:cubicBezTo>
                <a:pt x="18710" y="13990"/>
                <a:pt x="19360" y="11189"/>
                <a:pt x="20062" y="11189"/>
              </a:cubicBezTo>
              <a:cubicBezTo>
                <a:pt x="20080" y="12282"/>
                <a:pt x="20071" y="11012"/>
                <a:pt x="20089" y="12105"/>
              </a:cubicBezTo>
              <a:cubicBezTo>
                <a:pt x="20089" y="12105"/>
                <a:pt x="20783" y="9667"/>
                <a:pt x="21583" y="9667"/>
              </a:cubicBezTo>
              <a:lnTo>
                <a:pt x="21715" y="0"/>
              </a:lnTo>
              <a:lnTo>
                <a:pt x="3087" y="0"/>
              </a:lnTo>
              <a:lnTo>
                <a:pt x="3087" y="1815"/>
              </a:lnTo>
              <a:lnTo>
                <a:pt x="1647" y="1815"/>
              </a:lnTo>
              <a:lnTo>
                <a:pt x="1647" y="3675"/>
              </a:lnTo>
              <a:lnTo>
                <a:pt x="115" y="3675"/>
              </a:lnTo>
              <a:lnTo>
                <a:pt x="115" y="20782"/>
              </a:lnTo>
              <a:close/>
            </a:path>
          </a:pathLst>
        </a:custGeom>
        <a:gradFill flip="none" rotWithShape="1">
          <a:gsLst>
            <a:gs pos="0">
              <a:srgbClr val="A603AB"/>
            </a:gs>
            <a:gs pos="21001">
              <a:srgbClr val="0819FB"/>
            </a:gs>
            <a:gs pos="35001">
              <a:srgbClr val="1A8D48"/>
            </a:gs>
            <a:gs pos="52000">
              <a:srgbClr val="FFFF00"/>
            </a:gs>
            <a:gs pos="73000">
              <a:srgbClr val="EE3F17"/>
            </a:gs>
            <a:gs pos="88000">
              <a:srgbClr val="E81766"/>
            </a:gs>
            <a:gs pos="100000">
              <a:srgbClr val="A603AB"/>
            </a:gs>
          </a:gsLst>
          <a:path path="circle">
            <a:fillToRect l="100000" t="100000"/>
          </a:path>
          <a:tileRect r="-100000" b="-100000"/>
        </a:gra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sz="2000" b="1">
              <a:solidFill>
                <a:schemeClr val="tx1"/>
              </a:solidFill>
            </a:rPr>
            <a:t>DATA UMUM</a:t>
          </a:r>
        </a:p>
      </xdr:txBody>
    </xdr:sp>
    <xdr:clientData/>
  </xdr:twoCellAnchor>
  <xdr:twoCellAnchor>
    <xdr:from>
      <xdr:col>0</xdr:col>
      <xdr:colOff>76200</xdr:colOff>
      <xdr:row>20</xdr:row>
      <xdr:rowOff>38100</xdr:rowOff>
    </xdr:from>
    <xdr:to>
      <xdr:col>2</xdr:col>
      <xdr:colOff>666750</xdr:colOff>
      <xdr:row>22</xdr:row>
      <xdr:rowOff>19050</xdr:rowOff>
    </xdr:to>
    <xdr:sp macro="" textlink="">
      <xdr:nvSpPr>
        <xdr:cNvPr id="14" name="Rectangle 13">
          <a:hlinkClick xmlns:r="http://schemas.openxmlformats.org/officeDocument/2006/relationships" r:id="rId6"/>
        </xdr:cNvPr>
        <xdr:cNvSpPr/>
      </xdr:nvSpPr>
      <xdr:spPr>
        <a:xfrm>
          <a:off x="76200" y="3867150"/>
          <a:ext cx="2019300" cy="323850"/>
        </a:xfrm>
        <a:prstGeom prst="rect">
          <a:avLst/>
        </a:prstGeom>
        <a:ln>
          <a:noFill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1">
              <a:latin typeface="Times New Roman" pitchFamily="18" charset="0"/>
              <a:cs typeface="Times New Roman" pitchFamily="18" charset="0"/>
            </a:rPr>
            <a:t>SAMPUL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685800</xdr:colOff>
      <xdr:row>1</xdr:row>
      <xdr:rowOff>238125</xdr:rowOff>
    </xdr:to>
    <xdr:sp macro="" textlink="">
      <xdr:nvSpPr>
        <xdr:cNvPr id="11" name="Rectangle 10"/>
        <xdr:cNvSpPr/>
      </xdr:nvSpPr>
      <xdr:spPr>
        <a:xfrm>
          <a:off x="0" y="0"/>
          <a:ext cx="2114550" cy="485775"/>
        </a:xfrm>
        <a:prstGeom prst="rect">
          <a:avLst/>
        </a:prstGeom>
        <a:gradFill flip="none" rotWithShape="1">
          <a:gsLst>
            <a:gs pos="0">
              <a:srgbClr val="A603AB"/>
            </a:gs>
            <a:gs pos="21001">
              <a:srgbClr val="0819FB"/>
            </a:gs>
            <a:gs pos="35001">
              <a:srgbClr val="1A8D48"/>
            </a:gs>
            <a:gs pos="52000">
              <a:srgbClr val="FFFF00"/>
            </a:gs>
            <a:gs pos="73000">
              <a:srgbClr val="EE3F17"/>
            </a:gs>
            <a:gs pos="88000">
              <a:srgbClr val="E81766"/>
            </a:gs>
            <a:gs pos="100000">
              <a:srgbClr val="A603AB"/>
            </a:gs>
          </a:gsLst>
          <a:path path="circle">
            <a:fillToRect l="100000" t="100000"/>
          </a:path>
          <a:tileRect r="-100000" b="-10000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9524</xdr:colOff>
      <xdr:row>2</xdr:row>
      <xdr:rowOff>9524</xdr:rowOff>
    </xdr:from>
    <xdr:to>
      <xdr:col>2</xdr:col>
      <xdr:colOff>695324</xdr:colOff>
      <xdr:row>26</xdr:row>
      <xdr:rowOff>9524</xdr:rowOff>
    </xdr:to>
    <xdr:sp macro="" textlink="">
      <xdr:nvSpPr>
        <xdr:cNvPr id="12" name="Flowchart: Document 11"/>
        <xdr:cNvSpPr/>
      </xdr:nvSpPr>
      <xdr:spPr>
        <a:xfrm>
          <a:off x="9524" y="504824"/>
          <a:ext cx="2114550" cy="4886325"/>
        </a:xfrm>
        <a:prstGeom prst="flowChartDocument">
          <a:avLst/>
        </a:prstGeom>
        <a:gradFill flip="none" rotWithShape="1">
          <a:gsLst>
            <a:gs pos="0">
              <a:srgbClr val="A603AB"/>
            </a:gs>
            <a:gs pos="21001">
              <a:srgbClr val="0819FB"/>
            </a:gs>
            <a:gs pos="35001">
              <a:srgbClr val="1A8D48"/>
            </a:gs>
            <a:gs pos="52000">
              <a:srgbClr val="FFFF00"/>
            </a:gs>
            <a:gs pos="73000">
              <a:srgbClr val="EE3F17"/>
            </a:gs>
            <a:gs pos="88000">
              <a:srgbClr val="E81766"/>
            </a:gs>
            <a:gs pos="100000">
              <a:srgbClr val="A603AB"/>
            </a:gs>
          </a:gsLst>
          <a:path path="circle">
            <a:fillToRect l="100000" t="100000"/>
          </a:path>
          <a:tileRect r="-100000" b="-10000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38101</xdr:colOff>
      <xdr:row>7</xdr:row>
      <xdr:rowOff>85725</xdr:rowOff>
    </xdr:from>
    <xdr:to>
      <xdr:col>2</xdr:col>
      <xdr:colOff>638175</xdr:colOff>
      <xdr:row>9</xdr:row>
      <xdr:rowOff>152401</xdr:rowOff>
    </xdr:to>
    <xdr:sp macro="" textlink="">
      <xdr:nvSpPr>
        <xdr:cNvPr id="3" name="Rectangle 2">
          <a:hlinkClick xmlns:r="http://schemas.openxmlformats.org/officeDocument/2006/relationships" r:id="rId1"/>
        </xdr:cNvPr>
        <xdr:cNvSpPr/>
      </xdr:nvSpPr>
      <xdr:spPr>
        <a:xfrm>
          <a:off x="38101" y="1743075"/>
          <a:ext cx="2028824" cy="466726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ANALISIS ULANGAN HARIAN</a:t>
          </a:r>
        </a:p>
      </xdr:txBody>
    </xdr:sp>
    <xdr:clientData/>
  </xdr:twoCellAnchor>
  <xdr:twoCellAnchor>
    <xdr:from>
      <xdr:col>0</xdr:col>
      <xdr:colOff>38101</xdr:colOff>
      <xdr:row>5</xdr:row>
      <xdr:rowOff>57150</xdr:rowOff>
    </xdr:from>
    <xdr:to>
      <xdr:col>2</xdr:col>
      <xdr:colOff>638175</xdr:colOff>
      <xdr:row>7</xdr:row>
      <xdr:rowOff>38100</xdr:rowOff>
    </xdr:to>
    <xdr:sp macro="" textlink="">
      <xdr:nvSpPr>
        <xdr:cNvPr id="4" name="Rectangle 3">
          <a:hlinkClick xmlns:r="http://schemas.openxmlformats.org/officeDocument/2006/relationships" r:id="rId2"/>
        </xdr:cNvPr>
        <xdr:cNvSpPr/>
      </xdr:nvSpPr>
      <xdr:spPr>
        <a:xfrm>
          <a:off x="38101" y="1276350"/>
          <a:ext cx="2028824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DATA SISWA</a:t>
          </a:r>
        </a:p>
      </xdr:txBody>
    </xdr:sp>
    <xdr:clientData/>
  </xdr:twoCellAnchor>
  <xdr:twoCellAnchor>
    <xdr:from>
      <xdr:col>0</xdr:col>
      <xdr:colOff>28576</xdr:colOff>
      <xdr:row>10</xdr:row>
      <xdr:rowOff>0</xdr:rowOff>
    </xdr:from>
    <xdr:to>
      <xdr:col>2</xdr:col>
      <xdr:colOff>638175</xdr:colOff>
      <xdr:row>12</xdr:row>
      <xdr:rowOff>19050</xdr:rowOff>
    </xdr:to>
    <xdr:sp macro="" textlink="">
      <xdr:nvSpPr>
        <xdr:cNvPr id="5" name="Rectangle 4">
          <a:hlinkClick xmlns:r="http://schemas.openxmlformats.org/officeDocument/2006/relationships" r:id="rId3"/>
        </xdr:cNvPr>
        <xdr:cNvSpPr/>
      </xdr:nvSpPr>
      <xdr:spPr>
        <a:xfrm>
          <a:off x="28576" y="2257425"/>
          <a:ext cx="2038349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HASIL ANALISIS</a:t>
          </a:r>
        </a:p>
      </xdr:txBody>
    </xdr:sp>
    <xdr:clientData/>
  </xdr:twoCellAnchor>
  <xdr:twoCellAnchor>
    <xdr:from>
      <xdr:col>0</xdr:col>
      <xdr:colOff>38102</xdr:colOff>
      <xdr:row>12</xdr:row>
      <xdr:rowOff>76200</xdr:rowOff>
    </xdr:from>
    <xdr:to>
      <xdr:col>2</xdr:col>
      <xdr:colOff>638176</xdr:colOff>
      <xdr:row>14</xdr:row>
      <xdr:rowOff>95250</xdr:rowOff>
    </xdr:to>
    <xdr:sp macro="" textlink="">
      <xdr:nvSpPr>
        <xdr:cNvPr id="6" name="Rectangle 5">
          <a:hlinkClick xmlns:r="http://schemas.openxmlformats.org/officeDocument/2006/relationships" r:id="rId4"/>
        </xdr:cNvPr>
        <xdr:cNvSpPr/>
      </xdr:nvSpPr>
      <xdr:spPr>
        <a:xfrm>
          <a:off x="38102" y="2733675"/>
          <a:ext cx="2028824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PERBAIKAN</a:t>
          </a:r>
        </a:p>
      </xdr:txBody>
    </xdr:sp>
    <xdr:clientData/>
  </xdr:twoCellAnchor>
  <xdr:twoCellAnchor>
    <xdr:from>
      <xdr:col>0</xdr:col>
      <xdr:colOff>38100</xdr:colOff>
      <xdr:row>14</xdr:row>
      <xdr:rowOff>152400</xdr:rowOff>
    </xdr:from>
    <xdr:to>
      <xdr:col>2</xdr:col>
      <xdr:colOff>638175</xdr:colOff>
      <xdr:row>16</xdr:row>
      <xdr:rowOff>171450</xdr:rowOff>
    </xdr:to>
    <xdr:sp macro="" textlink="">
      <xdr:nvSpPr>
        <xdr:cNvPr id="7" name="Rectangle 6">
          <a:hlinkClick xmlns:r="http://schemas.openxmlformats.org/officeDocument/2006/relationships" r:id="rId5"/>
        </xdr:cNvPr>
        <xdr:cNvSpPr/>
      </xdr:nvSpPr>
      <xdr:spPr>
        <a:xfrm>
          <a:off x="38100" y="3209925"/>
          <a:ext cx="2028825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PENGAYAAN</a:t>
          </a:r>
        </a:p>
      </xdr:txBody>
    </xdr:sp>
    <xdr:clientData/>
  </xdr:twoCellAnchor>
  <xdr:twoCellAnchor>
    <xdr:from>
      <xdr:col>0</xdr:col>
      <xdr:colOff>28575</xdr:colOff>
      <xdr:row>3</xdr:row>
      <xdr:rowOff>85725</xdr:rowOff>
    </xdr:from>
    <xdr:to>
      <xdr:col>2</xdr:col>
      <xdr:colOff>628650</xdr:colOff>
      <xdr:row>4</xdr:row>
      <xdr:rowOff>123825</xdr:rowOff>
    </xdr:to>
    <xdr:sp macro="" textlink="">
      <xdr:nvSpPr>
        <xdr:cNvPr id="8" name="Rounded Rectangle 7"/>
        <xdr:cNvSpPr/>
      </xdr:nvSpPr>
      <xdr:spPr>
        <a:xfrm>
          <a:off x="28575" y="847725"/>
          <a:ext cx="2028825" cy="295275"/>
        </a:xfrm>
        <a:prstGeom prst="roundRect">
          <a:avLst>
            <a:gd name="adj" fmla="val 50000"/>
          </a:avLst>
        </a:prstGeom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chemeClr val="tx1"/>
              </a:solidFill>
              <a:latin typeface="Times New Roman" pitchFamily="18" charset="0"/>
              <a:cs typeface="Times New Roman" pitchFamily="18" charset="0"/>
            </a:rPr>
            <a:t>TOMBOL </a:t>
          </a:r>
          <a:r>
            <a:rPr lang="id-ID" sz="1400">
              <a:solidFill>
                <a:schemeClr val="tx1"/>
              </a:solidFill>
              <a:latin typeface="Times New Roman" pitchFamily="18" charset="0"/>
              <a:cs typeface="Times New Roman" pitchFamily="18" charset="0"/>
            </a:rPr>
            <a:t>MENU</a:t>
          </a:r>
          <a:endParaRPr lang="en-US" sz="1400">
            <a:solidFill>
              <a:schemeClr val="tx1"/>
            </a:solidFill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0</xdr:col>
      <xdr:colOff>57150</xdr:colOff>
      <xdr:row>0</xdr:row>
      <xdr:rowOff>76200</xdr:rowOff>
    </xdr:from>
    <xdr:to>
      <xdr:col>2</xdr:col>
      <xdr:colOff>657225</xdr:colOff>
      <xdr:row>1</xdr:row>
      <xdr:rowOff>180975</xdr:rowOff>
    </xdr:to>
    <xdr:sp macro="" textlink="">
      <xdr:nvSpPr>
        <xdr:cNvPr id="9" name="Rounded Rectangle 8"/>
        <xdr:cNvSpPr/>
      </xdr:nvSpPr>
      <xdr:spPr>
        <a:xfrm>
          <a:off x="57150" y="76200"/>
          <a:ext cx="2028825" cy="381000"/>
        </a:xfrm>
        <a:prstGeom prst="roundRect">
          <a:avLst>
            <a:gd name="adj" fmla="val 50000"/>
          </a:avLst>
        </a:prstGeom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chemeClr val="tx1"/>
              </a:solidFill>
              <a:latin typeface="Times New Roman" pitchFamily="18" charset="0"/>
              <a:cs typeface="Times New Roman" pitchFamily="18" charset="0"/>
            </a:rPr>
            <a:t>ANALISIS U.H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9</xdr:col>
      <xdr:colOff>0</xdr:colOff>
      <xdr:row>1</xdr:row>
      <xdr:rowOff>238124</xdr:rowOff>
    </xdr:to>
    <xdr:sp macro="" textlink="">
      <xdr:nvSpPr>
        <xdr:cNvPr id="10" name="Rectangle 9"/>
        <xdr:cNvSpPr/>
      </xdr:nvSpPr>
      <xdr:spPr>
        <a:xfrm>
          <a:off x="2143125" y="0"/>
          <a:ext cx="5086350" cy="485774"/>
        </a:xfrm>
        <a:prstGeom prst="rect">
          <a:avLst/>
        </a:prstGeom>
        <a:pattFill prst="pct20">
          <a:fgClr>
            <a:schemeClr val="accent1"/>
          </a:fgClr>
          <a:bgClr>
            <a:schemeClr val="bg1"/>
          </a:bgClr>
        </a:patt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66675</xdr:colOff>
      <xdr:row>0</xdr:row>
      <xdr:rowOff>76201</xdr:rowOff>
    </xdr:from>
    <xdr:to>
      <xdr:col>5</xdr:col>
      <xdr:colOff>800100</xdr:colOff>
      <xdr:row>1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6"/>
        </xdr:cNvPr>
        <xdr:cNvSpPr/>
      </xdr:nvSpPr>
      <xdr:spPr>
        <a:xfrm>
          <a:off x="2209800" y="76201"/>
          <a:ext cx="1409700" cy="361950"/>
        </a:xfrm>
        <a:prstGeom prst="round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>
              <a:latin typeface="Times New Roman" pitchFamily="18" charset="0"/>
              <a:cs typeface="Times New Roman" pitchFamily="18" charset="0"/>
            </a:rPr>
            <a:t>HOME</a:t>
          </a:r>
        </a:p>
      </xdr:txBody>
    </xdr:sp>
    <xdr:clientData/>
  </xdr:twoCellAnchor>
  <xdr:twoCellAnchor>
    <xdr:from>
      <xdr:col>0</xdr:col>
      <xdr:colOff>38100</xdr:colOff>
      <xdr:row>17</xdr:row>
      <xdr:rowOff>66675</xdr:rowOff>
    </xdr:from>
    <xdr:to>
      <xdr:col>2</xdr:col>
      <xdr:colOff>628650</xdr:colOff>
      <xdr:row>18</xdr:row>
      <xdr:rowOff>190500</xdr:rowOff>
    </xdr:to>
    <xdr:sp macro="" textlink="">
      <xdr:nvSpPr>
        <xdr:cNvPr id="13" name="Rectangle 12">
          <a:hlinkClick xmlns:r="http://schemas.openxmlformats.org/officeDocument/2006/relationships" r:id="rId7"/>
        </xdr:cNvPr>
        <xdr:cNvSpPr/>
      </xdr:nvSpPr>
      <xdr:spPr>
        <a:xfrm>
          <a:off x="38100" y="3648075"/>
          <a:ext cx="2019300" cy="323850"/>
        </a:xfrm>
        <a:prstGeom prst="rect">
          <a:avLst/>
        </a:prstGeom>
        <a:ln>
          <a:noFill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1">
              <a:latin typeface="Times New Roman" pitchFamily="18" charset="0"/>
              <a:cs typeface="Times New Roman" pitchFamily="18" charset="0"/>
            </a:rPr>
            <a:t>SAMPUL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22</xdr:col>
      <xdr:colOff>0</xdr:colOff>
      <xdr:row>2</xdr:row>
      <xdr:rowOff>0</xdr:rowOff>
    </xdr:to>
    <xdr:sp macro="" textlink="">
      <xdr:nvSpPr>
        <xdr:cNvPr id="11" name="Rectangle 10"/>
        <xdr:cNvSpPr/>
      </xdr:nvSpPr>
      <xdr:spPr>
        <a:xfrm>
          <a:off x="2143125" y="0"/>
          <a:ext cx="8810625" cy="495300"/>
        </a:xfrm>
        <a:prstGeom prst="rect">
          <a:avLst/>
        </a:prstGeom>
        <a:pattFill prst="pct20">
          <a:fgClr>
            <a:schemeClr val="accent1"/>
          </a:fgClr>
          <a:bgClr>
            <a:schemeClr val="bg1"/>
          </a:bgClr>
        </a:patt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2</xdr:col>
      <xdr:colOff>685800</xdr:colOff>
      <xdr:row>1</xdr:row>
      <xdr:rowOff>238125</xdr:rowOff>
    </xdr:to>
    <xdr:sp macro="" textlink="">
      <xdr:nvSpPr>
        <xdr:cNvPr id="12" name="Rectangle 11"/>
        <xdr:cNvSpPr/>
      </xdr:nvSpPr>
      <xdr:spPr>
        <a:xfrm>
          <a:off x="0" y="0"/>
          <a:ext cx="2114550" cy="485775"/>
        </a:xfrm>
        <a:prstGeom prst="rect">
          <a:avLst/>
        </a:prstGeom>
        <a:gradFill flip="none" rotWithShape="1">
          <a:gsLst>
            <a:gs pos="0">
              <a:srgbClr val="A603AB"/>
            </a:gs>
            <a:gs pos="21001">
              <a:srgbClr val="0819FB"/>
            </a:gs>
            <a:gs pos="35001">
              <a:srgbClr val="1A8D48"/>
            </a:gs>
            <a:gs pos="52000">
              <a:srgbClr val="FFFF00"/>
            </a:gs>
            <a:gs pos="73000">
              <a:srgbClr val="EE3F17"/>
            </a:gs>
            <a:gs pos="88000">
              <a:srgbClr val="E81766"/>
            </a:gs>
            <a:gs pos="100000">
              <a:srgbClr val="A603AB"/>
            </a:gs>
          </a:gsLst>
          <a:path path="circle">
            <a:fillToRect l="100000" t="100000"/>
          </a:path>
          <a:tileRect r="-100000" b="-10000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9524</xdr:colOff>
      <xdr:row>2</xdr:row>
      <xdr:rowOff>9525</xdr:rowOff>
    </xdr:from>
    <xdr:to>
      <xdr:col>2</xdr:col>
      <xdr:colOff>695324</xdr:colOff>
      <xdr:row>30</xdr:row>
      <xdr:rowOff>85725</xdr:rowOff>
    </xdr:to>
    <xdr:sp macro="" textlink="">
      <xdr:nvSpPr>
        <xdr:cNvPr id="13" name="Flowchart: Document 12"/>
        <xdr:cNvSpPr/>
      </xdr:nvSpPr>
      <xdr:spPr>
        <a:xfrm>
          <a:off x="9524" y="504825"/>
          <a:ext cx="2114550" cy="5048250"/>
        </a:xfrm>
        <a:prstGeom prst="flowChartDocument">
          <a:avLst/>
        </a:prstGeom>
        <a:gradFill flip="none" rotWithShape="1">
          <a:gsLst>
            <a:gs pos="0">
              <a:srgbClr val="A603AB"/>
            </a:gs>
            <a:gs pos="21001">
              <a:srgbClr val="0819FB"/>
            </a:gs>
            <a:gs pos="35001">
              <a:srgbClr val="1A8D48"/>
            </a:gs>
            <a:gs pos="52000">
              <a:srgbClr val="FFFF00"/>
            </a:gs>
            <a:gs pos="73000">
              <a:srgbClr val="EE3F17"/>
            </a:gs>
            <a:gs pos="88000">
              <a:srgbClr val="E81766"/>
            </a:gs>
            <a:gs pos="100000">
              <a:srgbClr val="A603AB"/>
            </a:gs>
          </a:gsLst>
          <a:path path="circle">
            <a:fillToRect l="100000" t="100000"/>
          </a:path>
          <a:tileRect r="-100000" b="-10000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111125</xdr:colOff>
      <xdr:row>0</xdr:row>
      <xdr:rowOff>76200</xdr:rowOff>
    </xdr:from>
    <xdr:to>
      <xdr:col>5</xdr:col>
      <xdr:colOff>1000125</xdr:colOff>
      <xdr:row>1</xdr:row>
      <xdr:rowOff>188912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2368550" y="76200"/>
          <a:ext cx="1260475" cy="360362"/>
        </a:xfrm>
        <a:prstGeom prst="round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>
              <a:latin typeface="Times New Roman" pitchFamily="18" charset="0"/>
              <a:cs typeface="Times New Roman" pitchFamily="18" charset="0"/>
            </a:rPr>
            <a:t>HOME</a:t>
          </a:r>
        </a:p>
      </xdr:txBody>
    </xdr:sp>
    <xdr:clientData/>
  </xdr:twoCellAnchor>
  <xdr:twoCellAnchor>
    <xdr:from>
      <xdr:col>16</xdr:col>
      <xdr:colOff>182563</xdr:colOff>
      <xdr:row>3</xdr:row>
      <xdr:rowOff>23824</xdr:rowOff>
    </xdr:from>
    <xdr:to>
      <xdr:col>20</xdr:col>
      <xdr:colOff>896938</xdr:colOff>
      <xdr:row>11</xdr:row>
      <xdr:rowOff>484199</xdr:rowOff>
    </xdr:to>
    <xdr:sp macro="" textlink="">
      <xdr:nvSpPr>
        <xdr:cNvPr id="3" name="Rounded Rectangle 2"/>
        <xdr:cNvSpPr/>
      </xdr:nvSpPr>
      <xdr:spPr>
        <a:xfrm>
          <a:off x="7643813" y="976324"/>
          <a:ext cx="2238375" cy="1809750"/>
        </a:xfrm>
        <a:prstGeom prst="roundRect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n-US" sz="1200"/>
            <a:t>Petunjuk</a:t>
          </a:r>
        </a:p>
        <a:p>
          <a:pPr algn="l"/>
          <a:r>
            <a:rPr lang="en-US" sz="1200"/>
            <a:t>1. </a:t>
          </a:r>
          <a:r>
            <a:rPr lang="en-US" sz="1200" baseline="0"/>
            <a:t> Isilah nilai  skor maksimal  jawaban  tiap-tiap soal yang terdapat pada kolom warna kuning .</a:t>
          </a:r>
        </a:p>
        <a:p>
          <a:pPr algn="l"/>
          <a:r>
            <a:rPr lang="en-US" sz="1200" baseline="0"/>
            <a:t>2.  Isilah skor perolehan masing-masing siswa.</a:t>
          </a:r>
          <a:endParaRPr lang="en-US" sz="1200"/>
        </a:p>
      </xdr:txBody>
    </xdr:sp>
    <xdr:clientData/>
  </xdr:twoCellAnchor>
  <xdr:twoCellAnchor>
    <xdr:from>
      <xdr:col>0</xdr:col>
      <xdr:colOff>38101</xdr:colOff>
      <xdr:row>9</xdr:row>
      <xdr:rowOff>76200</xdr:rowOff>
    </xdr:from>
    <xdr:to>
      <xdr:col>2</xdr:col>
      <xdr:colOff>638175</xdr:colOff>
      <xdr:row>11</xdr:row>
      <xdr:rowOff>288926</xdr:rowOff>
    </xdr:to>
    <xdr:sp macro="" textlink="">
      <xdr:nvSpPr>
        <xdr:cNvPr id="4" name="Rectangle 3">
          <a:hlinkClick xmlns:r="http://schemas.openxmlformats.org/officeDocument/2006/relationships" r:id="rId2"/>
        </xdr:cNvPr>
        <xdr:cNvSpPr/>
      </xdr:nvSpPr>
      <xdr:spPr>
        <a:xfrm>
          <a:off x="38101" y="1743075"/>
          <a:ext cx="2028824" cy="466726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ANALISIS ULANGAN HARIAN</a:t>
          </a:r>
        </a:p>
      </xdr:txBody>
    </xdr:sp>
    <xdr:clientData/>
  </xdr:twoCellAnchor>
  <xdr:twoCellAnchor>
    <xdr:from>
      <xdr:col>0</xdr:col>
      <xdr:colOff>38101</xdr:colOff>
      <xdr:row>7</xdr:row>
      <xdr:rowOff>6350</xdr:rowOff>
    </xdr:from>
    <xdr:to>
      <xdr:col>2</xdr:col>
      <xdr:colOff>638175</xdr:colOff>
      <xdr:row>9</xdr:row>
      <xdr:rowOff>28575</xdr:rowOff>
    </xdr:to>
    <xdr:sp macro="" textlink="">
      <xdr:nvSpPr>
        <xdr:cNvPr id="5" name="Rectangle 4">
          <a:hlinkClick xmlns:r="http://schemas.openxmlformats.org/officeDocument/2006/relationships" r:id="rId3"/>
        </xdr:cNvPr>
        <xdr:cNvSpPr/>
      </xdr:nvSpPr>
      <xdr:spPr>
        <a:xfrm>
          <a:off x="38101" y="1276350"/>
          <a:ext cx="2028824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DATA SISWA</a:t>
          </a:r>
        </a:p>
      </xdr:txBody>
    </xdr:sp>
    <xdr:clientData/>
  </xdr:twoCellAnchor>
  <xdr:twoCellAnchor>
    <xdr:from>
      <xdr:col>0</xdr:col>
      <xdr:colOff>28576</xdr:colOff>
      <xdr:row>11</xdr:row>
      <xdr:rowOff>336550</xdr:rowOff>
    </xdr:from>
    <xdr:to>
      <xdr:col>2</xdr:col>
      <xdr:colOff>638175</xdr:colOff>
      <xdr:row>12</xdr:row>
      <xdr:rowOff>200025</xdr:rowOff>
    </xdr:to>
    <xdr:sp macro="" textlink="">
      <xdr:nvSpPr>
        <xdr:cNvPr id="6" name="Rectangle 5">
          <a:hlinkClick xmlns:r="http://schemas.openxmlformats.org/officeDocument/2006/relationships" r:id="rId4"/>
        </xdr:cNvPr>
        <xdr:cNvSpPr/>
      </xdr:nvSpPr>
      <xdr:spPr>
        <a:xfrm>
          <a:off x="28576" y="2257425"/>
          <a:ext cx="2038349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HASIL ANALISIS</a:t>
          </a:r>
        </a:p>
      </xdr:txBody>
    </xdr:sp>
    <xdr:clientData/>
  </xdr:twoCellAnchor>
  <xdr:twoCellAnchor>
    <xdr:from>
      <xdr:col>0</xdr:col>
      <xdr:colOff>38102</xdr:colOff>
      <xdr:row>13</xdr:row>
      <xdr:rowOff>26987</xdr:rowOff>
    </xdr:from>
    <xdr:to>
      <xdr:col>2</xdr:col>
      <xdr:colOff>638176</xdr:colOff>
      <xdr:row>15</xdr:row>
      <xdr:rowOff>96837</xdr:rowOff>
    </xdr:to>
    <xdr:sp macro="" textlink="">
      <xdr:nvSpPr>
        <xdr:cNvPr id="7" name="Rectangle 6">
          <a:hlinkClick xmlns:r="http://schemas.openxmlformats.org/officeDocument/2006/relationships" r:id="rId5"/>
        </xdr:cNvPr>
        <xdr:cNvSpPr/>
      </xdr:nvSpPr>
      <xdr:spPr>
        <a:xfrm>
          <a:off x="38102" y="2733675"/>
          <a:ext cx="2028824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PERBAIKAN</a:t>
          </a:r>
        </a:p>
      </xdr:txBody>
    </xdr:sp>
    <xdr:clientData/>
  </xdr:twoCellAnchor>
  <xdr:twoCellAnchor>
    <xdr:from>
      <xdr:col>0</xdr:col>
      <xdr:colOff>38100</xdr:colOff>
      <xdr:row>16</xdr:row>
      <xdr:rowOff>3175</xdr:rowOff>
    </xdr:from>
    <xdr:to>
      <xdr:col>2</xdr:col>
      <xdr:colOff>638175</xdr:colOff>
      <xdr:row>18</xdr:row>
      <xdr:rowOff>120650</xdr:rowOff>
    </xdr:to>
    <xdr:sp macro="" textlink="">
      <xdr:nvSpPr>
        <xdr:cNvPr id="8" name="Rectangle 7">
          <a:hlinkClick xmlns:r="http://schemas.openxmlformats.org/officeDocument/2006/relationships" r:id="rId6"/>
        </xdr:cNvPr>
        <xdr:cNvSpPr/>
      </xdr:nvSpPr>
      <xdr:spPr>
        <a:xfrm>
          <a:off x="38100" y="3209925"/>
          <a:ext cx="2028825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PENGAYAAN</a:t>
          </a:r>
        </a:p>
      </xdr:txBody>
    </xdr:sp>
    <xdr:clientData/>
  </xdr:twoCellAnchor>
  <xdr:twoCellAnchor>
    <xdr:from>
      <xdr:col>0</xdr:col>
      <xdr:colOff>28575</xdr:colOff>
      <xdr:row>3</xdr:row>
      <xdr:rowOff>276225</xdr:rowOff>
    </xdr:from>
    <xdr:to>
      <xdr:col>2</xdr:col>
      <xdr:colOff>628650</xdr:colOff>
      <xdr:row>6</xdr:row>
      <xdr:rowOff>71437</xdr:rowOff>
    </xdr:to>
    <xdr:sp macro="" textlink="">
      <xdr:nvSpPr>
        <xdr:cNvPr id="9" name="Rounded Rectangle 8"/>
        <xdr:cNvSpPr/>
      </xdr:nvSpPr>
      <xdr:spPr>
        <a:xfrm>
          <a:off x="28575" y="847725"/>
          <a:ext cx="2028825" cy="295275"/>
        </a:xfrm>
        <a:prstGeom prst="roundRect">
          <a:avLst>
            <a:gd name="adj" fmla="val 50000"/>
          </a:avLst>
        </a:prstGeom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chemeClr val="tx1"/>
              </a:solidFill>
              <a:latin typeface="Times New Roman" pitchFamily="18" charset="0"/>
              <a:cs typeface="Times New Roman" pitchFamily="18" charset="0"/>
            </a:rPr>
            <a:t>TOMBOL </a:t>
          </a:r>
          <a:r>
            <a:rPr lang="id-ID" sz="1400">
              <a:solidFill>
                <a:schemeClr val="tx1"/>
              </a:solidFill>
              <a:latin typeface="Times New Roman" pitchFamily="18" charset="0"/>
              <a:cs typeface="Times New Roman" pitchFamily="18" charset="0"/>
            </a:rPr>
            <a:t>MENU</a:t>
          </a:r>
          <a:endParaRPr lang="en-US" sz="1400">
            <a:solidFill>
              <a:schemeClr val="tx1"/>
            </a:solidFill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0</xdr:col>
      <xdr:colOff>19050</xdr:colOff>
      <xdr:row>0</xdr:row>
      <xdr:rowOff>66675</xdr:rowOff>
    </xdr:from>
    <xdr:to>
      <xdr:col>2</xdr:col>
      <xdr:colOff>676275</xdr:colOff>
      <xdr:row>1</xdr:row>
      <xdr:rowOff>171450</xdr:rowOff>
    </xdr:to>
    <xdr:sp macro="" textlink="">
      <xdr:nvSpPr>
        <xdr:cNvPr id="10" name="Rounded Rectangle 9"/>
        <xdr:cNvSpPr/>
      </xdr:nvSpPr>
      <xdr:spPr>
        <a:xfrm>
          <a:off x="19050" y="66675"/>
          <a:ext cx="2085975" cy="352425"/>
        </a:xfrm>
        <a:prstGeom prst="roundRect">
          <a:avLst>
            <a:gd name="adj" fmla="val 50000"/>
          </a:avLst>
        </a:prstGeom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chemeClr val="tx1"/>
              </a:solidFill>
              <a:latin typeface="Times New Roman" pitchFamily="18" charset="0"/>
              <a:cs typeface="Times New Roman" pitchFamily="18" charset="0"/>
            </a:rPr>
            <a:t>ANALISIS U.H</a:t>
          </a:r>
        </a:p>
      </xdr:txBody>
    </xdr:sp>
    <xdr:clientData/>
  </xdr:twoCellAnchor>
  <xdr:twoCellAnchor>
    <xdr:from>
      <xdr:col>0</xdr:col>
      <xdr:colOff>47625</xdr:colOff>
      <xdr:row>19</xdr:row>
      <xdr:rowOff>66675</xdr:rowOff>
    </xdr:from>
    <xdr:to>
      <xdr:col>2</xdr:col>
      <xdr:colOff>638175</xdr:colOff>
      <xdr:row>21</xdr:row>
      <xdr:rowOff>85725</xdr:rowOff>
    </xdr:to>
    <xdr:sp macro="" textlink="">
      <xdr:nvSpPr>
        <xdr:cNvPr id="14" name="Rectangle 13">
          <a:hlinkClick xmlns:r="http://schemas.openxmlformats.org/officeDocument/2006/relationships" r:id="rId7"/>
        </xdr:cNvPr>
        <xdr:cNvSpPr/>
      </xdr:nvSpPr>
      <xdr:spPr>
        <a:xfrm>
          <a:off x="47625" y="3857625"/>
          <a:ext cx="2019300" cy="323850"/>
        </a:xfrm>
        <a:prstGeom prst="rect">
          <a:avLst/>
        </a:prstGeom>
        <a:ln>
          <a:noFill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1">
              <a:latin typeface="Times New Roman" pitchFamily="18" charset="0"/>
              <a:cs typeface="Times New Roman" pitchFamily="18" charset="0"/>
            </a:rPr>
            <a:t>SAMPUL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23</xdr:col>
      <xdr:colOff>0</xdr:colOff>
      <xdr:row>2</xdr:row>
      <xdr:rowOff>0</xdr:rowOff>
    </xdr:to>
    <xdr:sp macro="" textlink="">
      <xdr:nvSpPr>
        <xdr:cNvPr id="14" name="Rectangle 13"/>
        <xdr:cNvSpPr/>
      </xdr:nvSpPr>
      <xdr:spPr>
        <a:xfrm>
          <a:off x="2143125" y="0"/>
          <a:ext cx="7572375" cy="495300"/>
        </a:xfrm>
        <a:prstGeom prst="rect">
          <a:avLst/>
        </a:prstGeom>
        <a:pattFill prst="pct20">
          <a:fgClr>
            <a:schemeClr val="accent1"/>
          </a:fgClr>
          <a:bgClr>
            <a:schemeClr val="bg1"/>
          </a:bgClr>
        </a:patt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2</xdr:col>
      <xdr:colOff>685800</xdr:colOff>
      <xdr:row>1</xdr:row>
      <xdr:rowOff>238125</xdr:rowOff>
    </xdr:to>
    <xdr:sp macro="" textlink="">
      <xdr:nvSpPr>
        <xdr:cNvPr id="15" name="Rectangle 14"/>
        <xdr:cNvSpPr/>
      </xdr:nvSpPr>
      <xdr:spPr>
        <a:xfrm>
          <a:off x="0" y="0"/>
          <a:ext cx="2114550" cy="485775"/>
        </a:xfrm>
        <a:prstGeom prst="rect">
          <a:avLst/>
        </a:prstGeom>
        <a:gradFill flip="none" rotWithShape="1">
          <a:gsLst>
            <a:gs pos="0">
              <a:srgbClr val="A603AB"/>
            </a:gs>
            <a:gs pos="21001">
              <a:srgbClr val="0819FB"/>
            </a:gs>
            <a:gs pos="35001">
              <a:srgbClr val="1A8D48"/>
            </a:gs>
            <a:gs pos="52000">
              <a:srgbClr val="FFFF00"/>
            </a:gs>
            <a:gs pos="73000">
              <a:srgbClr val="EE3F17"/>
            </a:gs>
            <a:gs pos="88000">
              <a:srgbClr val="E81766"/>
            </a:gs>
            <a:gs pos="100000">
              <a:srgbClr val="A603AB"/>
            </a:gs>
          </a:gsLst>
          <a:path path="circle">
            <a:fillToRect l="100000" t="100000"/>
          </a:path>
          <a:tileRect r="-100000" b="-10000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9524</xdr:colOff>
      <xdr:row>2</xdr:row>
      <xdr:rowOff>9524</xdr:rowOff>
    </xdr:from>
    <xdr:to>
      <xdr:col>2</xdr:col>
      <xdr:colOff>695324</xdr:colOff>
      <xdr:row>26</xdr:row>
      <xdr:rowOff>152399</xdr:rowOff>
    </xdr:to>
    <xdr:sp macro="" textlink="">
      <xdr:nvSpPr>
        <xdr:cNvPr id="16" name="Flowchart: Document 15"/>
        <xdr:cNvSpPr/>
      </xdr:nvSpPr>
      <xdr:spPr>
        <a:xfrm>
          <a:off x="9524" y="504824"/>
          <a:ext cx="2114550" cy="5286375"/>
        </a:xfrm>
        <a:prstGeom prst="flowChartDocument">
          <a:avLst/>
        </a:prstGeom>
        <a:gradFill flip="none" rotWithShape="1">
          <a:gsLst>
            <a:gs pos="0">
              <a:srgbClr val="A603AB"/>
            </a:gs>
            <a:gs pos="21001">
              <a:srgbClr val="0819FB"/>
            </a:gs>
            <a:gs pos="35001">
              <a:srgbClr val="1A8D48"/>
            </a:gs>
            <a:gs pos="52000">
              <a:srgbClr val="FFFF00"/>
            </a:gs>
            <a:gs pos="73000">
              <a:srgbClr val="EE3F17"/>
            </a:gs>
            <a:gs pos="88000">
              <a:srgbClr val="E81766"/>
            </a:gs>
            <a:gs pos="100000">
              <a:srgbClr val="A603AB"/>
            </a:gs>
          </a:gsLst>
          <a:path path="circle">
            <a:fillToRect l="100000" t="100000"/>
          </a:path>
          <a:tileRect r="-100000" b="-10000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28575</xdr:colOff>
      <xdr:row>0</xdr:row>
      <xdr:rowOff>47626</xdr:rowOff>
    </xdr:from>
    <xdr:to>
      <xdr:col>9</xdr:col>
      <xdr:colOff>47625</xdr:colOff>
      <xdr:row>1</xdr:row>
      <xdr:rowOff>161926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2286000" y="47626"/>
          <a:ext cx="1409700" cy="361950"/>
        </a:xfrm>
        <a:prstGeom prst="round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>
              <a:latin typeface="Times New Roman" pitchFamily="18" charset="0"/>
              <a:cs typeface="Times New Roman" pitchFamily="18" charset="0"/>
            </a:rPr>
            <a:t>HOME</a:t>
          </a:r>
        </a:p>
      </xdr:txBody>
    </xdr:sp>
    <xdr:clientData/>
  </xdr:twoCellAnchor>
  <xdr:twoCellAnchor>
    <xdr:from>
      <xdr:col>4</xdr:col>
      <xdr:colOff>9525</xdr:colOff>
      <xdr:row>11</xdr:row>
      <xdr:rowOff>76200</xdr:rowOff>
    </xdr:from>
    <xdr:to>
      <xdr:col>20</xdr:col>
      <xdr:colOff>381000</xdr:colOff>
      <xdr:row>11</xdr:row>
      <xdr:rowOff>76200</xdr:rowOff>
    </xdr:to>
    <xdr:cxnSp macro="">
      <xdr:nvCxnSpPr>
        <xdr:cNvPr id="4" name="Straight Connector 3"/>
        <xdr:cNvCxnSpPr/>
      </xdr:nvCxnSpPr>
      <xdr:spPr>
        <a:xfrm>
          <a:off x="1228725" y="2219325"/>
          <a:ext cx="6286500" cy="0"/>
        </a:xfrm>
        <a:prstGeom prst="line">
          <a:avLst/>
        </a:prstGeom>
        <a:ln w="63500" cmpd="thinThick"/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104775</xdr:colOff>
      <xdr:row>17</xdr:row>
      <xdr:rowOff>171450</xdr:rowOff>
    </xdr:from>
    <xdr:to>
      <xdr:col>22</xdr:col>
      <xdr:colOff>590550</xdr:colOff>
      <xdr:row>24</xdr:row>
      <xdr:rowOff>57150</xdr:rowOff>
    </xdr:to>
    <xdr:sp macro="" textlink="">
      <xdr:nvSpPr>
        <xdr:cNvPr id="5" name="Rounded Rectangular Callout 4"/>
        <xdr:cNvSpPr/>
      </xdr:nvSpPr>
      <xdr:spPr>
        <a:xfrm>
          <a:off x="7629525" y="3981450"/>
          <a:ext cx="1028700" cy="1219200"/>
        </a:xfrm>
        <a:prstGeom prst="wedgeRoundRectCallout">
          <a:avLst>
            <a:gd name="adj1" fmla="val -57546"/>
            <a:gd name="adj2" fmla="val 178907"/>
            <a:gd name="adj3" fmla="val 16667"/>
          </a:avLst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100"/>
            <a:t>Petunjuk</a:t>
          </a:r>
        </a:p>
        <a:p>
          <a:pPr algn="ctr"/>
          <a:r>
            <a:rPr lang="en-US" sz="1100"/>
            <a:t>silahkan diisi kolom yang berwarna biru muda</a:t>
          </a:r>
        </a:p>
      </xdr:txBody>
    </xdr:sp>
    <xdr:clientData/>
  </xdr:twoCellAnchor>
  <xdr:twoCellAnchor>
    <xdr:from>
      <xdr:col>21</xdr:col>
      <xdr:colOff>123825</xdr:colOff>
      <xdr:row>17</xdr:row>
      <xdr:rowOff>161925</xdr:rowOff>
    </xdr:from>
    <xdr:to>
      <xdr:col>23</xdr:col>
      <xdr:colOff>0</xdr:colOff>
      <xdr:row>24</xdr:row>
      <xdr:rowOff>47625</xdr:rowOff>
    </xdr:to>
    <xdr:sp macro="" textlink="">
      <xdr:nvSpPr>
        <xdr:cNvPr id="6" name="Rounded Rectangular Callout 5"/>
        <xdr:cNvSpPr/>
      </xdr:nvSpPr>
      <xdr:spPr>
        <a:xfrm>
          <a:off x="7648575" y="3971925"/>
          <a:ext cx="1028700" cy="1219200"/>
        </a:xfrm>
        <a:prstGeom prst="wedgeRoundRectCallout">
          <a:avLst>
            <a:gd name="adj1" fmla="val -58472"/>
            <a:gd name="adj2" fmla="val 98438"/>
            <a:gd name="adj3" fmla="val 16667"/>
          </a:avLst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100"/>
            <a:t>Petunjuk</a:t>
          </a:r>
        </a:p>
        <a:p>
          <a:pPr algn="ctr"/>
          <a:r>
            <a:rPr lang="en-US" sz="1100"/>
            <a:t>silahkan diisi kolom yang berwarna biru muda</a:t>
          </a:r>
        </a:p>
      </xdr:txBody>
    </xdr:sp>
    <xdr:clientData/>
  </xdr:twoCellAnchor>
  <xdr:twoCellAnchor>
    <xdr:from>
      <xdr:col>0</xdr:col>
      <xdr:colOff>38101</xdr:colOff>
      <xdr:row>8</xdr:row>
      <xdr:rowOff>171450</xdr:rowOff>
    </xdr:from>
    <xdr:to>
      <xdr:col>2</xdr:col>
      <xdr:colOff>638175</xdr:colOff>
      <xdr:row>11</xdr:row>
      <xdr:rowOff>66676</xdr:rowOff>
    </xdr:to>
    <xdr:sp macro="" textlink="">
      <xdr:nvSpPr>
        <xdr:cNvPr id="7" name="Rectangle 6">
          <a:hlinkClick xmlns:r="http://schemas.openxmlformats.org/officeDocument/2006/relationships" r:id="rId2"/>
        </xdr:cNvPr>
        <xdr:cNvSpPr/>
      </xdr:nvSpPr>
      <xdr:spPr>
        <a:xfrm>
          <a:off x="38101" y="1743075"/>
          <a:ext cx="2028824" cy="466726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ANALISIS ULANGAN HARIAN</a:t>
          </a:r>
        </a:p>
      </xdr:txBody>
    </xdr:sp>
    <xdr:clientData/>
  </xdr:twoCellAnchor>
  <xdr:twoCellAnchor>
    <xdr:from>
      <xdr:col>0</xdr:col>
      <xdr:colOff>38101</xdr:colOff>
      <xdr:row>6</xdr:row>
      <xdr:rowOff>85725</xdr:rowOff>
    </xdr:from>
    <xdr:to>
      <xdr:col>2</xdr:col>
      <xdr:colOff>638175</xdr:colOff>
      <xdr:row>8</xdr:row>
      <xdr:rowOff>123825</xdr:rowOff>
    </xdr:to>
    <xdr:sp macro="" textlink="">
      <xdr:nvSpPr>
        <xdr:cNvPr id="8" name="Rectangle 7">
          <a:hlinkClick xmlns:r="http://schemas.openxmlformats.org/officeDocument/2006/relationships" r:id="rId3"/>
        </xdr:cNvPr>
        <xdr:cNvSpPr/>
      </xdr:nvSpPr>
      <xdr:spPr>
        <a:xfrm>
          <a:off x="38101" y="1276350"/>
          <a:ext cx="2028824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DATA SISWA</a:t>
          </a:r>
        </a:p>
      </xdr:txBody>
    </xdr:sp>
    <xdr:clientData/>
  </xdr:twoCellAnchor>
  <xdr:twoCellAnchor>
    <xdr:from>
      <xdr:col>0</xdr:col>
      <xdr:colOff>28576</xdr:colOff>
      <xdr:row>11</xdr:row>
      <xdr:rowOff>114300</xdr:rowOff>
    </xdr:from>
    <xdr:to>
      <xdr:col>2</xdr:col>
      <xdr:colOff>638175</xdr:colOff>
      <xdr:row>13</xdr:row>
      <xdr:rowOff>95250</xdr:rowOff>
    </xdr:to>
    <xdr:sp macro="" textlink="">
      <xdr:nvSpPr>
        <xdr:cNvPr id="9" name="Rectangle 8">
          <a:hlinkClick xmlns:r="http://schemas.openxmlformats.org/officeDocument/2006/relationships" r:id="rId4"/>
        </xdr:cNvPr>
        <xdr:cNvSpPr/>
      </xdr:nvSpPr>
      <xdr:spPr>
        <a:xfrm>
          <a:off x="28576" y="2257425"/>
          <a:ext cx="2038349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HASIL ANALISIS</a:t>
          </a:r>
        </a:p>
      </xdr:txBody>
    </xdr:sp>
    <xdr:clientData/>
  </xdr:twoCellAnchor>
  <xdr:twoCellAnchor>
    <xdr:from>
      <xdr:col>0</xdr:col>
      <xdr:colOff>38102</xdr:colOff>
      <xdr:row>13</xdr:row>
      <xdr:rowOff>152400</xdr:rowOff>
    </xdr:from>
    <xdr:to>
      <xdr:col>2</xdr:col>
      <xdr:colOff>638176</xdr:colOff>
      <xdr:row>13</xdr:row>
      <xdr:rowOff>571500</xdr:rowOff>
    </xdr:to>
    <xdr:sp macro="" textlink="">
      <xdr:nvSpPr>
        <xdr:cNvPr id="10" name="Rectangle 9">
          <a:hlinkClick xmlns:r="http://schemas.openxmlformats.org/officeDocument/2006/relationships" r:id="rId5"/>
        </xdr:cNvPr>
        <xdr:cNvSpPr/>
      </xdr:nvSpPr>
      <xdr:spPr>
        <a:xfrm>
          <a:off x="38102" y="2733675"/>
          <a:ext cx="2028824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PERBAIKAN</a:t>
          </a:r>
        </a:p>
      </xdr:txBody>
    </xdr:sp>
    <xdr:clientData/>
  </xdr:twoCellAnchor>
  <xdr:twoCellAnchor>
    <xdr:from>
      <xdr:col>0</xdr:col>
      <xdr:colOff>38100</xdr:colOff>
      <xdr:row>13</xdr:row>
      <xdr:rowOff>628650</xdr:rowOff>
    </xdr:from>
    <xdr:to>
      <xdr:col>2</xdr:col>
      <xdr:colOff>638175</xdr:colOff>
      <xdr:row>16</xdr:row>
      <xdr:rowOff>9525</xdr:rowOff>
    </xdr:to>
    <xdr:sp macro="" textlink="">
      <xdr:nvSpPr>
        <xdr:cNvPr id="11" name="Rectangle 10">
          <a:hlinkClick xmlns:r="http://schemas.openxmlformats.org/officeDocument/2006/relationships" r:id="rId6"/>
        </xdr:cNvPr>
        <xdr:cNvSpPr/>
      </xdr:nvSpPr>
      <xdr:spPr>
        <a:xfrm>
          <a:off x="38100" y="3209925"/>
          <a:ext cx="2028825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PENGAYAAN</a:t>
          </a:r>
        </a:p>
      </xdr:txBody>
    </xdr:sp>
    <xdr:clientData/>
  </xdr:twoCellAnchor>
  <xdr:twoCellAnchor>
    <xdr:from>
      <xdr:col>0</xdr:col>
      <xdr:colOff>28575</xdr:colOff>
      <xdr:row>4</xdr:row>
      <xdr:rowOff>85725</xdr:rowOff>
    </xdr:from>
    <xdr:to>
      <xdr:col>2</xdr:col>
      <xdr:colOff>628650</xdr:colOff>
      <xdr:row>5</xdr:row>
      <xdr:rowOff>190500</xdr:rowOff>
    </xdr:to>
    <xdr:sp macro="" textlink="">
      <xdr:nvSpPr>
        <xdr:cNvPr id="12" name="Rounded Rectangle 11"/>
        <xdr:cNvSpPr/>
      </xdr:nvSpPr>
      <xdr:spPr>
        <a:xfrm>
          <a:off x="28575" y="847725"/>
          <a:ext cx="2028825" cy="295275"/>
        </a:xfrm>
        <a:prstGeom prst="roundRect">
          <a:avLst>
            <a:gd name="adj" fmla="val 50000"/>
          </a:avLst>
        </a:prstGeom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chemeClr val="tx1"/>
              </a:solidFill>
              <a:latin typeface="Times New Roman" pitchFamily="18" charset="0"/>
              <a:cs typeface="Times New Roman" pitchFamily="18" charset="0"/>
            </a:rPr>
            <a:t>TOMBOL </a:t>
          </a:r>
          <a:r>
            <a:rPr lang="id-ID" sz="1400">
              <a:solidFill>
                <a:schemeClr val="tx1"/>
              </a:solidFill>
              <a:latin typeface="Times New Roman" pitchFamily="18" charset="0"/>
              <a:cs typeface="Times New Roman" pitchFamily="18" charset="0"/>
            </a:rPr>
            <a:t>MENU</a:t>
          </a:r>
          <a:endParaRPr lang="en-US" sz="1400">
            <a:solidFill>
              <a:schemeClr val="tx1"/>
            </a:solidFill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0</xdr:col>
      <xdr:colOff>0</xdr:colOff>
      <xdr:row>0</xdr:row>
      <xdr:rowOff>76200</xdr:rowOff>
    </xdr:from>
    <xdr:to>
      <xdr:col>2</xdr:col>
      <xdr:colOff>657225</xdr:colOff>
      <xdr:row>1</xdr:row>
      <xdr:rowOff>180975</xdr:rowOff>
    </xdr:to>
    <xdr:sp macro="" textlink="">
      <xdr:nvSpPr>
        <xdr:cNvPr id="13" name="Rounded Rectangle 12"/>
        <xdr:cNvSpPr/>
      </xdr:nvSpPr>
      <xdr:spPr>
        <a:xfrm>
          <a:off x="0" y="76200"/>
          <a:ext cx="2085975" cy="352425"/>
        </a:xfrm>
        <a:prstGeom prst="roundRect">
          <a:avLst>
            <a:gd name="adj" fmla="val 50000"/>
          </a:avLst>
        </a:prstGeom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chemeClr val="tx1"/>
              </a:solidFill>
              <a:latin typeface="Times New Roman" pitchFamily="18" charset="0"/>
              <a:cs typeface="Times New Roman" pitchFamily="18" charset="0"/>
            </a:rPr>
            <a:t>ANALISIS U.H</a:t>
          </a:r>
        </a:p>
      </xdr:txBody>
    </xdr:sp>
    <xdr:clientData/>
  </xdr:twoCellAnchor>
  <xdr:twoCellAnchor>
    <xdr:from>
      <xdr:col>0</xdr:col>
      <xdr:colOff>47625</xdr:colOff>
      <xdr:row>16</xdr:row>
      <xdr:rowOff>114300</xdr:rowOff>
    </xdr:from>
    <xdr:to>
      <xdr:col>2</xdr:col>
      <xdr:colOff>638175</xdr:colOff>
      <xdr:row>18</xdr:row>
      <xdr:rowOff>57150</xdr:rowOff>
    </xdr:to>
    <xdr:sp macro="" textlink="">
      <xdr:nvSpPr>
        <xdr:cNvPr id="17" name="Rectangle 16">
          <a:hlinkClick xmlns:r="http://schemas.openxmlformats.org/officeDocument/2006/relationships" r:id="rId7"/>
        </xdr:cNvPr>
        <xdr:cNvSpPr/>
      </xdr:nvSpPr>
      <xdr:spPr>
        <a:xfrm>
          <a:off x="47625" y="3848100"/>
          <a:ext cx="2019300" cy="323850"/>
        </a:xfrm>
        <a:prstGeom prst="rect">
          <a:avLst/>
        </a:prstGeom>
        <a:ln>
          <a:noFill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1">
              <a:latin typeface="Times New Roman" pitchFamily="18" charset="0"/>
              <a:cs typeface="Times New Roman" pitchFamily="18" charset="0"/>
            </a:rPr>
            <a:t>SAMPUL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685800</xdr:colOff>
      <xdr:row>1</xdr:row>
      <xdr:rowOff>238125</xdr:rowOff>
    </xdr:to>
    <xdr:sp macro="" textlink="">
      <xdr:nvSpPr>
        <xdr:cNvPr id="11" name="Rectangle 10"/>
        <xdr:cNvSpPr/>
      </xdr:nvSpPr>
      <xdr:spPr>
        <a:xfrm>
          <a:off x="0" y="0"/>
          <a:ext cx="2114550" cy="485775"/>
        </a:xfrm>
        <a:prstGeom prst="rect">
          <a:avLst/>
        </a:prstGeom>
        <a:gradFill flip="none" rotWithShape="1">
          <a:gsLst>
            <a:gs pos="0">
              <a:srgbClr val="A603AB"/>
            </a:gs>
            <a:gs pos="21001">
              <a:srgbClr val="0819FB"/>
            </a:gs>
            <a:gs pos="35001">
              <a:srgbClr val="1A8D48"/>
            </a:gs>
            <a:gs pos="52000">
              <a:srgbClr val="FFFF00"/>
            </a:gs>
            <a:gs pos="73000">
              <a:srgbClr val="EE3F17"/>
            </a:gs>
            <a:gs pos="88000">
              <a:srgbClr val="E81766"/>
            </a:gs>
            <a:gs pos="100000">
              <a:srgbClr val="A603AB"/>
            </a:gs>
          </a:gsLst>
          <a:path path="circle">
            <a:fillToRect l="100000" t="100000"/>
          </a:path>
          <a:tileRect r="-100000" b="-10000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9524</xdr:colOff>
      <xdr:row>2</xdr:row>
      <xdr:rowOff>9524</xdr:rowOff>
    </xdr:from>
    <xdr:to>
      <xdr:col>2</xdr:col>
      <xdr:colOff>695324</xdr:colOff>
      <xdr:row>38</xdr:row>
      <xdr:rowOff>142874</xdr:rowOff>
    </xdr:to>
    <xdr:sp macro="" textlink="">
      <xdr:nvSpPr>
        <xdr:cNvPr id="12" name="Flowchart: Document 11"/>
        <xdr:cNvSpPr/>
      </xdr:nvSpPr>
      <xdr:spPr>
        <a:xfrm>
          <a:off x="9524" y="504824"/>
          <a:ext cx="2114550" cy="5114925"/>
        </a:xfrm>
        <a:prstGeom prst="flowChartDocument">
          <a:avLst/>
        </a:prstGeom>
        <a:gradFill flip="none" rotWithShape="1">
          <a:gsLst>
            <a:gs pos="0">
              <a:srgbClr val="A603AB"/>
            </a:gs>
            <a:gs pos="21001">
              <a:srgbClr val="0819FB"/>
            </a:gs>
            <a:gs pos="35001">
              <a:srgbClr val="1A8D48"/>
            </a:gs>
            <a:gs pos="52000">
              <a:srgbClr val="FFFF00"/>
            </a:gs>
            <a:gs pos="73000">
              <a:srgbClr val="EE3F17"/>
            </a:gs>
            <a:gs pos="88000">
              <a:srgbClr val="E81766"/>
            </a:gs>
            <a:gs pos="100000">
              <a:srgbClr val="A603AB"/>
            </a:gs>
          </a:gsLst>
          <a:path path="circle">
            <a:fillToRect l="100000" t="100000"/>
          </a:path>
          <a:tileRect r="-100000" b="-10000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38101</xdr:colOff>
      <xdr:row>8</xdr:row>
      <xdr:rowOff>190500</xdr:rowOff>
    </xdr:from>
    <xdr:to>
      <xdr:col>2</xdr:col>
      <xdr:colOff>638175</xdr:colOff>
      <xdr:row>11</xdr:row>
      <xdr:rowOff>57151</xdr:rowOff>
    </xdr:to>
    <xdr:sp macro="" textlink="">
      <xdr:nvSpPr>
        <xdr:cNvPr id="3" name="Rectangle 2">
          <a:hlinkClick xmlns:r="http://schemas.openxmlformats.org/officeDocument/2006/relationships" r:id="rId1"/>
        </xdr:cNvPr>
        <xdr:cNvSpPr/>
      </xdr:nvSpPr>
      <xdr:spPr>
        <a:xfrm>
          <a:off x="38101" y="1743075"/>
          <a:ext cx="2028824" cy="466726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ANALISIS ULANGAN HARIAN</a:t>
          </a:r>
        </a:p>
      </xdr:txBody>
    </xdr:sp>
    <xdr:clientData/>
  </xdr:twoCellAnchor>
  <xdr:twoCellAnchor>
    <xdr:from>
      <xdr:col>0</xdr:col>
      <xdr:colOff>38101</xdr:colOff>
      <xdr:row>6</xdr:row>
      <xdr:rowOff>123825</xdr:rowOff>
    </xdr:from>
    <xdr:to>
      <xdr:col>2</xdr:col>
      <xdr:colOff>638175</xdr:colOff>
      <xdr:row>8</xdr:row>
      <xdr:rowOff>142875</xdr:rowOff>
    </xdr:to>
    <xdr:sp macro="" textlink="">
      <xdr:nvSpPr>
        <xdr:cNvPr id="4" name="Rectangle 3">
          <a:hlinkClick xmlns:r="http://schemas.openxmlformats.org/officeDocument/2006/relationships" r:id="rId2"/>
        </xdr:cNvPr>
        <xdr:cNvSpPr/>
      </xdr:nvSpPr>
      <xdr:spPr>
        <a:xfrm>
          <a:off x="38101" y="1276350"/>
          <a:ext cx="2028824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DATA SISWA</a:t>
          </a:r>
        </a:p>
      </xdr:txBody>
    </xdr:sp>
    <xdr:clientData/>
  </xdr:twoCellAnchor>
  <xdr:twoCellAnchor>
    <xdr:from>
      <xdr:col>0</xdr:col>
      <xdr:colOff>28576</xdr:colOff>
      <xdr:row>11</xdr:row>
      <xdr:rowOff>104775</xdr:rowOff>
    </xdr:from>
    <xdr:to>
      <xdr:col>2</xdr:col>
      <xdr:colOff>638175</xdr:colOff>
      <xdr:row>13</xdr:row>
      <xdr:rowOff>123825</xdr:rowOff>
    </xdr:to>
    <xdr:sp macro="" textlink="">
      <xdr:nvSpPr>
        <xdr:cNvPr id="5" name="Rectangle 4">
          <a:hlinkClick xmlns:r="http://schemas.openxmlformats.org/officeDocument/2006/relationships" r:id="rId3"/>
        </xdr:cNvPr>
        <xdr:cNvSpPr/>
      </xdr:nvSpPr>
      <xdr:spPr>
        <a:xfrm>
          <a:off x="28576" y="2257425"/>
          <a:ext cx="2038349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HASIL ANALISIS</a:t>
          </a:r>
        </a:p>
      </xdr:txBody>
    </xdr:sp>
    <xdr:clientData/>
  </xdr:twoCellAnchor>
  <xdr:twoCellAnchor>
    <xdr:from>
      <xdr:col>0</xdr:col>
      <xdr:colOff>38102</xdr:colOff>
      <xdr:row>13</xdr:row>
      <xdr:rowOff>180975</xdr:rowOff>
    </xdr:from>
    <xdr:to>
      <xdr:col>2</xdr:col>
      <xdr:colOff>638176</xdr:colOff>
      <xdr:row>15</xdr:row>
      <xdr:rowOff>180975</xdr:rowOff>
    </xdr:to>
    <xdr:sp macro="" textlink="">
      <xdr:nvSpPr>
        <xdr:cNvPr id="6" name="Rectangle 5">
          <a:hlinkClick xmlns:r="http://schemas.openxmlformats.org/officeDocument/2006/relationships" r:id="rId4"/>
        </xdr:cNvPr>
        <xdr:cNvSpPr/>
      </xdr:nvSpPr>
      <xdr:spPr>
        <a:xfrm>
          <a:off x="38102" y="2733675"/>
          <a:ext cx="2028824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PERBAIKAN</a:t>
          </a:r>
        </a:p>
      </xdr:txBody>
    </xdr:sp>
    <xdr:clientData/>
  </xdr:twoCellAnchor>
  <xdr:twoCellAnchor>
    <xdr:from>
      <xdr:col>0</xdr:col>
      <xdr:colOff>38100</xdr:colOff>
      <xdr:row>16</xdr:row>
      <xdr:rowOff>38100</xdr:rowOff>
    </xdr:from>
    <xdr:to>
      <xdr:col>2</xdr:col>
      <xdr:colOff>638175</xdr:colOff>
      <xdr:row>18</xdr:row>
      <xdr:rowOff>47625</xdr:rowOff>
    </xdr:to>
    <xdr:sp macro="" textlink="">
      <xdr:nvSpPr>
        <xdr:cNvPr id="7" name="Rectangle 6">
          <a:hlinkClick xmlns:r="http://schemas.openxmlformats.org/officeDocument/2006/relationships" r:id="rId5"/>
        </xdr:cNvPr>
        <xdr:cNvSpPr/>
      </xdr:nvSpPr>
      <xdr:spPr>
        <a:xfrm>
          <a:off x="38100" y="3209925"/>
          <a:ext cx="2028825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PENGAYAAN</a:t>
          </a:r>
        </a:p>
      </xdr:txBody>
    </xdr:sp>
    <xdr:clientData/>
  </xdr:twoCellAnchor>
  <xdr:twoCellAnchor>
    <xdr:from>
      <xdr:col>0</xdr:col>
      <xdr:colOff>28575</xdr:colOff>
      <xdr:row>4</xdr:row>
      <xdr:rowOff>85725</xdr:rowOff>
    </xdr:from>
    <xdr:to>
      <xdr:col>2</xdr:col>
      <xdr:colOff>628650</xdr:colOff>
      <xdr:row>5</xdr:row>
      <xdr:rowOff>190500</xdr:rowOff>
    </xdr:to>
    <xdr:sp macro="" textlink="">
      <xdr:nvSpPr>
        <xdr:cNvPr id="8" name="Rounded Rectangle 7"/>
        <xdr:cNvSpPr/>
      </xdr:nvSpPr>
      <xdr:spPr>
        <a:xfrm>
          <a:off x="28575" y="847725"/>
          <a:ext cx="2028825" cy="295275"/>
        </a:xfrm>
        <a:prstGeom prst="roundRect">
          <a:avLst>
            <a:gd name="adj" fmla="val 50000"/>
          </a:avLst>
        </a:prstGeom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chemeClr val="tx1"/>
              </a:solidFill>
              <a:latin typeface="Times New Roman" pitchFamily="18" charset="0"/>
              <a:cs typeface="Times New Roman" pitchFamily="18" charset="0"/>
            </a:rPr>
            <a:t>TOMBOL </a:t>
          </a:r>
          <a:r>
            <a:rPr lang="id-ID" sz="1400">
              <a:solidFill>
                <a:schemeClr val="tx1"/>
              </a:solidFill>
              <a:latin typeface="Times New Roman" pitchFamily="18" charset="0"/>
              <a:cs typeface="Times New Roman" pitchFamily="18" charset="0"/>
            </a:rPr>
            <a:t>MENU</a:t>
          </a:r>
          <a:endParaRPr lang="en-US" sz="1400">
            <a:solidFill>
              <a:schemeClr val="tx1"/>
            </a:solidFill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0</xdr:col>
      <xdr:colOff>28575</xdr:colOff>
      <xdr:row>0</xdr:row>
      <xdr:rowOff>76200</xdr:rowOff>
    </xdr:from>
    <xdr:to>
      <xdr:col>2</xdr:col>
      <xdr:colOff>685800</xdr:colOff>
      <xdr:row>1</xdr:row>
      <xdr:rowOff>180975</xdr:rowOff>
    </xdr:to>
    <xdr:sp macro="" textlink="">
      <xdr:nvSpPr>
        <xdr:cNvPr id="9" name="Rounded Rectangle 8"/>
        <xdr:cNvSpPr/>
      </xdr:nvSpPr>
      <xdr:spPr>
        <a:xfrm>
          <a:off x="28575" y="76200"/>
          <a:ext cx="2085975" cy="352425"/>
        </a:xfrm>
        <a:prstGeom prst="roundRect">
          <a:avLst>
            <a:gd name="adj" fmla="val 50000"/>
          </a:avLst>
        </a:prstGeom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chemeClr val="tx1"/>
              </a:solidFill>
              <a:latin typeface="Times New Roman" pitchFamily="18" charset="0"/>
              <a:cs typeface="Times New Roman" pitchFamily="18" charset="0"/>
            </a:rPr>
            <a:t>ANALISIS U.H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12</xdr:col>
      <xdr:colOff>0</xdr:colOff>
      <xdr:row>1</xdr:row>
      <xdr:rowOff>238124</xdr:rowOff>
    </xdr:to>
    <xdr:sp macro="" textlink="">
      <xdr:nvSpPr>
        <xdr:cNvPr id="10" name="Rectangle 9"/>
        <xdr:cNvSpPr/>
      </xdr:nvSpPr>
      <xdr:spPr>
        <a:xfrm>
          <a:off x="2143125" y="0"/>
          <a:ext cx="7362825" cy="485774"/>
        </a:xfrm>
        <a:prstGeom prst="rect">
          <a:avLst/>
        </a:prstGeom>
        <a:pattFill prst="pct20">
          <a:fgClr>
            <a:schemeClr val="accent1"/>
          </a:fgClr>
          <a:bgClr>
            <a:schemeClr val="bg1"/>
          </a:bgClr>
        </a:patt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104775</xdr:colOff>
      <xdr:row>0</xdr:row>
      <xdr:rowOff>47626</xdr:rowOff>
    </xdr:from>
    <xdr:to>
      <xdr:col>5</xdr:col>
      <xdr:colOff>904875</xdr:colOff>
      <xdr:row>1</xdr:row>
      <xdr:rowOff>161926</xdr:rowOff>
    </xdr:to>
    <xdr:sp macro="" textlink="">
      <xdr:nvSpPr>
        <xdr:cNvPr id="2" name="Rounded Rectangle 1">
          <a:hlinkClick xmlns:r="http://schemas.openxmlformats.org/officeDocument/2006/relationships" r:id="rId6"/>
        </xdr:cNvPr>
        <xdr:cNvSpPr/>
      </xdr:nvSpPr>
      <xdr:spPr>
        <a:xfrm>
          <a:off x="2362200" y="47626"/>
          <a:ext cx="1409700" cy="361950"/>
        </a:xfrm>
        <a:prstGeom prst="round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>
              <a:latin typeface="Times New Roman" pitchFamily="18" charset="0"/>
              <a:cs typeface="Times New Roman" pitchFamily="18" charset="0"/>
            </a:rPr>
            <a:t>HOME</a:t>
          </a:r>
        </a:p>
      </xdr:txBody>
    </xdr:sp>
    <xdr:clientData/>
  </xdr:twoCellAnchor>
  <xdr:twoCellAnchor>
    <xdr:from>
      <xdr:col>0</xdr:col>
      <xdr:colOff>47625</xdr:colOff>
      <xdr:row>18</xdr:row>
      <xdr:rowOff>142875</xdr:rowOff>
    </xdr:from>
    <xdr:to>
      <xdr:col>2</xdr:col>
      <xdr:colOff>638175</xdr:colOff>
      <xdr:row>20</xdr:row>
      <xdr:rowOff>190500</xdr:rowOff>
    </xdr:to>
    <xdr:sp macro="" textlink="">
      <xdr:nvSpPr>
        <xdr:cNvPr id="13" name="Rectangle 12">
          <a:hlinkClick xmlns:r="http://schemas.openxmlformats.org/officeDocument/2006/relationships" r:id="rId7"/>
        </xdr:cNvPr>
        <xdr:cNvSpPr/>
      </xdr:nvSpPr>
      <xdr:spPr>
        <a:xfrm>
          <a:off x="47625" y="3838575"/>
          <a:ext cx="2019300" cy="447675"/>
        </a:xfrm>
        <a:prstGeom prst="rect">
          <a:avLst/>
        </a:prstGeom>
        <a:ln>
          <a:noFill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1">
              <a:latin typeface="Times New Roman" pitchFamily="18" charset="0"/>
              <a:cs typeface="Times New Roman" pitchFamily="18" charset="0"/>
            </a:rPr>
            <a:t>SAMPUL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685800</xdr:colOff>
      <xdr:row>1</xdr:row>
      <xdr:rowOff>238125</xdr:rowOff>
    </xdr:to>
    <xdr:sp macro="" textlink="">
      <xdr:nvSpPr>
        <xdr:cNvPr id="11" name="Rectangle 10"/>
        <xdr:cNvSpPr/>
      </xdr:nvSpPr>
      <xdr:spPr>
        <a:xfrm>
          <a:off x="0" y="0"/>
          <a:ext cx="2114550" cy="485775"/>
        </a:xfrm>
        <a:prstGeom prst="rect">
          <a:avLst/>
        </a:prstGeom>
        <a:gradFill flip="none" rotWithShape="1">
          <a:gsLst>
            <a:gs pos="0">
              <a:srgbClr val="A603AB"/>
            </a:gs>
            <a:gs pos="21001">
              <a:srgbClr val="0819FB"/>
            </a:gs>
            <a:gs pos="35001">
              <a:srgbClr val="1A8D48"/>
            </a:gs>
            <a:gs pos="52000">
              <a:srgbClr val="FFFF00"/>
            </a:gs>
            <a:gs pos="73000">
              <a:srgbClr val="EE3F17"/>
            </a:gs>
            <a:gs pos="88000">
              <a:srgbClr val="E81766"/>
            </a:gs>
            <a:gs pos="100000">
              <a:srgbClr val="A603AB"/>
            </a:gs>
          </a:gsLst>
          <a:path path="circle">
            <a:fillToRect l="100000" t="100000"/>
          </a:path>
          <a:tileRect r="-100000" b="-10000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9524</xdr:colOff>
      <xdr:row>2</xdr:row>
      <xdr:rowOff>9525</xdr:rowOff>
    </xdr:from>
    <xdr:to>
      <xdr:col>2</xdr:col>
      <xdr:colOff>695324</xdr:colOff>
      <xdr:row>15</xdr:row>
      <xdr:rowOff>95250</xdr:rowOff>
    </xdr:to>
    <xdr:sp macro="" textlink="">
      <xdr:nvSpPr>
        <xdr:cNvPr id="12" name="Flowchart: Document 11"/>
        <xdr:cNvSpPr/>
      </xdr:nvSpPr>
      <xdr:spPr>
        <a:xfrm>
          <a:off x="9524" y="504825"/>
          <a:ext cx="2114550" cy="5010150"/>
        </a:xfrm>
        <a:prstGeom prst="flowChartDocument">
          <a:avLst/>
        </a:prstGeom>
        <a:gradFill flip="none" rotWithShape="1">
          <a:gsLst>
            <a:gs pos="0">
              <a:srgbClr val="A603AB"/>
            </a:gs>
            <a:gs pos="21001">
              <a:srgbClr val="0819FB"/>
            </a:gs>
            <a:gs pos="35001">
              <a:srgbClr val="1A8D48"/>
            </a:gs>
            <a:gs pos="52000">
              <a:srgbClr val="FFFF00"/>
            </a:gs>
            <a:gs pos="73000">
              <a:srgbClr val="EE3F17"/>
            </a:gs>
            <a:gs pos="88000">
              <a:srgbClr val="E81766"/>
            </a:gs>
            <a:gs pos="100000">
              <a:srgbClr val="A603AB"/>
            </a:gs>
          </a:gsLst>
          <a:path path="circle">
            <a:fillToRect l="100000" t="100000"/>
          </a:path>
          <a:tileRect r="-100000" b="-10000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38101</xdr:colOff>
      <xdr:row>8</xdr:row>
      <xdr:rowOff>142875</xdr:rowOff>
    </xdr:from>
    <xdr:to>
      <xdr:col>2</xdr:col>
      <xdr:colOff>638175</xdr:colOff>
      <xdr:row>11</xdr:row>
      <xdr:rowOff>1</xdr:rowOff>
    </xdr:to>
    <xdr:sp macro="" textlink="">
      <xdr:nvSpPr>
        <xdr:cNvPr id="3" name="Rectangle 2">
          <a:hlinkClick xmlns:r="http://schemas.openxmlformats.org/officeDocument/2006/relationships" r:id="rId1"/>
        </xdr:cNvPr>
        <xdr:cNvSpPr/>
      </xdr:nvSpPr>
      <xdr:spPr>
        <a:xfrm>
          <a:off x="38101" y="1743075"/>
          <a:ext cx="2028824" cy="466726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ANALISIS ULANGAN HARIAN</a:t>
          </a:r>
        </a:p>
      </xdr:txBody>
    </xdr:sp>
    <xdr:clientData/>
  </xdr:twoCellAnchor>
  <xdr:twoCellAnchor>
    <xdr:from>
      <xdr:col>0</xdr:col>
      <xdr:colOff>38101</xdr:colOff>
      <xdr:row>6</xdr:row>
      <xdr:rowOff>66675</xdr:rowOff>
    </xdr:from>
    <xdr:to>
      <xdr:col>2</xdr:col>
      <xdr:colOff>638175</xdr:colOff>
      <xdr:row>8</xdr:row>
      <xdr:rowOff>95250</xdr:rowOff>
    </xdr:to>
    <xdr:sp macro="" textlink="">
      <xdr:nvSpPr>
        <xdr:cNvPr id="4" name="Rectangle 3">
          <a:hlinkClick xmlns:r="http://schemas.openxmlformats.org/officeDocument/2006/relationships" r:id="rId2"/>
        </xdr:cNvPr>
        <xdr:cNvSpPr/>
      </xdr:nvSpPr>
      <xdr:spPr>
        <a:xfrm>
          <a:off x="38101" y="1276350"/>
          <a:ext cx="2028824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DATA SISWA</a:t>
          </a:r>
        </a:p>
      </xdr:txBody>
    </xdr:sp>
    <xdr:clientData/>
  </xdr:twoCellAnchor>
  <xdr:twoCellAnchor>
    <xdr:from>
      <xdr:col>0</xdr:col>
      <xdr:colOff>28576</xdr:colOff>
      <xdr:row>11</xdr:row>
      <xdr:rowOff>47625</xdr:rowOff>
    </xdr:from>
    <xdr:to>
      <xdr:col>2</xdr:col>
      <xdr:colOff>638175</xdr:colOff>
      <xdr:row>12</xdr:row>
      <xdr:rowOff>57150</xdr:rowOff>
    </xdr:to>
    <xdr:sp macro="" textlink="">
      <xdr:nvSpPr>
        <xdr:cNvPr id="5" name="Rectangle 4">
          <a:hlinkClick xmlns:r="http://schemas.openxmlformats.org/officeDocument/2006/relationships" r:id="rId3"/>
        </xdr:cNvPr>
        <xdr:cNvSpPr/>
      </xdr:nvSpPr>
      <xdr:spPr>
        <a:xfrm>
          <a:off x="28576" y="2257425"/>
          <a:ext cx="2038349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HASIL ANALISIS</a:t>
          </a:r>
        </a:p>
      </xdr:txBody>
    </xdr:sp>
    <xdr:clientData/>
  </xdr:twoCellAnchor>
  <xdr:twoCellAnchor>
    <xdr:from>
      <xdr:col>0</xdr:col>
      <xdr:colOff>38102</xdr:colOff>
      <xdr:row>12</xdr:row>
      <xdr:rowOff>114300</xdr:rowOff>
    </xdr:from>
    <xdr:to>
      <xdr:col>2</xdr:col>
      <xdr:colOff>638176</xdr:colOff>
      <xdr:row>12</xdr:row>
      <xdr:rowOff>533400</xdr:rowOff>
    </xdr:to>
    <xdr:sp macro="" textlink="">
      <xdr:nvSpPr>
        <xdr:cNvPr id="6" name="Rectangle 5">
          <a:hlinkClick xmlns:r="http://schemas.openxmlformats.org/officeDocument/2006/relationships" r:id="rId4"/>
        </xdr:cNvPr>
        <xdr:cNvSpPr/>
      </xdr:nvSpPr>
      <xdr:spPr>
        <a:xfrm>
          <a:off x="38102" y="2733675"/>
          <a:ext cx="2028824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PERBAIKAN</a:t>
          </a:r>
        </a:p>
      </xdr:txBody>
    </xdr:sp>
    <xdr:clientData/>
  </xdr:twoCellAnchor>
  <xdr:twoCellAnchor>
    <xdr:from>
      <xdr:col>0</xdr:col>
      <xdr:colOff>38100</xdr:colOff>
      <xdr:row>12</xdr:row>
      <xdr:rowOff>590550</xdr:rowOff>
    </xdr:from>
    <xdr:to>
      <xdr:col>2</xdr:col>
      <xdr:colOff>638175</xdr:colOff>
      <xdr:row>12</xdr:row>
      <xdr:rowOff>1009650</xdr:rowOff>
    </xdr:to>
    <xdr:sp macro="" textlink="">
      <xdr:nvSpPr>
        <xdr:cNvPr id="7" name="Rectangle 6">
          <a:hlinkClick xmlns:r="http://schemas.openxmlformats.org/officeDocument/2006/relationships" r:id="rId5"/>
        </xdr:cNvPr>
        <xdr:cNvSpPr/>
      </xdr:nvSpPr>
      <xdr:spPr>
        <a:xfrm>
          <a:off x="38100" y="3209925"/>
          <a:ext cx="2028825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PENGAYAAN</a:t>
          </a:r>
        </a:p>
      </xdr:txBody>
    </xdr:sp>
    <xdr:clientData/>
  </xdr:twoCellAnchor>
  <xdr:twoCellAnchor>
    <xdr:from>
      <xdr:col>0</xdr:col>
      <xdr:colOff>28575</xdr:colOff>
      <xdr:row>4</xdr:row>
      <xdr:rowOff>85725</xdr:rowOff>
    </xdr:from>
    <xdr:to>
      <xdr:col>2</xdr:col>
      <xdr:colOff>628650</xdr:colOff>
      <xdr:row>5</xdr:row>
      <xdr:rowOff>190500</xdr:rowOff>
    </xdr:to>
    <xdr:sp macro="" textlink="">
      <xdr:nvSpPr>
        <xdr:cNvPr id="8" name="Rounded Rectangle 7"/>
        <xdr:cNvSpPr/>
      </xdr:nvSpPr>
      <xdr:spPr>
        <a:xfrm>
          <a:off x="28575" y="847725"/>
          <a:ext cx="2028825" cy="295275"/>
        </a:xfrm>
        <a:prstGeom prst="roundRect">
          <a:avLst>
            <a:gd name="adj" fmla="val 50000"/>
          </a:avLst>
        </a:prstGeom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chemeClr val="tx1"/>
              </a:solidFill>
              <a:latin typeface="Times New Roman" pitchFamily="18" charset="0"/>
              <a:cs typeface="Times New Roman" pitchFamily="18" charset="0"/>
            </a:rPr>
            <a:t>TOMBOL </a:t>
          </a:r>
          <a:r>
            <a:rPr lang="id-ID" sz="1400">
              <a:solidFill>
                <a:schemeClr val="tx1"/>
              </a:solidFill>
              <a:latin typeface="Times New Roman" pitchFamily="18" charset="0"/>
              <a:cs typeface="Times New Roman" pitchFamily="18" charset="0"/>
            </a:rPr>
            <a:t>MENU</a:t>
          </a:r>
          <a:endParaRPr lang="en-US" sz="1400">
            <a:solidFill>
              <a:schemeClr val="tx1"/>
            </a:solidFill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0</xdr:col>
      <xdr:colOff>0</xdr:colOff>
      <xdr:row>0</xdr:row>
      <xdr:rowOff>76200</xdr:rowOff>
    </xdr:from>
    <xdr:to>
      <xdr:col>2</xdr:col>
      <xdr:colOff>657225</xdr:colOff>
      <xdr:row>1</xdr:row>
      <xdr:rowOff>180975</xdr:rowOff>
    </xdr:to>
    <xdr:sp macro="" textlink="">
      <xdr:nvSpPr>
        <xdr:cNvPr id="9" name="Rounded Rectangle 8"/>
        <xdr:cNvSpPr/>
      </xdr:nvSpPr>
      <xdr:spPr>
        <a:xfrm>
          <a:off x="0" y="76200"/>
          <a:ext cx="2085975" cy="352425"/>
        </a:xfrm>
        <a:prstGeom prst="roundRect">
          <a:avLst>
            <a:gd name="adj" fmla="val 50000"/>
          </a:avLst>
        </a:prstGeom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chemeClr val="tx1"/>
              </a:solidFill>
              <a:latin typeface="Times New Roman" pitchFamily="18" charset="0"/>
              <a:cs typeface="Times New Roman" pitchFamily="18" charset="0"/>
            </a:rPr>
            <a:t>ANALISIS U.H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12</xdr:col>
      <xdr:colOff>0</xdr:colOff>
      <xdr:row>2</xdr:row>
      <xdr:rowOff>0</xdr:rowOff>
    </xdr:to>
    <xdr:sp macro="" textlink="">
      <xdr:nvSpPr>
        <xdr:cNvPr id="10" name="Rectangle 9"/>
        <xdr:cNvSpPr/>
      </xdr:nvSpPr>
      <xdr:spPr>
        <a:xfrm>
          <a:off x="2143125" y="0"/>
          <a:ext cx="7048500" cy="495300"/>
        </a:xfrm>
        <a:prstGeom prst="rect">
          <a:avLst/>
        </a:prstGeom>
        <a:pattFill prst="pct20">
          <a:fgClr>
            <a:schemeClr val="accent1"/>
          </a:fgClr>
          <a:bgClr>
            <a:schemeClr val="bg1"/>
          </a:bgClr>
        </a:patt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38100</xdr:colOff>
      <xdr:row>0</xdr:row>
      <xdr:rowOff>57150</xdr:rowOff>
    </xdr:from>
    <xdr:to>
      <xdr:col>6</xdr:col>
      <xdr:colOff>57150</xdr:colOff>
      <xdr:row>1</xdr:row>
      <xdr:rowOff>180975</xdr:rowOff>
    </xdr:to>
    <xdr:sp macro="" textlink="">
      <xdr:nvSpPr>
        <xdr:cNvPr id="2" name="Rounded Rectangle 1">
          <a:hlinkClick xmlns:r="http://schemas.openxmlformats.org/officeDocument/2006/relationships" r:id="rId6"/>
        </xdr:cNvPr>
        <xdr:cNvSpPr/>
      </xdr:nvSpPr>
      <xdr:spPr>
        <a:xfrm>
          <a:off x="2295525" y="57150"/>
          <a:ext cx="1409700" cy="371475"/>
        </a:xfrm>
        <a:prstGeom prst="round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>
              <a:latin typeface="Times New Roman" pitchFamily="18" charset="0"/>
              <a:cs typeface="Times New Roman" pitchFamily="18" charset="0"/>
            </a:rPr>
            <a:t>HOME</a:t>
          </a:r>
        </a:p>
      </xdr:txBody>
    </xdr:sp>
    <xdr:clientData/>
  </xdr:twoCellAnchor>
  <xdr:twoCellAnchor>
    <xdr:from>
      <xdr:col>0</xdr:col>
      <xdr:colOff>38099</xdr:colOff>
      <xdr:row>12</xdr:row>
      <xdr:rowOff>1057275</xdr:rowOff>
    </xdr:from>
    <xdr:to>
      <xdr:col>2</xdr:col>
      <xdr:colOff>628649</xdr:colOff>
      <xdr:row>13</xdr:row>
      <xdr:rowOff>238125</xdr:rowOff>
    </xdr:to>
    <xdr:sp macro="" textlink="">
      <xdr:nvSpPr>
        <xdr:cNvPr id="13" name="Rectangle 12">
          <a:hlinkClick xmlns:r="http://schemas.openxmlformats.org/officeDocument/2006/relationships" r:id="rId7"/>
        </xdr:cNvPr>
        <xdr:cNvSpPr/>
      </xdr:nvSpPr>
      <xdr:spPr>
        <a:xfrm>
          <a:off x="38099" y="3790950"/>
          <a:ext cx="2019300" cy="323850"/>
        </a:xfrm>
        <a:prstGeom prst="rect">
          <a:avLst/>
        </a:prstGeom>
        <a:ln>
          <a:noFill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1">
              <a:latin typeface="Times New Roman" pitchFamily="18" charset="0"/>
              <a:cs typeface="Times New Roman" pitchFamily="18" charset="0"/>
            </a:rPr>
            <a:t>SAMPUL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685800</xdr:colOff>
      <xdr:row>1</xdr:row>
      <xdr:rowOff>238125</xdr:rowOff>
    </xdr:to>
    <xdr:sp macro="" textlink="">
      <xdr:nvSpPr>
        <xdr:cNvPr id="2" name="Rectangle 1"/>
        <xdr:cNvSpPr/>
      </xdr:nvSpPr>
      <xdr:spPr>
        <a:xfrm>
          <a:off x="0" y="0"/>
          <a:ext cx="2114550" cy="485775"/>
        </a:xfrm>
        <a:prstGeom prst="rect">
          <a:avLst/>
        </a:prstGeom>
        <a:gradFill flip="none" rotWithShape="1">
          <a:gsLst>
            <a:gs pos="0">
              <a:srgbClr val="A603AB"/>
            </a:gs>
            <a:gs pos="21001">
              <a:srgbClr val="0819FB"/>
            </a:gs>
            <a:gs pos="35001">
              <a:srgbClr val="1A8D48"/>
            </a:gs>
            <a:gs pos="52000">
              <a:srgbClr val="FFFF00"/>
            </a:gs>
            <a:gs pos="73000">
              <a:srgbClr val="EE3F17"/>
            </a:gs>
            <a:gs pos="88000">
              <a:srgbClr val="E81766"/>
            </a:gs>
            <a:gs pos="100000">
              <a:srgbClr val="A603AB"/>
            </a:gs>
          </a:gsLst>
          <a:path path="circle">
            <a:fillToRect l="100000" t="100000"/>
          </a:path>
          <a:tileRect r="-100000" b="-10000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9524</xdr:colOff>
      <xdr:row>2</xdr:row>
      <xdr:rowOff>9525</xdr:rowOff>
    </xdr:from>
    <xdr:to>
      <xdr:col>2</xdr:col>
      <xdr:colOff>695324</xdr:colOff>
      <xdr:row>13</xdr:row>
      <xdr:rowOff>1028700</xdr:rowOff>
    </xdr:to>
    <xdr:sp macro="" textlink="">
      <xdr:nvSpPr>
        <xdr:cNvPr id="3" name="Flowchart: Document 2"/>
        <xdr:cNvSpPr/>
      </xdr:nvSpPr>
      <xdr:spPr>
        <a:xfrm>
          <a:off x="9524" y="504825"/>
          <a:ext cx="2114550" cy="4400550"/>
        </a:xfrm>
        <a:prstGeom prst="flowChartDocument">
          <a:avLst/>
        </a:prstGeom>
        <a:gradFill flip="none" rotWithShape="1">
          <a:gsLst>
            <a:gs pos="0">
              <a:srgbClr val="A603AB"/>
            </a:gs>
            <a:gs pos="21001">
              <a:srgbClr val="0819FB"/>
            </a:gs>
            <a:gs pos="35001">
              <a:srgbClr val="1A8D48"/>
            </a:gs>
            <a:gs pos="52000">
              <a:srgbClr val="FFFF00"/>
            </a:gs>
            <a:gs pos="73000">
              <a:srgbClr val="EE3F17"/>
            </a:gs>
            <a:gs pos="88000">
              <a:srgbClr val="E81766"/>
            </a:gs>
            <a:gs pos="100000">
              <a:srgbClr val="A603AB"/>
            </a:gs>
          </a:gsLst>
          <a:path path="circle">
            <a:fillToRect l="100000" t="100000"/>
          </a:path>
          <a:tileRect r="-100000" b="-10000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38101</xdr:colOff>
      <xdr:row>7</xdr:row>
      <xdr:rowOff>266701</xdr:rowOff>
    </xdr:from>
    <xdr:to>
      <xdr:col>2</xdr:col>
      <xdr:colOff>638175</xdr:colOff>
      <xdr:row>8</xdr:row>
      <xdr:rowOff>238125</xdr:rowOff>
    </xdr:to>
    <xdr:sp macro="" textlink="">
      <xdr:nvSpPr>
        <xdr:cNvPr id="4" name="Rectangle 3">
          <a:hlinkClick xmlns:r="http://schemas.openxmlformats.org/officeDocument/2006/relationships" r:id="rId1"/>
        </xdr:cNvPr>
        <xdr:cNvSpPr/>
      </xdr:nvSpPr>
      <xdr:spPr>
        <a:xfrm>
          <a:off x="38101" y="1781176"/>
          <a:ext cx="2028824" cy="352424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ANALISIS ULANGAN HARIAN</a:t>
          </a:r>
        </a:p>
      </xdr:txBody>
    </xdr:sp>
    <xdr:clientData/>
  </xdr:twoCellAnchor>
  <xdr:twoCellAnchor>
    <xdr:from>
      <xdr:col>0</xdr:col>
      <xdr:colOff>38101</xdr:colOff>
      <xdr:row>6</xdr:row>
      <xdr:rowOff>66676</xdr:rowOff>
    </xdr:from>
    <xdr:to>
      <xdr:col>2</xdr:col>
      <xdr:colOff>638175</xdr:colOff>
      <xdr:row>7</xdr:row>
      <xdr:rowOff>209550</xdr:rowOff>
    </xdr:to>
    <xdr:sp macro="" textlink="">
      <xdr:nvSpPr>
        <xdr:cNvPr id="5" name="Rectangle 4">
          <a:hlinkClick xmlns:r="http://schemas.openxmlformats.org/officeDocument/2006/relationships" r:id="rId2"/>
        </xdr:cNvPr>
        <xdr:cNvSpPr/>
      </xdr:nvSpPr>
      <xdr:spPr>
        <a:xfrm>
          <a:off x="38101" y="1390651"/>
          <a:ext cx="2028824" cy="333374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DATA SISWA</a:t>
          </a:r>
        </a:p>
      </xdr:txBody>
    </xdr:sp>
    <xdr:clientData/>
  </xdr:twoCellAnchor>
  <xdr:twoCellAnchor>
    <xdr:from>
      <xdr:col>0</xdr:col>
      <xdr:colOff>28576</xdr:colOff>
      <xdr:row>8</xdr:row>
      <xdr:rowOff>314325</xdr:rowOff>
    </xdr:from>
    <xdr:to>
      <xdr:col>2</xdr:col>
      <xdr:colOff>638175</xdr:colOff>
      <xdr:row>9</xdr:row>
      <xdr:rowOff>295275</xdr:rowOff>
    </xdr:to>
    <xdr:sp macro="" textlink="">
      <xdr:nvSpPr>
        <xdr:cNvPr id="6" name="Rectangle 5">
          <a:hlinkClick xmlns:r="http://schemas.openxmlformats.org/officeDocument/2006/relationships" r:id="rId3"/>
        </xdr:cNvPr>
        <xdr:cNvSpPr/>
      </xdr:nvSpPr>
      <xdr:spPr>
        <a:xfrm>
          <a:off x="28576" y="2209800"/>
          <a:ext cx="2038349" cy="314325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HASIL ANALISIS</a:t>
          </a:r>
        </a:p>
      </xdr:txBody>
    </xdr:sp>
    <xdr:clientData/>
  </xdr:twoCellAnchor>
  <xdr:twoCellAnchor>
    <xdr:from>
      <xdr:col>0</xdr:col>
      <xdr:colOff>47627</xdr:colOff>
      <xdr:row>10</xdr:row>
      <xdr:rowOff>19050</xdr:rowOff>
    </xdr:from>
    <xdr:to>
      <xdr:col>2</xdr:col>
      <xdr:colOff>647701</xdr:colOff>
      <xdr:row>11</xdr:row>
      <xdr:rowOff>142875</xdr:rowOff>
    </xdr:to>
    <xdr:sp macro="" textlink="">
      <xdr:nvSpPr>
        <xdr:cNvPr id="7" name="Rectangle 6">
          <a:hlinkClick xmlns:r="http://schemas.openxmlformats.org/officeDocument/2006/relationships" r:id="rId4"/>
        </xdr:cNvPr>
        <xdr:cNvSpPr/>
      </xdr:nvSpPr>
      <xdr:spPr>
        <a:xfrm>
          <a:off x="47627" y="2581275"/>
          <a:ext cx="2028824" cy="32385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PERBAIKAN</a:t>
          </a:r>
        </a:p>
      </xdr:txBody>
    </xdr:sp>
    <xdr:clientData/>
  </xdr:twoCellAnchor>
  <xdr:twoCellAnchor>
    <xdr:from>
      <xdr:col>0</xdr:col>
      <xdr:colOff>47625</xdr:colOff>
      <xdr:row>12</xdr:row>
      <xdr:rowOff>0</xdr:rowOff>
    </xdr:from>
    <xdr:to>
      <xdr:col>2</xdr:col>
      <xdr:colOff>647700</xdr:colOff>
      <xdr:row>12</xdr:row>
      <xdr:rowOff>419100</xdr:rowOff>
    </xdr:to>
    <xdr:sp macro="" textlink="">
      <xdr:nvSpPr>
        <xdr:cNvPr id="8" name="Rectangle 7">
          <a:hlinkClick xmlns:r="http://schemas.openxmlformats.org/officeDocument/2006/relationships" r:id="rId5"/>
        </xdr:cNvPr>
        <xdr:cNvSpPr/>
      </xdr:nvSpPr>
      <xdr:spPr>
        <a:xfrm>
          <a:off x="47625" y="2962275"/>
          <a:ext cx="2028825" cy="419100"/>
        </a:xfrm>
        <a:prstGeom prst="rect">
          <a:avLst/>
        </a:prstGeom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coolSlant"/>
        </a:sp3d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200" b="1">
              <a:latin typeface="Arial Narrow" pitchFamily="34" charset="0"/>
            </a:rPr>
            <a:t>PENGAYAAN</a:t>
          </a:r>
        </a:p>
      </xdr:txBody>
    </xdr:sp>
    <xdr:clientData/>
  </xdr:twoCellAnchor>
  <xdr:twoCellAnchor>
    <xdr:from>
      <xdr:col>0</xdr:col>
      <xdr:colOff>28575</xdr:colOff>
      <xdr:row>4</xdr:row>
      <xdr:rowOff>85725</xdr:rowOff>
    </xdr:from>
    <xdr:to>
      <xdr:col>2</xdr:col>
      <xdr:colOff>628650</xdr:colOff>
      <xdr:row>5</xdr:row>
      <xdr:rowOff>190500</xdr:rowOff>
    </xdr:to>
    <xdr:sp macro="" textlink="">
      <xdr:nvSpPr>
        <xdr:cNvPr id="9" name="Rounded Rectangle 8"/>
        <xdr:cNvSpPr/>
      </xdr:nvSpPr>
      <xdr:spPr>
        <a:xfrm>
          <a:off x="28575" y="962025"/>
          <a:ext cx="2028825" cy="295275"/>
        </a:xfrm>
        <a:prstGeom prst="roundRect">
          <a:avLst>
            <a:gd name="adj" fmla="val 50000"/>
          </a:avLst>
        </a:prstGeom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chemeClr val="tx1"/>
              </a:solidFill>
              <a:latin typeface="Times New Roman" pitchFamily="18" charset="0"/>
              <a:cs typeface="Times New Roman" pitchFamily="18" charset="0"/>
            </a:rPr>
            <a:t>TOMBOL </a:t>
          </a:r>
          <a:r>
            <a:rPr lang="id-ID" sz="1400">
              <a:solidFill>
                <a:schemeClr val="tx1"/>
              </a:solidFill>
              <a:latin typeface="Times New Roman" pitchFamily="18" charset="0"/>
              <a:cs typeface="Times New Roman" pitchFamily="18" charset="0"/>
            </a:rPr>
            <a:t>MENU</a:t>
          </a:r>
          <a:endParaRPr lang="en-US" sz="1400">
            <a:solidFill>
              <a:schemeClr val="tx1"/>
            </a:solidFill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0</xdr:col>
      <xdr:colOff>0</xdr:colOff>
      <xdr:row>0</xdr:row>
      <xdr:rowOff>76200</xdr:rowOff>
    </xdr:from>
    <xdr:to>
      <xdr:col>2</xdr:col>
      <xdr:colOff>657225</xdr:colOff>
      <xdr:row>1</xdr:row>
      <xdr:rowOff>180975</xdr:rowOff>
    </xdr:to>
    <xdr:sp macro="" textlink="">
      <xdr:nvSpPr>
        <xdr:cNvPr id="10" name="Rounded Rectangle 9"/>
        <xdr:cNvSpPr/>
      </xdr:nvSpPr>
      <xdr:spPr>
        <a:xfrm>
          <a:off x="0" y="76200"/>
          <a:ext cx="2085975" cy="352425"/>
        </a:xfrm>
        <a:prstGeom prst="roundRect">
          <a:avLst>
            <a:gd name="adj" fmla="val 50000"/>
          </a:avLst>
        </a:prstGeom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400">
              <a:solidFill>
                <a:schemeClr val="tx1"/>
              </a:solidFill>
              <a:latin typeface="Times New Roman" pitchFamily="18" charset="0"/>
              <a:cs typeface="Times New Roman" pitchFamily="18" charset="0"/>
            </a:rPr>
            <a:t>ANALISIS U.H</a:t>
          </a:r>
        </a:p>
      </xdr:txBody>
    </xdr:sp>
    <xdr:clientData/>
  </xdr:twoCellAnchor>
  <xdr:twoCellAnchor>
    <xdr:from>
      <xdr:col>3</xdr:col>
      <xdr:colOff>0</xdr:colOff>
      <xdr:row>0</xdr:row>
      <xdr:rowOff>0</xdr:rowOff>
    </xdr:from>
    <xdr:to>
      <xdr:col>12</xdr:col>
      <xdr:colOff>0</xdr:colOff>
      <xdr:row>2</xdr:row>
      <xdr:rowOff>0</xdr:rowOff>
    </xdr:to>
    <xdr:sp macro="" textlink="">
      <xdr:nvSpPr>
        <xdr:cNvPr id="11" name="Rectangle 10"/>
        <xdr:cNvSpPr/>
      </xdr:nvSpPr>
      <xdr:spPr>
        <a:xfrm>
          <a:off x="2143125" y="0"/>
          <a:ext cx="7048500" cy="495300"/>
        </a:xfrm>
        <a:prstGeom prst="rect">
          <a:avLst/>
        </a:prstGeom>
        <a:pattFill prst="pct20">
          <a:fgClr>
            <a:schemeClr val="accent1"/>
          </a:fgClr>
          <a:bgClr>
            <a:schemeClr val="bg1"/>
          </a:bgClr>
        </a:patt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38100</xdr:colOff>
      <xdr:row>0</xdr:row>
      <xdr:rowOff>57150</xdr:rowOff>
    </xdr:from>
    <xdr:to>
      <xdr:col>6</xdr:col>
      <xdr:colOff>57150</xdr:colOff>
      <xdr:row>1</xdr:row>
      <xdr:rowOff>180975</xdr:rowOff>
    </xdr:to>
    <xdr:sp macro="" textlink="">
      <xdr:nvSpPr>
        <xdr:cNvPr id="12" name="Rounded Rectangle 11">
          <a:hlinkClick xmlns:r="http://schemas.openxmlformats.org/officeDocument/2006/relationships" r:id="rId6"/>
        </xdr:cNvPr>
        <xdr:cNvSpPr/>
      </xdr:nvSpPr>
      <xdr:spPr>
        <a:xfrm>
          <a:off x="2295525" y="57150"/>
          <a:ext cx="1409700" cy="371475"/>
        </a:xfrm>
        <a:prstGeom prst="round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>
              <a:latin typeface="Times New Roman" pitchFamily="18" charset="0"/>
              <a:cs typeface="Times New Roman" pitchFamily="18" charset="0"/>
            </a:rPr>
            <a:t>HOME</a:t>
          </a:r>
        </a:p>
      </xdr:txBody>
    </xdr:sp>
    <xdr:clientData/>
  </xdr:twoCellAnchor>
  <xdr:twoCellAnchor>
    <xdr:from>
      <xdr:col>7</xdr:col>
      <xdr:colOff>428625</xdr:colOff>
      <xdr:row>10</xdr:row>
      <xdr:rowOff>171451</xdr:rowOff>
    </xdr:from>
    <xdr:to>
      <xdr:col>7</xdr:col>
      <xdr:colOff>1238250</xdr:colOff>
      <xdr:row>15</xdr:row>
      <xdr:rowOff>1257301</xdr:rowOff>
    </xdr:to>
    <xdr:sp macro="" textlink="">
      <xdr:nvSpPr>
        <xdr:cNvPr id="13" name="Flowchart: Document 12"/>
        <xdr:cNvSpPr/>
      </xdr:nvSpPr>
      <xdr:spPr>
        <a:xfrm>
          <a:off x="4543425" y="2733676"/>
          <a:ext cx="809625" cy="4171950"/>
        </a:xfrm>
        <a:prstGeom prst="flowChartDocumen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000">
              <a:solidFill>
                <a:sysClr val="windowText" lastClr="000000"/>
              </a:solidFill>
              <a:latin typeface="Times New Roman" pitchFamily="18" charset="0"/>
              <a:cs typeface="Times New Roman" pitchFamily="18" charset="0"/>
            </a:rPr>
            <a:t>O</a:t>
          </a:r>
        </a:p>
        <a:p>
          <a:pPr algn="ctr"/>
          <a:endParaRPr lang="en-US" sz="2000">
            <a:solidFill>
              <a:sysClr val="windowText" lastClr="000000"/>
            </a:solidFill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en-US" sz="2000">
              <a:solidFill>
                <a:sysClr val="windowText" lastClr="000000"/>
              </a:solidFill>
              <a:latin typeface="Times New Roman" pitchFamily="18" charset="0"/>
              <a:cs typeface="Times New Roman" pitchFamily="18" charset="0"/>
            </a:rPr>
            <a:t>L</a:t>
          </a:r>
        </a:p>
        <a:p>
          <a:pPr algn="ctr"/>
          <a:endParaRPr lang="en-US" sz="2000">
            <a:solidFill>
              <a:sysClr val="windowText" lastClr="000000"/>
            </a:solidFill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en-US" sz="2000">
              <a:solidFill>
                <a:sysClr val="windowText" lastClr="000000"/>
              </a:solidFill>
              <a:latin typeface="Times New Roman" pitchFamily="18" charset="0"/>
              <a:cs typeface="Times New Roman" pitchFamily="18" charset="0"/>
            </a:rPr>
            <a:t>E</a:t>
          </a:r>
        </a:p>
        <a:p>
          <a:pPr algn="ctr"/>
          <a:endParaRPr lang="en-US" sz="2000">
            <a:solidFill>
              <a:sysClr val="windowText" lastClr="000000"/>
            </a:solidFill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en-US" sz="2000">
              <a:solidFill>
                <a:sysClr val="windowText" lastClr="000000"/>
              </a:solidFill>
              <a:latin typeface="Times New Roman" pitchFamily="18" charset="0"/>
              <a:cs typeface="Times New Roman" pitchFamily="18" charset="0"/>
            </a:rPr>
            <a:t>H</a:t>
          </a:r>
        </a:p>
      </xdr:txBody>
    </xdr:sp>
    <xdr:clientData/>
  </xdr:twoCellAnchor>
  <xdr:twoCellAnchor>
    <xdr:from>
      <xdr:col>5</xdr:col>
      <xdr:colOff>104775</xdr:colOff>
      <xdr:row>5</xdr:row>
      <xdr:rowOff>85725</xdr:rowOff>
    </xdr:from>
    <xdr:to>
      <xdr:col>9</xdr:col>
      <xdr:colOff>647699</xdr:colOff>
      <xdr:row>28</xdr:row>
      <xdr:rowOff>104774</xdr:rowOff>
    </xdr:to>
    <xdr:sp macro="" textlink="">
      <xdr:nvSpPr>
        <xdr:cNvPr id="14" name="Rectangle 13"/>
        <xdr:cNvSpPr/>
      </xdr:nvSpPr>
      <xdr:spPr>
        <a:xfrm>
          <a:off x="2362200" y="1152525"/>
          <a:ext cx="5238749" cy="9048749"/>
        </a:xfrm>
        <a:prstGeom prst="rect">
          <a:avLst/>
        </a:prstGeom>
        <a:noFill/>
        <a:ln w="95250" cmpd="thickThin">
          <a:solidFill>
            <a:schemeClr val="tx1"/>
          </a:solidFill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n-US"/>
        </a:p>
      </xdr:txBody>
    </xdr:sp>
    <xdr:clientData/>
  </xdr:twoCellAnchor>
  <xdr:twoCellAnchor>
    <xdr:from>
      <xdr:col>5</xdr:col>
      <xdr:colOff>257175</xdr:colOff>
      <xdr:row>6</xdr:row>
      <xdr:rowOff>38099</xdr:rowOff>
    </xdr:from>
    <xdr:to>
      <xdr:col>9</xdr:col>
      <xdr:colOff>885825</xdr:colOff>
      <xdr:row>29</xdr:row>
      <xdr:rowOff>104775</xdr:rowOff>
    </xdr:to>
    <xdr:sp macro="" textlink="">
      <xdr:nvSpPr>
        <xdr:cNvPr id="15" name="Rectangle 14"/>
        <xdr:cNvSpPr/>
      </xdr:nvSpPr>
      <xdr:spPr>
        <a:xfrm>
          <a:off x="2514600" y="1362074"/>
          <a:ext cx="5324475" cy="9029701"/>
        </a:xfrm>
        <a:prstGeom prst="rect">
          <a:avLst/>
        </a:prstGeom>
        <a:noFill/>
        <a:ln w="95250" cmpd="thickThin">
          <a:solidFill>
            <a:schemeClr val="tx1"/>
          </a:solidFill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n-US"/>
        </a:p>
      </xdr:txBody>
    </xdr:sp>
    <xdr:clientData/>
  </xdr:twoCellAnchor>
  <xdr:twoCellAnchor>
    <xdr:from>
      <xdr:col>0</xdr:col>
      <xdr:colOff>57150</xdr:colOff>
      <xdr:row>12</xdr:row>
      <xdr:rowOff>514351</xdr:rowOff>
    </xdr:from>
    <xdr:to>
      <xdr:col>2</xdr:col>
      <xdr:colOff>647700</xdr:colOff>
      <xdr:row>12</xdr:row>
      <xdr:rowOff>838201</xdr:rowOff>
    </xdr:to>
    <xdr:sp macro="" textlink="">
      <xdr:nvSpPr>
        <xdr:cNvPr id="17" name="Rectangle 16">
          <a:hlinkClick xmlns:r="http://schemas.openxmlformats.org/officeDocument/2006/relationships" r:id="rId7"/>
        </xdr:cNvPr>
        <xdr:cNvSpPr/>
      </xdr:nvSpPr>
      <xdr:spPr>
        <a:xfrm>
          <a:off x="57150" y="3476626"/>
          <a:ext cx="2019300" cy="323850"/>
        </a:xfrm>
        <a:prstGeom prst="rect">
          <a:avLst/>
        </a:prstGeom>
        <a:ln>
          <a:noFill/>
        </a:ln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1">
              <a:latin typeface="Times New Roman" pitchFamily="18" charset="0"/>
              <a:cs typeface="Times New Roman" pitchFamily="18" charset="0"/>
            </a:rPr>
            <a:t>SAMPUL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0"/>
  <sheetViews>
    <sheetView showGridLines="0" showRowColHeaders="0" tabSelected="1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N20" sqref="N20"/>
    </sheetView>
  </sheetViews>
  <sheetFormatPr defaultColWidth="0" defaultRowHeight="15.75" zeroHeight="1"/>
  <cols>
    <col min="1" max="3" width="10.7109375" style="5" customWidth="1"/>
    <col min="4" max="4" width="1.7109375" style="5" customWidth="1"/>
    <col min="5" max="5" width="3.85546875" style="5" customWidth="1"/>
    <col min="6" max="6" width="3" style="5" customWidth="1"/>
    <col min="7" max="7" width="2.85546875" style="5" customWidth="1"/>
    <col min="8" max="8" width="22.140625" style="11" customWidth="1"/>
    <col min="9" max="9" width="2" style="16" customWidth="1"/>
    <col min="10" max="10" width="30.7109375" style="12" customWidth="1"/>
    <col min="11" max="11" width="1.85546875" style="5" customWidth="1"/>
    <col min="12" max="12" width="22.42578125" style="5" customWidth="1"/>
    <col min="13" max="13" width="2" style="15" customWidth="1"/>
    <col min="14" max="14" width="30.7109375" style="12" customWidth="1"/>
    <col min="15" max="15" width="1.5703125" style="5" customWidth="1"/>
    <col min="16" max="16" width="1.7109375" style="5" customWidth="1"/>
    <col min="17" max="17" width="3.42578125" style="5" customWidth="1"/>
    <col min="18" max="18" width="3.7109375" style="5" customWidth="1"/>
    <col min="19" max="20" width="9.140625" style="5" customWidth="1"/>
    <col min="21" max="21" width="3.28515625" style="5" customWidth="1"/>
    <col min="22" max="22" width="3.42578125" style="5" customWidth="1"/>
    <col min="23" max="23" width="3" style="5" customWidth="1"/>
    <col min="24" max="24" width="9.140625" style="5" customWidth="1"/>
    <col min="25" max="16384" width="9.140625" hidden="1"/>
  </cols>
  <sheetData>
    <row r="1" spans="1:24" ht="20.100000000000001" customHeight="1"/>
    <row r="2" spans="1:24" ht="20.100000000000001" customHeight="1"/>
    <row r="3" spans="1:24" s="5" customFormat="1">
      <c r="H3" s="11"/>
      <c r="I3" s="16"/>
      <c r="J3" s="12"/>
      <c r="M3" s="15"/>
      <c r="N3" s="12"/>
    </row>
    <row r="4" spans="1:24" s="5" customFormat="1">
      <c r="H4" s="11"/>
      <c r="I4" s="16"/>
      <c r="J4" s="12"/>
      <c r="M4" s="15"/>
      <c r="N4" s="12"/>
    </row>
    <row r="5" spans="1:24" s="5" customFormat="1" ht="30" customHeight="1"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</row>
    <row r="6" spans="1:24" s="5" customFormat="1">
      <c r="H6" s="11"/>
      <c r="I6" s="16"/>
      <c r="J6" s="12"/>
      <c r="M6" s="15"/>
      <c r="N6" s="12"/>
    </row>
    <row r="7" spans="1:24" s="7" customFormat="1" ht="3.95" customHeight="1" thickBot="1">
      <c r="A7" s="6"/>
      <c r="B7" s="6"/>
      <c r="C7" s="6"/>
      <c r="D7" s="6"/>
      <c r="E7" s="6"/>
      <c r="F7" s="6"/>
      <c r="G7" s="6"/>
      <c r="H7" s="8"/>
      <c r="I7" s="16"/>
      <c r="J7" s="12"/>
      <c r="K7" s="6"/>
      <c r="L7" s="6"/>
      <c r="M7" s="15"/>
      <c r="N7" s="12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s="7" customFormat="1" ht="20.100000000000001" customHeight="1" thickBot="1">
      <c r="A8" s="6"/>
      <c r="B8" s="6"/>
      <c r="C8" s="6"/>
      <c r="D8" s="6"/>
      <c r="E8" s="6"/>
      <c r="F8" s="6"/>
      <c r="G8" s="6"/>
      <c r="H8" s="8" t="s">
        <v>14</v>
      </c>
      <c r="I8" s="16" t="s">
        <v>27</v>
      </c>
      <c r="J8" s="14" t="s">
        <v>28</v>
      </c>
      <c r="K8" s="6"/>
      <c r="L8" s="8" t="s">
        <v>23</v>
      </c>
      <c r="M8" s="16" t="s">
        <v>27</v>
      </c>
      <c r="N8" s="14" t="s">
        <v>30</v>
      </c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s="7" customFormat="1" ht="8.1" customHeight="1" thickBot="1">
      <c r="A9" s="6"/>
      <c r="B9" s="6"/>
      <c r="C9" s="6"/>
      <c r="D9" s="6"/>
      <c r="E9" s="6"/>
      <c r="F9" s="6"/>
      <c r="G9" s="6"/>
      <c r="H9" s="8"/>
      <c r="I9" s="16"/>
      <c r="J9" s="18"/>
      <c r="K9" s="6"/>
      <c r="L9" s="8"/>
      <c r="M9" s="16"/>
      <c r="N9" s="19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s="7" customFormat="1" ht="20.100000000000001" customHeight="1" thickBot="1">
      <c r="A10" s="6"/>
      <c r="B10" s="6"/>
      <c r="C10" s="6"/>
      <c r="D10" s="6"/>
      <c r="E10" s="6"/>
      <c r="F10" s="6"/>
      <c r="G10" s="6"/>
      <c r="H10" s="8" t="s">
        <v>15</v>
      </c>
      <c r="I10" s="16" t="s">
        <v>27</v>
      </c>
      <c r="J10" s="14" t="s">
        <v>76</v>
      </c>
      <c r="K10" s="6"/>
      <c r="L10" s="8" t="s">
        <v>22</v>
      </c>
      <c r="M10" s="16" t="s">
        <v>27</v>
      </c>
      <c r="N10" s="14" t="s">
        <v>31</v>
      </c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s="7" customFormat="1" ht="8.1" customHeight="1" thickBot="1">
      <c r="A11" s="6"/>
      <c r="B11" s="6"/>
      <c r="C11" s="6"/>
      <c r="D11" s="6"/>
      <c r="E11" s="6"/>
      <c r="F11" s="6"/>
      <c r="G11" s="6"/>
      <c r="H11" s="8"/>
      <c r="I11" s="16"/>
      <c r="J11" s="18"/>
      <c r="K11" s="6"/>
      <c r="L11" s="8"/>
      <c r="M11" s="16"/>
      <c r="N11" s="19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s="7" customFormat="1" ht="20.100000000000001" customHeight="1" thickBot="1">
      <c r="A12" s="6"/>
      <c r="B12" s="6"/>
      <c r="C12" s="6"/>
      <c r="D12" s="6"/>
      <c r="E12" s="6"/>
      <c r="F12" s="6"/>
      <c r="G12" s="6"/>
      <c r="H12" s="8" t="s">
        <v>16</v>
      </c>
      <c r="I12" s="16" t="s">
        <v>27</v>
      </c>
      <c r="J12" s="14" t="s">
        <v>111</v>
      </c>
      <c r="K12" s="6"/>
      <c r="L12" s="8" t="s">
        <v>24</v>
      </c>
      <c r="M12" s="16" t="s">
        <v>27</v>
      </c>
      <c r="N12" s="14" t="s">
        <v>32</v>
      </c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s="7" customFormat="1" ht="8.1" customHeight="1" thickBot="1">
      <c r="A13" s="6"/>
      <c r="B13" s="6"/>
      <c r="C13" s="6"/>
      <c r="D13" s="6"/>
      <c r="E13" s="6"/>
      <c r="F13" s="6"/>
      <c r="G13" s="6"/>
      <c r="H13" s="8"/>
      <c r="I13" s="16"/>
      <c r="J13" s="18"/>
      <c r="K13" s="6"/>
      <c r="L13" s="8"/>
      <c r="M13" s="16"/>
      <c r="N13" s="19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s="7" customFormat="1" ht="20.100000000000001" customHeight="1" thickBot="1">
      <c r="A14" s="6"/>
      <c r="B14" s="6"/>
      <c r="C14" s="6"/>
      <c r="D14" s="6"/>
      <c r="E14" s="6"/>
      <c r="F14" s="6"/>
      <c r="G14" s="6"/>
      <c r="H14" s="8" t="s">
        <v>17</v>
      </c>
      <c r="I14" s="16" t="s">
        <v>27</v>
      </c>
      <c r="J14" s="14" t="s">
        <v>105</v>
      </c>
      <c r="K14" s="6"/>
      <c r="L14" s="8" t="s">
        <v>22</v>
      </c>
      <c r="M14" s="16" t="s">
        <v>27</v>
      </c>
      <c r="N14" s="14" t="s">
        <v>33</v>
      </c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s="7" customFormat="1" ht="8.1" customHeight="1" thickBot="1">
      <c r="A15" s="6"/>
      <c r="B15" s="6"/>
      <c r="C15" s="6"/>
      <c r="D15" s="6"/>
      <c r="E15" s="6"/>
      <c r="F15" s="6"/>
      <c r="G15" s="6"/>
      <c r="H15" s="8"/>
      <c r="I15" s="16"/>
      <c r="J15" s="18"/>
      <c r="K15" s="6"/>
      <c r="L15" s="8"/>
      <c r="M15" s="16"/>
      <c r="N15" s="19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s="7" customFormat="1" ht="20.100000000000001" customHeight="1" thickBot="1">
      <c r="A16" s="6"/>
      <c r="B16" s="6"/>
      <c r="C16" s="6"/>
      <c r="D16" s="6"/>
      <c r="E16" s="6"/>
      <c r="F16" s="6"/>
      <c r="G16" s="6"/>
      <c r="H16" s="8" t="s">
        <v>18</v>
      </c>
      <c r="I16" s="16" t="s">
        <v>27</v>
      </c>
      <c r="J16" s="14" t="s">
        <v>112</v>
      </c>
      <c r="K16" s="6"/>
      <c r="L16" s="8" t="s">
        <v>25</v>
      </c>
      <c r="M16" s="16" t="s">
        <v>27</v>
      </c>
      <c r="N16" s="14" t="s">
        <v>153</v>
      </c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s="7" customFormat="1" ht="8.1" customHeight="1" thickBot="1">
      <c r="A17" s="6"/>
      <c r="B17" s="6"/>
      <c r="C17" s="6"/>
      <c r="D17" s="6"/>
      <c r="E17" s="6"/>
      <c r="F17" s="6"/>
      <c r="G17" s="6"/>
      <c r="H17" s="8"/>
      <c r="I17" s="16"/>
      <c r="J17" s="18"/>
      <c r="K17" s="6"/>
      <c r="L17" s="8"/>
      <c r="M17" s="16"/>
      <c r="N17" s="19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s="7" customFormat="1" ht="20.100000000000001" customHeight="1" thickBot="1">
      <c r="A18" s="6"/>
      <c r="B18" s="6"/>
      <c r="C18" s="6"/>
      <c r="D18" s="6"/>
      <c r="E18" s="6"/>
      <c r="F18" s="6"/>
      <c r="G18" s="6"/>
      <c r="H18" s="8" t="s">
        <v>19</v>
      </c>
      <c r="I18" s="16" t="s">
        <v>27</v>
      </c>
      <c r="J18" s="14">
        <v>32</v>
      </c>
      <c r="K18" s="6"/>
      <c r="L18" s="8" t="s">
        <v>13</v>
      </c>
      <c r="M18" s="16" t="s">
        <v>27</v>
      </c>
      <c r="N18" s="14">
        <v>60</v>
      </c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s="7" customFormat="1" ht="8.1" customHeight="1" thickBot="1">
      <c r="A19" s="6"/>
      <c r="B19" s="6"/>
      <c r="C19" s="6"/>
      <c r="D19" s="6"/>
      <c r="E19" s="6"/>
      <c r="F19" s="6"/>
      <c r="G19" s="6"/>
      <c r="H19" s="8"/>
      <c r="I19" s="16"/>
      <c r="J19" s="18"/>
      <c r="K19" s="6"/>
      <c r="L19" s="8"/>
      <c r="M19" s="16"/>
      <c r="N19" s="19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s="7" customFormat="1" ht="20.100000000000001" customHeight="1" thickBot="1">
      <c r="A20" s="6"/>
      <c r="B20" s="6"/>
      <c r="C20" s="6"/>
      <c r="D20" s="6"/>
      <c r="E20" s="6"/>
      <c r="F20" s="6"/>
      <c r="G20" s="6"/>
      <c r="H20" s="8" t="s">
        <v>20</v>
      </c>
      <c r="I20" s="16" t="s">
        <v>27</v>
      </c>
      <c r="J20" s="14">
        <v>10</v>
      </c>
      <c r="K20" s="6"/>
      <c r="L20" s="8" t="s">
        <v>26</v>
      </c>
      <c r="M20" s="16" t="s">
        <v>27</v>
      </c>
      <c r="N20" s="14" t="s">
        <v>152</v>
      </c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s="7" customFormat="1" ht="8.1" customHeight="1" thickBot="1">
      <c r="A21" s="6"/>
      <c r="B21" s="6"/>
      <c r="C21" s="6"/>
      <c r="D21" s="6"/>
      <c r="E21" s="6"/>
      <c r="F21" s="6"/>
      <c r="G21" s="6"/>
      <c r="H21" s="8"/>
      <c r="I21" s="16"/>
      <c r="J21" s="18"/>
      <c r="K21" s="6"/>
      <c r="L21" s="8"/>
      <c r="M21" s="16"/>
      <c r="N21" s="19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s="7" customFormat="1" ht="20.100000000000001" customHeight="1" thickBot="1">
      <c r="A22" s="6"/>
      <c r="B22" s="6"/>
      <c r="C22" s="6"/>
      <c r="D22" s="6"/>
      <c r="E22" s="6"/>
      <c r="F22" s="6"/>
      <c r="G22" s="6"/>
      <c r="H22" s="8" t="s">
        <v>21</v>
      </c>
      <c r="I22" s="16" t="s">
        <v>27</v>
      </c>
      <c r="J22" s="14" t="s">
        <v>29</v>
      </c>
      <c r="K22" s="6"/>
      <c r="L22" s="8" t="s">
        <v>34</v>
      </c>
      <c r="M22" s="16" t="s">
        <v>27</v>
      </c>
      <c r="N22" s="14">
        <v>3.4</v>
      </c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8.1" customHeight="1" thickBot="1">
      <c r="H23" s="9"/>
      <c r="I23" s="17"/>
      <c r="J23" s="13"/>
      <c r="K23" s="10"/>
      <c r="L23" s="8"/>
      <c r="M23" s="16"/>
      <c r="O23" s="6"/>
    </row>
    <row r="24" spans="1:24" ht="20.100000000000001" customHeight="1" thickBot="1">
      <c r="H24" s="8" t="s">
        <v>42</v>
      </c>
      <c r="I24" s="16" t="s">
        <v>27</v>
      </c>
      <c r="J24" s="104" t="s">
        <v>113</v>
      </c>
      <c r="K24" s="10"/>
      <c r="L24" s="8"/>
      <c r="M24" s="16" t="s">
        <v>27</v>
      </c>
      <c r="N24" s="14"/>
    </row>
    <row r="25" spans="1:24" ht="3.95" customHeight="1">
      <c r="H25" s="9"/>
      <c r="I25" s="17"/>
      <c r="J25" s="13"/>
      <c r="K25" s="10"/>
    </row>
    <row r="26" spans="1:24" ht="20.100000000000001" customHeight="1">
      <c r="H26" s="147" t="s">
        <v>110</v>
      </c>
      <c r="I26" s="147"/>
      <c r="J26" s="147"/>
      <c r="K26" s="147"/>
      <c r="L26" s="147"/>
      <c r="M26" s="147"/>
      <c r="N26" s="147"/>
      <c r="Q26" s="110"/>
      <c r="R26" s="110"/>
      <c r="S26" s="111"/>
      <c r="T26" s="111"/>
      <c r="U26" s="111"/>
    </row>
    <row r="27" spans="1:24"/>
    <row r="28" spans="1:24" ht="14.25" customHeight="1"/>
    <row r="29" spans="1:24"/>
    <row r="30" spans="1:24"/>
  </sheetData>
  <sheetProtection password="CAEA" sheet="1" objects="1" scenarios="1" selectLockedCells="1"/>
  <mergeCells count="1">
    <mergeCell ref="H26:N2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1"/>
  <sheetViews>
    <sheetView showGridLines="0" showRowColHeaders="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F7" sqref="F7"/>
    </sheetView>
  </sheetViews>
  <sheetFormatPr defaultColWidth="0" defaultRowHeight="15" zeroHeight="1"/>
  <cols>
    <col min="1" max="3" width="10.7109375" style="92" customWidth="1"/>
    <col min="4" max="4" width="1.7109375" style="92" customWidth="1"/>
    <col min="5" max="5" width="8.42578125" style="31" customWidth="1"/>
    <col min="6" max="6" width="39.5703125" customWidth="1"/>
    <col min="7" max="7" width="8.28515625" customWidth="1"/>
    <col min="8" max="9" width="9.140625" style="92" customWidth="1"/>
    <col min="10" max="16384" width="9.140625" hidden="1"/>
  </cols>
  <sheetData>
    <row r="1" spans="5:7" s="92" customFormat="1" ht="20.100000000000001" customHeight="1">
      <c r="E1" s="93"/>
    </row>
    <row r="2" spans="5:7" s="92" customFormat="1" ht="20.100000000000001" customHeight="1">
      <c r="E2" s="93"/>
    </row>
    <row r="3" spans="5:7" s="92" customFormat="1">
      <c r="E3" s="93"/>
    </row>
    <row r="4" spans="5:7" ht="20.25">
      <c r="E4" s="148" t="str">
        <f>"KELAS :  "&amp;MENU!J16</f>
        <v>KELAS :  IX E</v>
      </c>
      <c r="F4" s="148"/>
    </row>
    <row r="5" spans="5:7" ht="15.75" thickBot="1"/>
    <row r="6" spans="5:7" ht="18.75">
      <c r="E6" s="36" t="s">
        <v>6</v>
      </c>
      <c r="F6" s="37" t="s">
        <v>7</v>
      </c>
      <c r="G6" s="38" t="s">
        <v>8</v>
      </c>
    </row>
    <row r="7" spans="5:7" ht="15.75">
      <c r="E7" s="39">
        <v>1</v>
      </c>
      <c r="F7" s="33" t="s">
        <v>114</v>
      </c>
      <c r="G7" s="32" t="s">
        <v>43</v>
      </c>
    </row>
    <row r="8" spans="5:7" ht="15.75">
      <c r="E8" s="39">
        <v>2</v>
      </c>
      <c r="F8" s="33" t="s">
        <v>115</v>
      </c>
      <c r="G8" s="32" t="s">
        <v>43</v>
      </c>
    </row>
    <row r="9" spans="5:7" ht="15.75">
      <c r="E9" s="39">
        <v>3</v>
      </c>
      <c r="F9" s="33" t="s">
        <v>116</v>
      </c>
      <c r="G9" s="32" t="s">
        <v>43</v>
      </c>
    </row>
    <row r="10" spans="5:7" ht="15.75">
      <c r="E10" s="39">
        <v>4</v>
      </c>
      <c r="F10" s="33" t="s">
        <v>117</v>
      </c>
      <c r="G10" s="32" t="s">
        <v>43</v>
      </c>
    </row>
    <row r="11" spans="5:7" ht="15.75">
      <c r="E11" s="39">
        <v>5</v>
      </c>
      <c r="F11" s="33" t="s">
        <v>118</v>
      </c>
      <c r="G11" s="32" t="s">
        <v>43</v>
      </c>
    </row>
    <row r="12" spans="5:7" ht="15.75">
      <c r="E12" s="39">
        <v>6</v>
      </c>
      <c r="F12" s="33" t="s">
        <v>119</v>
      </c>
      <c r="G12" s="32" t="s">
        <v>44</v>
      </c>
    </row>
    <row r="13" spans="5:7" ht="15.75">
      <c r="E13" s="39">
        <v>7</v>
      </c>
      <c r="F13" s="34" t="s">
        <v>120</v>
      </c>
      <c r="G13" s="32" t="s">
        <v>43</v>
      </c>
    </row>
    <row r="14" spans="5:7" ht="15.75">
      <c r="E14" s="39">
        <v>8</v>
      </c>
      <c r="F14" s="33" t="s">
        <v>121</v>
      </c>
      <c r="G14" s="32" t="s">
        <v>44</v>
      </c>
    </row>
    <row r="15" spans="5:7" ht="15.75">
      <c r="E15" s="39">
        <v>9</v>
      </c>
      <c r="F15" s="33" t="s">
        <v>122</v>
      </c>
      <c r="G15" s="32" t="s">
        <v>43</v>
      </c>
    </row>
    <row r="16" spans="5:7" ht="15.75">
      <c r="E16" s="39">
        <v>10</v>
      </c>
      <c r="F16" s="33" t="s">
        <v>123</v>
      </c>
      <c r="G16" s="32" t="s">
        <v>43</v>
      </c>
    </row>
    <row r="17" spans="5:7" ht="15.75">
      <c r="E17" s="39">
        <v>11</v>
      </c>
      <c r="F17" s="33" t="s">
        <v>124</v>
      </c>
      <c r="G17" s="32" t="s">
        <v>43</v>
      </c>
    </row>
    <row r="18" spans="5:7" ht="15.75">
      <c r="E18" s="39">
        <v>12</v>
      </c>
      <c r="F18" s="33" t="s">
        <v>125</v>
      </c>
      <c r="G18" s="32" t="s">
        <v>43</v>
      </c>
    </row>
    <row r="19" spans="5:7" ht="15.75">
      <c r="E19" s="39">
        <v>13</v>
      </c>
      <c r="F19" s="34" t="s">
        <v>126</v>
      </c>
      <c r="G19" s="32" t="s">
        <v>43</v>
      </c>
    </row>
    <row r="20" spans="5:7" ht="15.75">
      <c r="E20" s="39">
        <v>14</v>
      </c>
      <c r="F20" s="33" t="s">
        <v>127</v>
      </c>
      <c r="G20" s="32" t="s">
        <v>44</v>
      </c>
    </row>
    <row r="21" spans="5:7" ht="15.75">
      <c r="E21" s="39">
        <v>15</v>
      </c>
      <c r="F21" s="33" t="s">
        <v>128</v>
      </c>
      <c r="G21" s="32" t="s">
        <v>44</v>
      </c>
    </row>
    <row r="22" spans="5:7" ht="15.75">
      <c r="E22" s="39">
        <v>16</v>
      </c>
      <c r="F22" s="33" t="s">
        <v>129</v>
      </c>
      <c r="G22" s="32" t="s">
        <v>44</v>
      </c>
    </row>
    <row r="23" spans="5:7" ht="15.75">
      <c r="E23" s="39">
        <v>17</v>
      </c>
      <c r="F23" s="33" t="s">
        <v>130</v>
      </c>
      <c r="G23" s="32" t="s">
        <v>44</v>
      </c>
    </row>
    <row r="24" spans="5:7" ht="15.75">
      <c r="E24" s="39">
        <v>18</v>
      </c>
      <c r="F24" s="33" t="s">
        <v>131</v>
      </c>
      <c r="G24" s="32" t="s">
        <v>44</v>
      </c>
    </row>
    <row r="25" spans="5:7" ht="15.75">
      <c r="E25" s="39">
        <v>19</v>
      </c>
      <c r="F25" s="33" t="s">
        <v>132</v>
      </c>
      <c r="G25" s="32" t="s">
        <v>44</v>
      </c>
    </row>
    <row r="26" spans="5:7" ht="15.75">
      <c r="E26" s="39">
        <v>20</v>
      </c>
      <c r="F26" s="33" t="s">
        <v>133</v>
      </c>
      <c r="G26" s="32" t="s">
        <v>44</v>
      </c>
    </row>
    <row r="27" spans="5:7" ht="15.75">
      <c r="E27" s="39">
        <v>21</v>
      </c>
      <c r="F27" s="33" t="s">
        <v>134</v>
      </c>
      <c r="G27" s="32" t="s">
        <v>44</v>
      </c>
    </row>
    <row r="28" spans="5:7" ht="15.75">
      <c r="E28" s="39">
        <v>22</v>
      </c>
      <c r="F28" s="33" t="s">
        <v>135</v>
      </c>
      <c r="G28" s="32" t="s">
        <v>44</v>
      </c>
    </row>
    <row r="29" spans="5:7" ht="15.75">
      <c r="E29" s="39">
        <v>23</v>
      </c>
      <c r="F29" s="34" t="s">
        <v>136</v>
      </c>
      <c r="G29" s="32" t="s">
        <v>44</v>
      </c>
    </row>
    <row r="30" spans="5:7" ht="15.75">
      <c r="E30" s="39">
        <v>24</v>
      </c>
      <c r="F30" s="33" t="s">
        <v>137</v>
      </c>
      <c r="G30" s="32" t="s">
        <v>44</v>
      </c>
    </row>
    <row r="31" spans="5:7" ht="15.75">
      <c r="E31" s="39">
        <v>25</v>
      </c>
      <c r="F31" s="33" t="s">
        <v>138</v>
      </c>
      <c r="G31" s="32" t="s">
        <v>44</v>
      </c>
    </row>
    <row r="32" spans="5:7" ht="15.75">
      <c r="E32" s="39">
        <v>26</v>
      </c>
      <c r="F32" s="33" t="s">
        <v>139</v>
      </c>
      <c r="G32" s="32" t="s">
        <v>44</v>
      </c>
    </row>
    <row r="33" spans="5:7" ht="15.75">
      <c r="E33" s="39">
        <v>27</v>
      </c>
      <c r="F33" s="33" t="s">
        <v>140</v>
      </c>
      <c r="G33" s="32" t="s">
        <v>44</v>
      </c>
    </row>
    <row r="34" spans="5:7" ht="15.75">
      <c r="E34" s="39">
        <v>28</v>
      </c>
      <c r="F34" s="33" t="s">
        <v>141</v>
      </c>
      <c r="G34" s="32" t="s">
        <v>43</v>
      </c>
    </row>
    <row r="35" spans="5:7" ht="15.75">
      <c r="E35" s="39">
        <v>29</v>
      </c>
      <c r="F35" s="33" t="s">
        <v>142</v>
      </c>
      <c r="G35" s="32" t="s">
        <v>44</v>
      </c>
    </row>
    <row r="36" spans="5:7" ht="15.75">
      <c r="E36" s="39">
        <v>30</v>
      </c>
      <c r="F36" s="33" t="s">
        <v>143</v>
      </c>
      <c r="G36" s="32" t="s">
        <v>43</v>
      </c>
    </row>
    <row r="37" spans="5:7" ht="15.75">
      <c r="E37" s="39">
        <v>31</v>
      </c>
      <c r="F37" s="33" t="s">
        <v>144</v>
      </c>
      <c r="G37" s="32" t="s">
        <v>43</v>
      </c>
    </row>
    <row r="38" spans="5:7" ht="15.75">
      <c r="E38" s="39">
        <v>32</v>
      </c>
      <c r="F38" s="33" t="s">
        <v>145</v>
      </c>
      <c r="G38" s="32" t="s">
        <v>43</v>
      </c>
    </row>
    <row r="39" spans="5:7" ht="15.75">
      <c r="E39" s="39">
        <v>33</v>
      </c>
      <c r="F39" s="33"/>
      <c r="G39" s="32"/>
    </row>
    <row r="40" spans="5:7" ht="15.75">
      <c r="E40" s="39">
        <v>34</v>
      </c>
      <c r="F40" s="33"/>
      <c r="G40" s="35"/>
    </row>
    <row r="41" spans="5:7" ht="15.75">
      <c r="E41" s="39">
        <v>35</v>
      </c>
      <c r="F41" s="41"/>
      <c r="G41" s="42"/>
    </row>
    <row r="42" spans="5:7" ht="15.75">
      <c r="E42" s="39">
        <v>36</v>
      </c>
      <c r="F42" s="41"/>
      <c r="G42" s="42"/>
    </row>
    <row r="43" spans="5:7" ht="15.75">
      <c r="E43" s="39">
        <v>37</v>
      </c>
      <c r="F43" s="41"/>
      <c r="G43" s="42"/>
    </row>
    <row r="44" spans="5:7" ht="15.75">
      <c r="E44" s="39">
        <v>38</v>
      </c>
      <c r="F44" s="41"/>
      <c r="G44" s="42"/>
    </row>
    <row r="45" spans="5:7" ht="15.75">
      <c r="E45" s="39">
        <v>39</v>
      </c>
      <c r="F45" s="41"/>
      <c r="G45" s="42"/>
    </row>
    <row r="46" spans="5:7" ht="16.5" thickBot="1">
      <c r="E46" s="40">
        <v>40</v>
      </c>
      <c r="F46" s="43"/>
      <c r="G46" s="44"/>
    </row>
    <row r="47" spans="5:7" s="92" customFormat="1">
      <c r="E47" s="93"/>
    </row>
    <row r="48" spans="5:7" s="92" customFormat="1">
      <c r="E48" s="93"/>
    </row>
    <row r="49" spans="5:8" s="92" customFormat="1">
      <c r="E49" s="93"/>
    </row>
    <row r="50" spans="5:8" s="92" customFormat="1">
      <c r="E50" s="93"/>
    </row>
    <row r="51" spans="5:8">
      <c r="E51" s="112"/>
      <c r="F51" s="113"/>
      <c r="G51" s="113"/>
      <c r="H51" s="113"/>
    </row>
  </sheetData>
  <sheetProtection password="CAEA" sheet="1" objects="1" scenarios="1" selectLockedCells="1"/>
  <mergeCells count="1">
    <mergeCell ref="E4:F4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5"/>
  <sheetViews>
    <sheetView showGridLines="0" showRowColHeaders="0"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H15" sqref="H15"/>
    </sheetView>
  </sheetViews>
  <sheetFormatPr defaultColWidth="0" defaultRowHeight="15" zeroHeight="1"/>
  <cols>
    <col min="1" max="3" width="10.7109375" style="102" customWidth="1"/>
    <col min="4" max="4" width="1.7109375" style="102" customWidth="1"/>
    <col min="5" max="5" width="5.5703125" customWidth="1"/>
    <col min="6" max="6" width="25.85546875" customWidth="1"/>
    <col min="7" max="7" width="4.7109375" customWidth="1"/>
    <col min="8" max="12" width="5.7109375" customWidth="1"/>
    <col min="13" max="13" width="5.5703125" customWidth="1"/>
    <col min="14" max="14" width="4.85546875" customWidth="1"/>
    <col min="15" max="16" width="7.7109375" customWidth="1"/>
    <col min="17" max="17" width="4" style="102" customWidth="1"/>
    <col min="18" max="18" width="4.5703125" style="102" customWidth="1"/>
    <col min="19" max="19" width="1.85546875" style="102" customWidth="1"/>
    <col min="20" max="20" width="12.42578125" style="102" customWidth="1"/>
    <col min="21" max="21" width="15.28515625" style="102" customWidth="1"/>
    <col min="22" max="22" width="3.42578125" style="102" customWidth="1"/>
    <col min="23" max="27" width="0" hidden="1" customWidth="1"/>
    <col min="28" max="16384" width="9.140625" hidden="1"/>
  </cols>
  <sheetData>
    <row r="1" spans="5:21" s="102" customFormat="1" ht="20.100000000000001" customHeight="1"/>
    <row r="2" spans="5:21" s="102" customFormat="1" ht="20.100000000000001" customHeight="1"/>
    <row r="3" spans="5:21" s="102" customFormat="1"/>
    <row r="4" spans="5:21" ht="22.5">
      <c r="E4" s="151" t="s">
        <v>0</v>
      </c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</row>
    <row r="5" spans="5:21" ht="1.5" customHeight="1">
      <c r="E5" s="2"/>
      <c r="F5" s="1"/>
      <c r="G5" s="23"/>
      <c r="H5" s="1"/>
      <c r="I5" s="1"/>
      <c r="J5" s="1"/>
      <c r="K5" s="1"/>
      <c r="L5" s="1"/>
      <c r="M5" s="1"/>
      <c r="N5" s="1"/>
      <c r="O5" s="1"/>
      <c r="P5" s="1"/>
    </row>
    <row r="6" spans="5:21" ht="15.95" customHeight="1">
      <c r="E6" s="4" t="s">
        <v>1</v>
      </c>
      <c r="F6" s="1"/>
      <c r="G6" s="26" t="str">
        <f>": "&amp;MENU!J8</f>
        <v>: SMPN 1 SAMBELIA</v>
      </c>
      <c r="H6" s="1"/>
      <c r="I6" s="1"/>
      <c r="J6" s="1"/>
      <c r="K6" s="1"/>
      <c r="L6" s="1" t="s">
        <v>45</v>
      </c>
      <c r="N6" s="1"/>
      <c r="O6" s="4">
        <f>MENU!N18</f>
        <v>60</v>
      </c>
      <c r="P6" s="1"/>
    </row>
    <row r="7" spans="5:21" ht="15.95" customHeight="1">
      <c r="E7" s="4" t="s">
        <v>2</v>
      </c>
      <c r="F7" s="1"/>
      <c r="G7" s="26" t="str">
        <f>": "&amp;MENU!J10</f>
        <v>: Pendidikan Agama Islam</v>
      </c>
      <c r="H7" s="1"/>
      <c r="I7" s="1"/>
      <c r="J7" s="1"/>
      <c r="K7" s="1"/>
      <c r="L7" s="1" t="s">
        <v>48</v>
      </c>
      <c r="N7" s="1"/>
      <c r="O7" s="4">
        <f>MENU!J20</f>
        <v>10</v>
      </c>
      <c r="P7" s="1"/>
    </row>
    <row r="8" spans="5:21" ht="15.95" customHeight="1">
      <c r="E8" s="4" t="s">
        <v>3</v>
      </c>
      <c r="F8" s="1"/>
      <c r="G8" s="26" t="str">
        <f>": "&amp;MENU!N22</f>
        <v>: 3,4</v>
      </c>
      <c r="H8" s="1"/>
      <c r="I8" s="1"/>
      <c r="J8" s="1"/>
      <c r="K8" s="1"/>
      <c r="L8" s="1" t="s">
        <v>46</v>
      </c>
      <c r="N8" s="1"/>
      <c r="O8" s="4" t="str">
        <f>MENU!N20</f>
        <v>Pil. Ganda</v>
      </c>
      <c r="P8" s="1"/>
    </row>
    <row r="9" spans="5:21" ht="15.95" customHeight="1">
      <c r="E9" s="4" t="s">
        <v>4</v>
      </c>
      <c r="F9" s="1"/>
      <c r="G9" s="26" t="str">
        <f>": "&amp;MENU!N16</f>
        <v>: Hormat &amp; taat pada Orang Tua &amp; Guru</v>
      </c>
      <c r="H9" s="1"/>
      <c r="I9" s="1"/>
      <c r="J9" s="1"/>
      <c r="K9" s="1"/>
      <c r="L9" s="1" t="s">
        <v>47</v>
      </c>
      <c r="N9" s="1"/>
      <c r="O9" s="4">
        <f>MENU!J18</f>
        <v>32</v>
      </c>
      <c r="P9" s="1"/>
    </row>
    <row r="10" spans="5:21" ht="16.5">
      <c r="E10" s="4" t="s">
        <v>5</v>
      </c>
      <c r="F10" s="1"/>
      <c r="G10" s="26" t="str">
        <f>": "&amp;MENU!J16&amp;" / "&amp;MENU!J12</f>
        <v>: IX E / II</v>
      </c>
      <c r="H10" s="1"/>
      <c r="I10" s="1"/>
      <c r="J10" s="1"/>
      <c r="K10" s="1"/>
      <c r="L10" s="1"/>
      <c r="M10" s="1"/>
      <c r="N10" s="1"/>
      <c r="O10" s="4"/>
      <c r="P10" s="1"/>
    </row>
    <row r="11" spans="5:21" ht="3.75" customHeight="1"/>
    <row r="12" spans="5:21" ht="43.5" customHeight="1">
      <c r="E12" s="152" t="s">
        <v>6</v>
      </c>
      <c r="F12" s="152" t="s">
        <v>7</v>
      </c>
      <c r="G12" s="152" t="s">
        <v>8</v>
      </c>
      <c r="H12" s="153" t="s">
        <v>9</v>
      </c>
      <c r="I12" s="154"/>
      <c r="J12" s="154"/>
      <c r="K12" s="154"/>
      <c r="L12" s="155"/>
      <c r="M12" s="156" t="s">
        <v>10</v>
      </c>
      <c r="N12" s="156" t="s">
        <v>11</v>
      </c>
      <c r="O12" s="158" t="s">
        <v>12</v>
      </c>
      <c r="P12" s="159"/>
    </row>
    <row r="13" spans="5:21" ht="18" customHeight="1">
      <c r="E13" s="152"/>
      <c r="F13" s="152"/>
      <c r="G13" s="152"/>
      <c r="H13" s="98">
        <v>1</v>
      </c>
      <c r="I13" s="98">
        <v>2</v>
      </c>
      <c r="J13" s="108">
        <v>3</v>
      </c>
      <c r="K13" s="98">
        <v>4</v>
      </c>
      <c r="L13" s="98">
        <v>5</v>
      </c>
      <c r="M13" s="157"/>
      <c r="N13" s="157"/>
      <c r="O13" s="160"/>
      <c r="P13" s="161"/>
      <c r="R13" s="166" t="s">
        <v>109</v>
      </c>
      <c r="S13" s="166"/>
      <c r="T13" s="166"/>
      <c r="U13" s="166"/>
    </row>
    <row r="14" spans="5:21" ht="15.95" customHeight="1">
      <c r="E14" s="152"/>
      <c r="F14" s="152"/>
      <c r="G14" s="152"/>
      <c r="H14" s="95">
        <v>1</v>
      </c>
      <c r="I14" s="95">
        <v>1</v>
      </c>
      <c r="J14" s="95">
        <v>1</v>
      </c>
      <c r="K14" s="95">
        <v>1</v>
      </c>
      <c r="L14" s="95">
        <v>1</v>
      </c>
      <c r="M14" s="98">
        <f t="shared" ref="M14:M54" si="0">SUM(H14:L14)</f>
        <v>5</v>
      </c>
      <c r="N14" s="20">
        <f>(M14*100)/$M$14</f>
        <v>100</v>
      </c>
      <c r="O14" s="21" t="s">
        <v>35</v>
      </c>
      <c r="P14" s="21" t="s">
        <v>36</v>
      </c>
      <c r="R14" s="169"/>
      <c r="S14" s="170" t="s">
        <v>108</v>
      </c>
      <c r="T14" s="168" t="s">
        <v>107</v>
      </c>
      <c r="U14" s="168"/>
    </row>
    <row r="15" spans="5:21" ht="12" customHeight="1">
      <c r="E15" s="99">
        <v>1</v>
      </c>
      <c r="F15" s="100" t="str">
        <f>DASIS!F7&amp;""</f>
        <v>ADENTA GANTAR ADI SASONO N</v>
      </c>
      <c r="G15" s="99" t="str">
        <f>DASIS!G7&amp;""</f>
        <v>L</v>
      </c>
      <c r="H15" s="101">
        <v>1</v>
      </c>
      <c r="I15" s="101">
        <v>1</v>
      </c>
      <c r="J15" s="101">
        <v>1</v>
      </c>
      <c r="K15" s="101">
        <v>0</v>
      </c>
      <c r="L15" s="101">
        <v>1</v>
      </c>
      <c r="M15" s="105">
        <f t="shared" si="0"/>
        <v>4</v>
      </c>
      <c r="N15" s="106">
        <f>IF(M15="","",ROUND((100*M15)/$M$14,0))</f>
        <v>80</v>
      </c>
      <c r="O15" s="22" t="str">
        <f>IF(N15&gt;=$O$6,"V",IF(N15&lt;=$O$6," "))</f>
        <v>V</v>
      </c>
      <c r="P15" s="22" t="str">
        <f>IF(N15&lt;1," ",IF(N15&lt;$O$6,"v",IF(N15&lt;101," ","")))</f>
        <v xml:space="preserve"> </v>
      </c>
      <c r="R15" s="169"/>
      <c r="S15" s="170"/>
      <c r="T15" s="168"/>
      <c r="U15" s="168"/>
    </row>
    <row r="16" spans="5:21" ht="12" customHeight="1">
      <c r="E16" s="99">
        <v>2</v>
      </c>
      <c r="F16" s="100" t="str">
        <f>DASIS!F8&amp;""</f>
        <v>ALUIS EFENDI</v>
      </c>
      <c r="G16" s="99" t="str">
        <f>DASIS!G8&amp;""</f>
        <v>L</v>
      </c>
      <c r="H16" s="101">
        <v>1</v>
      </c>
      <c r="I16" s="101">
        <v>1</v>
      </c>
      <c r="J16" s="101">
        <v>1</v>
      </c>
      <c r="K16" s="101">
        <v>1</v>
      </c>
      <c r="L16" s="101">
        <v>1</v>
      </c>
      <c r="M16" s="105">
        <f t="shared" si="0"/>
        <v>5</v>
      </c>
      <c r="N16" s="106">
        <f t="shared" ref="N16:N18" si="1">IF(M16="","",ROUND((100*M16)/$M$14,0))</f>
        <v>100</v>
      </c>
      <c r="O16" s="22" t="str">
        <f t="shared" ref="O16:O54" si="2">IF(N16&gt;=$O$6,"V",IF(N16&lt;=$O$6," "))</f>
        <v>V</v>
      </c>
      <c r="P16" s="22" t="str">
        <f t="shared" ref="P16:P54" si="3">IF(N16&lt;1," ",IF(N16&lt;$O$6,"v",IF(N16&lt;101," ","")))</f>
        <v xml:space="preserve"> </v>
      </c>
    </row>
    <row r="17" spans="5:21" ht="12" customHeight="1">
      <c r="E17" s="99">
        <v>3</v>
      </c>
      <c r="F17" s="100" t="str">
        <f>DASIS!F9&amp;""</f>
        <v>ASRI HUSMILAWATI</v>
      </c>
      <c r="G17" s="99" t="str">
        <f>DASIS!G9&amp;""</f>
        <v>L</v>
      </c>
      <c r="H17" s="101">
        <v>0</v>
      </c>
      <c r="I17" s="101">
        <v>1</v>
      </c>
      <c r="J17" s="101">
        <v>1</v>
      </c>
      <c r="K17" s="101">
        <v>0</v>
      </c>
      <c r="L17" s="101">
        <v>1</v>
      </c>
      <c r="M17" s="105">
        <f t="shared" si="0"/>
        <v>3</v>
      </c>
      <c r="N17" s="106">
        <f t="shared" si="1"/>
        <v>60</v>
      </c>
      <c r="O17" s="22" t="str">
        <f t="shared" si="2"/>
        <v>V</v>
      </c>
      <c r="P17" s="22" t="str">
        <f>IF(N17&lt;1," ",IF(N17&lt;$O$6,"v",IF(N17&lt;101," ","")))</f>
        <v xml:space="preserve"> </v>
      </c>
      <c r="R17" s="167"/>
      <c r="S17" s="170" t="s">
        <v>108</v>
      </c>
      <c r="T17" s="168" t="s">
        <v>106</v>
      </c>
      <c r="U17" s="168"/>
    </row>
    <row r="18" spans="5:21" ht="12" customHeight="1">
      <c r="E18" s="99">
        <v>4</v>
      </c>
      <c r="F18" s="100" t="str">
        <f>DASIS!F10&amp;""</f>
        <v>BUHARI</v>
      </c>
      <c r="G18" s="99" t="str">
        <f>DASIS!G10&amp;""</f>
        <v>L</v>
      </c>
      <c r="H18" s="101">
        <v>1</v>
      </c>
      <c r="I18" s="101">
        <v>1</v>
      </c>
      <c r="J18" s="101">
        <v>1</v>
      </c>
      <c r="K18" s="101">
        <v>0</v>
      </c>
      <c r="L18" s="101">
        <v>1</v>
      </c>
      <c r="M18" s="105">
        <f t="shared" si="0"/>
        <v>4</v>
      </c>
      <c r="N18" s="106">
        <f t="shared" si="1"/>
        <v>80</v>
      </c>
      <c r="O18" s="22" t="str">
        <f t="shared" si="2"/>
        <v>V</v>
      </c>
      <c r="P18" s="22" t="str">
        <f t="shared" si="3"/>
        <v xml:space="preserve"> </v>
      </c>
      <c r="R18" s="167"/>
      <c r="S18" s="170"/>
      <c r="T18" s="168"/>
      <c r="U18" s="168"/>
    </row>
    <row r="19" spans="5:21" ht="12" customHeight="1">
      <c r="E19" s="99">
        <v>5</v>
      </c>
      <c r="F19" s="100" t="str">
        <f>DASIS!F11&amp;""</f>
        <v>DAHRI</v>
      </c>
      <c r="G19" s="99" t="str">
        <f>DASIS!G11&amp;""</f>
        <v>L</v>
      </c>
      <c r="H19" s="101">
        <v>1</v>
      </c>
      <c r="I19" s="101">
        <v>1</v>
      </c>
      <c r="J19" s="101">
        <v>1</v>
      </c>
      <c r="K19" s="101">
        <v>0</v>
      </c>
      <c r="L19" s="101">
        <v>1</v>
      </c>
      <c r="M19" s="105">
        <f t="shared" si="0"/>
        <v>4</v>
      </c>
      <c r="N19" s="106">
        <f t="shared" ref="N19:N54" si="4">IF(M19="","",ROUND((100*M19)/$M$14,0))</f>
        <v>80</v>
      </c>
      <c r="O19" s="22" t="str">
        <f t="shared" si="2"/>
        <v>V</v>
      </c>
      <c r="P19" s="22" t="str">
        <f t="shared" si="3"/>
        <v xml:space="preserve"> </v>
      </c>
    </row>
    <row r="20" spans="5:21" ht="12" customHeight="1">
      <c r="E20" s="99">
        <v>6</v>
      </c>
      <c r="F20" s="100" t="str">
        <f>DASIS!F12&amp;""</f>
        <v>DANISA DESI FITRI</v>
      </c>
      <c r="G20" s="99" t="str">
        <f>DASIS!G12&amp;""</f>
        <v>P</v>
      </c>
      <c r="H20" s="101">
        <v>1</v>
      </c>
      <c r="I20" s="101">
        <v>1</v>
      </c>
      <c r="J20" s="101">
        <v>1</v>
      </c>
      <c r="K20" s="101">
        <v>1</v>
      </c>
      <c r="L20" s="101">
        <v>1</v>
      </c>
      <c r="M20" s="105">
        <f t="shared" si="0"/>
        <v>5</v>
      </c>
      <c r="N20" s="106">
        <f t="shared" si="4"/>
        <v>100</v>
      </c>
      <c r="O20" s="22" t="str">
        <f t="shared" si="2"/>
        <v>V</v>
      </c>
      <c r="P20" s="22" t="str">
        <f t="shared" si="3"/>
        <v xml:space="preserve"> </v>
      </c>
    </row>
    <row r="21" spans="5:21" ht="12" customHeight="1">
      <c r="E21" s="99">
        <v>7</v>
      </c>
      <c r="F21" s="100" t="str">
        <f>DASIS!F13&amp;""</f>
        <v>DIAS RANGGA ALDI KUSUMA</v>
      </c>
      <c r="G21" s="99" t="str">
        <f>DASIS!G13&amp;""</f>
        <v>L</v>
      </c>
      <c r="H21" s="101">
        <v>1</v>
      </c>
      <c r="I21" s="101">
        <v>1</v>
      </c>
      <c r="J21" s="101">
        <v>1</v>
      </c>
      <c r="K21" s="101">
        <v>0</v>
      </c>
      <c r="L21" s="101">
        <v>1</v>
      </c>
      <c r="M21" s="105">
        <f t="shared" si="0"/>
        <v>4</v>
      </c>
      <c r="N21" s="106">
        <f t="shared" si="4"/>
        <v>80</v>
      </c>
      <c r="O21" s="22" t="str">
        <f t="shared" si="2"/>
        <v>V</v>
      </c>
      <c r="P21" s="22" t="str">
        <f t="shared" si="3"/>
        <v xml:space="preserve"> </v>
      </c>
    </row>
    <row r="22" spans="5:21" ht="12" customHeight="1">
      <c r="E22" s="99">
        <v>8</v>
      </c>
      <c r="F22" s="100" t="str">
        <f>DASIS!F14&amp;""</f>
        <v>HAYATI</v>
      </c>
      <c r="G22" s="99" t="str">
        <f>DASIS!G14&amp;""</f>
        <v>P</v>
      </c>
      <c r="H22" s="101">
        <v>1</v>
      </c>
      <c r="I22" s="101">
        <v>1</v>
      </c>
      <c r="J22" s="101">
        <v>1</v>
      </c>
      <c r="K22" s="101">
        <v>0</v>
      </c>
      <c r="L22" s="101">
        <v>1</v>
      </c>
      <c r="M22" s="105">
        <f t="shared" si="0"/>
        <v>4</v>
      </c>
      <c r="N22" s="106">
        <f t="shared" si="4"/>
        <v>80</v>
      </c>
      <c r="O22" s="22" t="str">
        <f t="shared" si="2"/>
        <v>V</v>
      </c>
      <c r="P22" s="22" t="str">
        <f t="shared" si="3"/>
        <v xml:space="preserve"> </v>
      </c>
    </row>
    <row r="23" spans="5:21" ht="12" customHeight="1">
      <c r="E23" s="99">
        <v>9</v>
      </c>
      <c r="F23" s="100" t="str">
        <f>DASIS!F15&amp;""</f>
        <v>JAYADI</v>
      </c>
      <c r="G23" s="99" t="str">
        <f>DASIS!G15&amp;""</f>
        <v>L</v>
      </c>
      <c r="H23" s="101">
        <v>1</v>
      </c>
      <c r="I23" s="101">
        <v>1</v>
      </c>
      <c r="J23" s="101">
        <v>1</v>
      </c>
      <c r="K23" s="101">
        <v>0</v>
      </c>
      <c r="L23" s="101">
        <v>1</v>
      </c>
      <c r="M23" s="105">
        <f t="shared" si="0"/>
        <v>4</v>
      </c>
      <c r="N23" s="106">
        <f t="shared" si="4"/>
        <v>80</v>
      </c>
      <c r="O23" s="22" t="str">
        <f t="shared" si="2"/>
        <v>V</v>
      </c>
      <c r="P23" s="22" t="str">
        <f t="shared" si="3"/>
        <v xml:space="preserve"> </v>
      </c>
    </row>
    <row r="24" spans="5:21" ht="12" customHeight="1">
      <c r="E24" s="99">
        <v>10</v>
      </c>
      <c r="F24" s="100" t="str">
        <f>DASIS!F16&amp;""</f>
        <v>JORI</v>
      </c>
      <c r="G24" s="99" t="str">
        <f>DASIS!G16&amp;""</f>
        <v>L</v>
      </c>
      <c r="H24" s="101">
        <v>1</v>
      </c>
      <c r="I24" s="101">
        <v>1</v>
      </c>
      <c r="J24" s="101">
        <v>1</v>
      </c>
      <c r="K24" s="101">
        <v>0</v>
      </c>
      <c r="L24" s="101">
        <v>1</v>
      </c>
      <c r="M24" s="105">
        <f t="shared" si="0"/>
        <v>4</v>
      </c>
      <c r="N24" s="106">
        <f t="shared" si="4"/>
        <v>80</v>
      </c>
      <c r="O24" s="22" t="str">
        <f t="shared" si="2"/>
        <v>V</v>
      </c>
      <c r="P24" s="22" t="str">
        <f t="shared" si="3"/>
        <v xml:space="preserve"> </v>
      </c>
    </row>
    <row r="25" spans="5:21" ht="12" customHeight="1">
      <c r="E25" s="99">
        <v>11</v>
      </c>
      <c r="F25" s="100" t="str">
        <f>DASIS!F17&amp;""</f>
        <v>LILIK APRIANTI</v>
      </c>
      <c r="G25" s="99" t="str">
        <f>DASIS!G17&amp;""</f>
        <v>L</v>
      </c>
      <c r="H25" s="101">
        <v>0</v>
      </c>
      <c r="I25" s="101">
        <v>0</v>
      </c>
      <c r="J25" s="101">
        <v>1</v>
      </c>
      <c r="K25" s="101">
        <v>0</v>
      </c>
      <c r="L25" s="101">
        <v>1</v>
      </c>
      <c r="M25" s="105">
        <f t="shared" si="0"/>
        <v>2</v>
      </c>
      <c r="N25" s="106">
        <f t="shared" si="4"/>
        <v>40</v>
      </c>
      <c r="O25" s="22" t="str">
        <f t="shared" si="2"/>
        <v xml:space="preserve"> </v>
      </c>
      <c r="P25" s="22" t="str">
        <f t="shared" si="3"/>
        <v>v</v>
      </c>
    </row>
    <row r="26" spans="5:21" ht="12" customHeight="1">
      <c r="E26" s="99">
        <v>12</v>
      </c>
      <c r="F26" s="100" t="str">
        <f>DASIS!F18&amp;""</f>
        <v>LL. JUNI PURNAMA WIRAWAN</v>
      </c>
      <c r="G26" s="99" t="str">
        <f>DASIS!G18&amp;""</f>
        <v>L</v>
      </c>
      <c r="H26" s="101">
        <v>1</v>
      </c>
      <c r="I26" s="101">
        <v>1</v>
      </c>
      <c r="J26" s="101">
        <v>1</v>
      </c>
      <c r="K26" s="101">
        <v>1</v>
      </c>
      <c r="L26" s="101">
        <v>1</v>
      </c>
      <c r="M26" s="105">
        <f t="shared" si="0"/>
        <v>5</v>
      </c>
      <c r="N26" s="106">
        <f t="shared" si="4"/>
        <v>100</v>
      </c>
      <c r="O26" s="22" t="str">
        <f t="shared" si="2"/>
        <v>V</v>
      </c>
      <c r="P26" s="22" t="str">
        <f t="shared" si="3"/>
        <v xml:space="preserve"> </v>
      </c>
    </row>
    <row r="27" spans="5:21" ht="12" customHeight="1">
      <c r="E27" s="99">
        <v>13</v>
      </c>
      <c r="F27" s="100" t="str">
        <f>DASIS!F19&amp;""</f>
        <v>LL. MOH. YOPI JUNIAR RANSANJANI</v>
      </c>
      <c r="G27" s="99" t="str">
        <f>DASIS!G19&amp;""</f>
        <v>L</v>
      </c>
      <c r="H27" s="101">
        <v>1</v>
      </c>
      <c r="I27" s="101">
        <v>1</v>
      </c>
      <c r="J27" s="101">
        <v>1</v>
      </c>
      <c r="K27" s="101">
        <v>1</v>
      </c>
      <c r="L27" s="101">
        <v>1</v>
      </c>
      <c r="M27" s="105">
        <f t="shared" si="0"/>
        <v>5</v>
      </c>
      <c r="N27" s="106">
        <f t="shared" si="4"/>
        <v>100</v>
      </c>
      <c r="O27" s="22" t="str">
        <f t="shared" si="2"/>
        <v>V</v>
      </c>
      <c r="P27" s="22" t="str">
        <f t="shared" si="3"/>
        <v xml:space="preserve"> </v>
      </c>
    </row>
    <row r="28" spans="5:21" ht="12" customHeight="1">
      <c r="E28" s="99">
        <v>14</v>
      </c>
      <c r="F28" s="100" t="str">
        <f>DASIS!F20&amp;""</f>
        <v>MALHAINI</v>
      </c>
      <c r="G28" s="99" t="str">
        <f>DASIS!G20&amp;""</f>
        <v>P</v>
      </c>
      <c r="H28" s="101">
        <v>1</v>
      </c>
      <c r="I28" s="101">
        <v>1</v>
      </c>
      <c r="J28" s="101">
        <v>1</v>
      </c>
      <c r="K28" s="101">
        <v>1</v>
      </c>
      <c r="L28" s="101">
        <v>1</v>
      </c>
      <c r="M28" s="105">
        <f t="shared" si="0"/>
        <v>5</v>
      </c>
      <c r="N28" s="106">
        <f t="shared" si="4"/>
        <v>100</v>
      </c>
      <c r="O28" s="22" t="str">
        <f t="shared" si="2"/>
        <v>V</v>
      </c>
      <c r="P28" s="22" t="str">
        <f t="shared" si="3"/>
        <v xml:space="preserve"> </v>
      </c>
    </row>
    <row r="29" spans="5:21" ht="12" customHeight="1">
      <c r="E29" s="99">
        <v>15</v>
      </c>
      <c r="F29" s="100" t="str">
        <f>DASIS!F21&amp;""</f>
        <v>MELIANA SAFITRI</v>
      </c>
      <c r="G29" s="99" t="str">
        <f>DASIS!G21&amp;""</f>
        <v>P</v>
      </c>
      <c r="H29" s="101">
        <v>1</v>
      </c>
      <c r="I29" s="101">
        <v>1</v>
      </c>
      <c r="J29" s="101">
        <v>1</v>
      </c>
      <c r="K29" s="101">
        <v>1</v>
      </c>
      <c r="L29" s="101">
        <v>1</v>
      </c>
      <c r="M29" s="105">
        <f t="shared" si="0"/>
        <v>5</v>
      </c>
      <c r="N29" s="106">
        <f t="shared" si="4"/>
        <v>100</v>
      </c>
      <c r="O29" s="22" t="str">
        <f t="shared" si="2"/>
        <v>V</v>
      </c>
      <c r="P29" s="22" t="str">
        <f t="shared" si="3"/>
        <v xml:space="preserve"> </v>
      </c>
    </row>
    <row r="30" spans="5:21" ht="12" customHeight="1">
      <c r="E30" s="99">
        <v>16</v>
      </c>
      <c r="F30" s="100" t="str">
        <f>DASIS!F22&amp;""</f>
        <v>NURAINI</v>
      </c>
      <c r="G30" s="99" t="str">
        <f>DASIS!G22&amp;""</f>
        <v>P</v>
      </c>
      <c r="H30" s="101">
        <v>1</v>
      </c>
      <c r="I30" s="101">
        <v>1</v>
      </c>
      <c r="J30" s="101">
        <v>1</v>
      </c>
      <c r="K30" s="101">
        <v>0</v>
      </c>
      <c r="L30" s="101">
        <v>1</v>
      </c>
      <c r="M30" s="105">
        <f t="shared" si="0"/>
        <v>4</v>
      </c>
      <c r="N30" s="106">
        <f t="shared" si="4"/>
        <v>80</v>
      </c>
      <c r="O30" s="22" t="str">
        <f t="shared" si="2"/>
        <v>V</v>
      </c>
      <c r="P30" s="22" t="str">
        <f t="shared" si="3"/>
        <v xml:space="preserve"> </v>
      </c>
    </row>
    <row r="31" spans="5:21" ht="12" customHeight="1">
      <c r="E31" s="99">
        <v>17</v>
      </c>
      <c r="F31" s="100" t="str">
        <f>DASIS!F23&amp;""</f>
        <v>ORIN FERDINA MARISA</v>
      </c>
      <c r="G31" s="99" t="str">
        <f>DASIS!G23&amp;""</f>
        <v>P</v>
      </c>
      <c r="H31" s="101">
        <v>1</v>
      </c>
      <c r="I31" s="101">
        <v>1</v>
      </c>
      <c r="J31" s="101">
        <v>0</v>
      </c>
      <c r="K31" s="101">
        <v>0</v>
      </c>
      <c r="L31" s="101">
        <v>1</v>
      </c>
      <c r="M31" s="105">
        <f t="shared" si="0"/>
        <v>3</v>
      </c>
      <c r="N31" s="106">
        <f t="shared" si="4"/>
        <v>60</v>
      </c>
      <c r="O31" s="22" t="str">
        <f t="shared" si="2"/>
        <v>V</v>
      </c>
      <c r="P31" s="22" t="str">
        <f t="shared" si="3"/>
        <v xml:space="preserve"> </v>
      </c>
    </row>
    <row r="32" spans="5:21" ht="12" customHeight="1">
      <c r="E32" s="99">
        <v>18</v>
      </c>
      <c r="F32" s="100" t="str">
        <f>DASIS!F24&amp;""</f>
        <v>RIMA MAELANI</v>
      </c>
      <c r="G32" s="99" t="str">
        <f>DASIS!G24&amp;""</f>
        <v>P</v>
      </c>
      <c r="H32" s="101">
        <v>1</v>
      </c>
      <c r="I32" s="101">
        <v>1</v>
      </c>
      <c r="J32" s="101">
        <v>1</v>
      </c>
      <c r="K32" s="101">
        <v>0</v>
      </c>
      <c r="L32" s="101">
        <v>1</v>
      </c>
      <c r="M32" s="105">
        <f t="shared" si="0"/>
        <v>4</v>
      </c>
      <c r="N32" s="106">
        <f t="shared" si="4"/>
        <v>80</v>
      </c>
      <c r="O32" s="22" t="str">
        <f t="shared" si="2"/>
        <v>V</v>
      </c>
      <c r="P32" s="22" t="str">
        <f t="shared" si="3"/>
        <v xml:space="preserve"> </v>
      </c>
    </row>
    <row r="33" spans="5:16" ht="12" customHeight="1">
      <c r="E33" s="99">
        <v>19</v>
      </c>
      <c r="F33" s="100" t="str">
        <f>DASIS!F25&amp;""</f>
        <v>SASMITA ABELIA PUTRI</v>
      </c>
      <c r="G33" s="99" t="str">
        <f>DASIS!G25&amp;""</f>
        <v>P</v>
      </c>
      <c r="H33" s="101">
        <v>1</v>
      </c>
      <c r="I33" s="101">
        <v>1</v>
      </c>
      <c r="J33" s="101">
        <v>1</v>
      </c>
      <c r="K33" s="101">
        <v>1</v>
      </c>
      <c r="L33" s="101">
        <v>1</v>
      </c>
      <c r="M33" s="105">
        <f t="shared" si="0"/>
        <v>5</v>
      </c>
      <c r="N33" s="106">
        <f t="shared" si="4"/>
        <v>100</v>
      </c>
      <c r="O33" s="22" t="str">
        <f t="shared" si="2"/>
        <v>V</v>
      </c>
      <c r="P33" s="22" t="str">
        <f t="shared" si="3"/>
        <v xml:space="preserve"> </v>
      </c>
    </row>
    <row r="34" spans="5:16" ht="12" customHeight="1">
      <c r="E34" s="99">
        <v>20</v>
      </c>
      <c r="F34" s="100" t="str">
        <f>DASIS!F26&amp;""</f>
        <v>SILVIA HENIWATI</v>
      </c>
      <c r="G34" s="99" t="str">
        <f>DASIS!G26&amp;""</f>
        <v>P</v>
      </c>
      <c r="H34" s="101">
        <v>1</v>
      </c>
      <c r="I34" s="101">
        <v>1</v>
      </c>
      <c r="J34" s="101">
        <v>1</v>
      </c>
      <c r="K34" s="101">
        <v>1</v>
      </c>
      <c r="L34" s="101">
        <v>1</v>
      </c>
      <c r="M34" s="105">
        <f t="shared" si="0"/>
        <v>5</v>
      </c>
      <c r="N34" s="106">
        <f t="shared" si="4"/>
        <v>100</v>
      </c>
      <c r="O34" s="22" t="str">
        <f t="shared" si="2"/>
        <v>V</v>
      </c>
      <c r="P34" s="22" t="str">
        <f t="shared" si="3"/>
        <v xml:space="preserve"> </v>
      </c>
    </row>
    <row r="35" spans="5:16" ht="12" customHeight="1">
      <c r="E35" s="99">
        <v>21</v>
      </c>
      <c r="F35" s="100" t="str">
        <f>DASIS!F27&amp;""</f>
        <v>SONIA AGUS MILA HULNAINI</v>
      </c>
      <c r="G35" s="99" t="str">
        <f>DASIS!G27&amp;""</f>
        <v>P</v>
      </c>
      <c r="H35" s="101">
        <v>1</v>
      </c>
      <c r="I35" s="101">
        <v>1</v>
      </c>
      <c r="J35" s="101">
        <v>1</v>
      </c>
      <c r="K35" s="101">
        <v>1</v>
      </c>
      <c r="L35" s="101">
        <v>1</v>
      </c>
      <c r="M35" s="105">
        <f t="shared" si="0"/>
        <v>5</v>
      </c>
      <c r="N35" s="106">
        <f t="shared" si="4"/>
        <v>100</v>
      </c>
      <c r="O35" s="22" t="str">
        <f t="shared" si="2"/>
        <v>V</v>
      </c>
      <c r="P35" s="22" t="str">
        <f t="shared" si="3"/>
        <v xml:space="preserve"> </v>
      </c>
    </row>
    <row r="36" spans="5:16" ht="12" customHeight="1">
      <c r="E36" s="99">
        <v>22</v>
      </c>
      <c r="F36" s="100" t="str">
        <f>DASIS!F28&amp;""</f>
        <v>SRI DEWI PATMAWATI</v>
      </c>
      <c r="G36" s="99" t="str">
        <f>DASIS!G28&amp;""</f>
        <v>P</v>
      </c>
      <c r="H36" s="101">
        <v>0</v>
      </c>
      <c r="I36" s="101">
        <v>0</v>
      </c>
      <c r="J36" s="101">
        <v>1</v>
      </c>
      <c r="K36" s="101">
        <v>0</v>
      </c>
      <c r="L36" s="101">
        <v>1</v>
      </c>
      <c r="M36" s="105">
        <f t="shared" si="0"/>
        <v>2</v>
      </c>
      <c r="N36" s="106">
        <f t="shared" si="4"/>
        <v>40</v>
      </c>
      <c r="O36" s="22" t="str">
        <f t="shared" si="2"/>
        <v xml:space="preserve"> </v>
      </c>
      <c r="P36" s="22" t="str">
        <f t="shared" si="3"/>
        <v>v</v>
      </c>
    </row>
    <row r="37" spans="5:16" ht="12" customHeight="1">
      <c r="E37" s="99">
        <v>23</v>
      </c>
      <c r="F37" s="100" t="str">
        <f>DASIS!F29&amp;""</f>
        <v>SRI KARTIKA</v>
      </c>
      <c r="G37" s="99" t="str">
        <f>DASIS!G29&amp;""</f>
        <v>P</v>
      </c>
      <c r="H37" s="101">
        <v>1</v>
      </c>
      <c r="I37" s="101">
        <v>1</v>
      </c>
      <c r="J37" s="101">
        <v>1</v>
      </c>
      <c r="K37" s="101">
        <v>1</v>
      </c>
      <c r="L37" s="101">
        <v>1</v>
      </c>
      <c r="M37" s="105">
        <f t="shared" si="0"/>
        <v>5</v>
      </c>
      <c r="N37" s="106">
        <f t="shared" si="4"/>
        <v>100</v>
      </c>
      <c r="O37" s="22" t="str">
        <f t="shared" si="2"/>
        <v>V</v>
      </c>
      <c r="P37" s="22" t="str">
        <f t="shared" si="3"/>
        <v xml:space="preserve"> </v>
      </c>
    </row>
    <row r="38" spans="5:16" ht="12" customHeight="1">
      <c r="E38" s="99">
        <v>24</v>
      </c>
      <c r="F38" s="100" t="str">
        <f>DASIS!F30&amp;""</f>
        <v>ULIA PARADISTA</v>
      </c>
      <c r="G38" s="99" t="str">
        <f>DASIS!G30&amp;""</f>
        <v>P</v>
      </c>
      <c r="H38" s="101">
        <v>1</v>
      </c>
      <c r="I38" s="101">
        <v>1</v>
      </c>
      <c r="J38" s="101">
        <v>1</v>
      </c>
      <c r="K38" s="101">
        <v>0</v>
      </c>
      <c r="L38" s="101">
        <v>1</v>
      </c>
      <c r="M38" s="105">
        <f t="shared" si="0"/>
        <v>4</v>
      </c>
      <c r="N38" s="106">
        <f t="shared" si="4"/>
        <v>80</v>
      </c>
      <c r="O38" s="22" t="str">
        <f t="shared" si="2"/>
        <v>V</v>
      </c>
      <c r="P38" s="22" t="str">
        <f t="shared" si="3"/>
        <v xml:space="preserve"> </v>
      </c>
    </row>
    <row r="39" spans="5:16" ht="12" customHeight="1">
      <c r="E39" s="99">
        <v>25</v>
      </c>
      <c r="F39" s="100" t="str">
        <f>DASIS!F31&amp;""</f>
        <v>VILA SAPRIANI</v>
      </c>
      <c r="G39" s="99" t="str">
        <f>DASIS!G31&amp;""</f>
        <v>P</v>
      </c>
      <c r="H39" s="101">
        <v>1</v>
      </c>
      <c r="I39" s="101">
        <v>1</v>
      </c>
      <c r="J39" s="101">
        <v>1</v>
      </c>
      <c r="K39" s="101">
        <v>1</v>
      </c>
      <c r="L39" s="101">
        <v>1</v>
      </c>
      <c r="M39" s="105">
        <f t="shared" si="0"/>
        <v>5</v>
      </c>
      <c r="N39" s="106">
        <f t="shared" si="4"/>
        <v>100</v>
      </c>
      <c r="O39" s="22" t="str">
        <f t="shared" si="2"/>
        <v>V</v>
      </c>
      <c r="P39" s="22" t="str">
        <f t="shared" si="3"/>
        <v xml:space="preserve"> </v>
      </c>
    </row>
    <row r="40" spans="5:16" ht="12" customHeight="1">
      <c r="E40" s="99">
        <v>26</v>
      </c>
      <c r="F40" s="100" t="str">
        <f>DASIS!F32&amp;""</f>
        <v>WIDIAWATI</v>
      </c>
      <c r="G40" s="99" t="str">
        <f>DASIS!G32&amp;""</f>
        <v>P</v>
      </c>
      <c r="H40" s="101">
        <v>1</v>
      </c>
      <c r="I40" s="101">
        <v>1</v>
      </c>
      <c r="J40" s="101">
        <v>1</v>
      </c>
      <c r="K40" s="101">
        <v>1</v>
      </c>
      <c r="L40" s="101">
        <v>1</v>
      </c>
      <c r="M40" s="105">
        <f t="shared" si="0"/>
        <v>5</v>
      </c>
      <c r="N40" s="106">
        <f t="shared" si="4"/>
        <v>100</v>
      </c>
      <c r="O40" s="22" t="str">
        <f t="shared" si="2"/>
        <v>V</v>
      </c>
      <c r="P40" s="22" t="str">
        <f t="shared" si="3"/>
        <v xml:space="preserve"> </v>
      </c>
    </row>
    <row r="41" spans="5:16" ht="12" customHeight="1">
      <c r="E41" s="99">
        <v>27</v>
      </c>
      <c r="F41" s="100" t="str">
        <f>DASIS!F33&amp;""</f>
        <v>WULANDARI</v>
      </c>
      <c r="G41" s="99" t="str">
        <f>DASIS!G33&amp;""</f>
        <v>P</v>
      </c>
      <c r="H41" s="101">
        <v>1</v>
      </c>
      <c r="I41" s="101">
        <v>1</v>
      </c>
      <c r="J41" s="101">
        <v>1</v>
      </c>
      <c r="K41" s="101">
        <v>1</v>
      </c>
      <c r="L41" s="101">
        <v>1</v>
      </c>
      <c r="M41" s="105">
        <f t="shared" si="0"/>
        <v>5</v>
      </c>
      <c r="N41" s="106">
        <f t="shared" si="4"/>
        <v>100</v>
      </c>
      <c r="O41" s="22" t="str">
        <f t="shared" si="2"/>
        <v>V</v>
      </c>
      <c r="P41" s="22" t="str">
        <f t="shared" si="3"/>
        <v xml:space="preserve"> </v>
      </c>
    </row>
    <row r="42" spans="5:16" ht="12" customHeight="1">
      <c r="E42" s="99">
        <v>28</v>
      </c>
      <c r="F42" s="100" t="str">
        <f>DASIS!F34&amp;""</f>
        <v>YOGI ALFANI ANWAR</v>
      </c>
      <c r="G42" s="99" t="str">
        <f>DASIS!G34&amp;""</f>
        <v>L</v>
      </c>
      <c r="H42" s="101">
        <v>1</v>
      </c>
      <c r="I42" s="101">
        <v>1</v>
      </c>
      <c r="J42" s="101">
        <v>1</v>
      </c>
      <c r="K42" s="101">
        <v>1</v>
      </c>
      <c r="L42" s="101">
        <v>1</v>
      </c>
      <c r="M42" s="105">
        <f t="shared" si="0"/>
        <v>5</v>
      </c>
      <c r="N42" s="106">
        <f t="shared" si="4"/>
        <v>100</v>
      </c>
      <c r="O42" s="22" t="str">
        <f t="shared" si="2"/>
        <v>V</v>
      </c>
      <c r="P42" s="22" t="str">
        <f t="shared" si="3"/>
        <v xml:space="preserve"> </v>
      </c>
    </row>
    <row r="43" spans="5:16" ht="12" customHeight="1">
      <c r="E43" s="99">
        <v>29</v>
      </c>
      <c r="F43" s="100" t="str">
        <f>DASIS!F35&amp;""</f>
        <v>YULIANA FEBRIANTIKA</v>
      </c>
      <c r="G43" s="99" t="str">
        <f>DASIS!G35&amp;""</f>
        <v>P</v>
      </c>
      <c r="H43" s="101">
        <v>1</v>
      </c>
      <c r="I43" s="101">
        <v>1</v>
      </c>
      <c r="J43" s="101">
        <v>1</v>
      </c>
      <c r="K43" s="101">
        <v>1</v>
      </c>
      <c r="L43" s="101">
        <v>1</v>
      </c>
      <c r="M43" s="105">
        <f t="shared" si="0"/>
        <v>5</v>
      </c>
      <c r="N43" s="106">
        <f t="shared" si="4"/>
        <v>100</v>
      </c>
      <c r="O43" s="22" t="str">
        <f t="shared" si="2"/>
        <v>V</v>
      </c>
      <c r="P43" s="22" t="str">
        <f t="shared" si="3"/>
        <v xml:space="preserve"> </v>
      </c>
    </row>
    <row r="44" spans="5:16" ht="12" customHeight="1">
      <c r="E44" s="99">
        <v>30</v>
      </c>
      <c r="F44" s="100" t="str">
        <f>DASIS!F36&amp;""</f>
        <v>YUSRILUDIN</v>
      </c>
      <c r="G44" s="99" t="str">
        <f>DASIS!G36&amp;""</f>
        <v>L</v>
      </c>
      <c r="H44" s="101">
        <v>1</v>
      </c>
      <c r="I44" s="101">
        <v>1</v>
      </c>
      <c r="J44" s="101">
        <v>1</v>
      </c>
      <c r="K44" s="101">
        <v>0</v>
      </c>
      <c r="L44" s="101">
        <v>1</v>
      </c>
      <c r="M44" s="105">
        <f t="shared" si="0"/>
        <v>4</v>
      </c>
      <c r="N44" s="106">
        <f t="shared" si="4"/>
        <v>80</v>
      </c>
      <c r="O44" s="22" t="str">
        <f t="shared" si="2"/>
        <v>V</v>
      </c>
      <c r="P44" s="22" t="str">
        <f t="shared" si="3"/>
        <v xml:space="preserve"> </v>
      </c>
    </row>
    <row r="45" spans="5:16" ht="12" customHeight="1">
      <c r="E45" s="99">
        <v>31</v>
      </c>
      <c r="F45" s="100" t="str">
        <f>DASIS!F37&amp;""</f>
        <v>ZULKARIAWANDI</v>
      </c>
      <c r="G45" s="99" t="str">
        <f>DASIS!G37&amp;""</f>
        <v>L</v>
      </c>
      <c r="H45" s="101">
        <v>1</v>
      </c>
      <c r="I45" s="101">
        <v>1</v>
      </c>
      <c r="J45" s="101">
        <v>1</v>
      </c>
      <c r="K45" s="101">
        <v>0</v>
      </c>
      <c r="L45" s="101">
        <v>1</v>
      </c>
      <c r="M45" s="105">
        <f t="shared" si="0"/>
        <v>4</v>
      </c>
      <c r="N45" s="106">
        <f t="shared" si="4"/>
        <v>80</v>
      </c>
      <c r="O45" s="22" t="str">
        <f t="shared" si="2"/>
        <v>V</v>
      </c>
      <c r="P45" s="22" t="str">
        <f t="shared" si="3"/>
        <v xml:space="preserve"> </v>
      </c>
    </row>
    <row r="46" spans="5:16" ht="12" customHeight="1">
      <c r="E46" s="99">
        <v>32</v>
      </c>
      <c r="F46" s="100" t="str">
        <f>DASIS!F38&amp;""</f>
        <v>ZURAIS ALQORNI</v>
      </c>
      <c r="G46" s="99" t="str">
        <f>DASIS!G38&amp;""</f>
        <v>L</v>
      </c>
      <c r="H46" s="101">
        <v>1</v>
      </c>
      <c r="I46" s="101">
        <v>1</v>
      </c>
      <c r="J46" s="101">
        <v>1</v>
      </c>
      <c r="K46" s="101">
        <v>0</v>
      </c>
      <c r="L46" s="101">
        <v>1</v>
      </c>
      <c r="M46" s="105">
        <f t="shared" si="0"/>
        <v>4</v>
      </c>
      <c r="N46" s="106">
        <f t="shared" si="4"/>
        <v>80</v>
      </c>
      <c r="O46" s="22" t="str">
        <f t="shared" si="2"/>
        <v>V</v>
      </c>
      <c r="P46" s="22" t="str">
        <f t="shared" si="3"/>
        <v xml:space="preserve"> </v>
      </c>
    </row>
    <row r="47" spans="5:16" ht="12" customHeight="1">
      <c r="E47" s="99">
        <v>33</v>
      </c>
      <c r="F47" s="100" t="str">
        <f>DASIS!F39&amp;""</f>
        <v/>
      </c>
      <c r="G47" s="99" t="str">
        <f>DASIS!G39&amp;""</f>
        <v/>
      </c>
      <c r="H47" s="101"/>
      <c r="I47" s="101"/>
      <c r="J47" s="101"/>
      <c r="K47" s="101"/>
      <c r="L47" s="101"/>
      <c r="M47" s="105">
        <f t="shared" si="0"/>
        <v>0</v>
      </c>
      <c r="N47" s="106">
        <f t="shared" si="4"/>
        <v>0</v>
      </c>
      <c r="O47" s="22" t="str">
        <f t="shared" si="2"/>
        <v xml:space="preserve"> </v>
      </c>
      <c r="P47" s="22" t="str">
        <f t="shared" si="3"/>
        <v xml:space="preserve"> </v>
      </c>
    </row>
    <row r="48" spans="5:16" ht="12" customHeight="1">
      <c r="E48" s="99">
        <v>34</v>
      </c>
      <c r="F48" s="100" t="str">
        <f>DASIS!F40&amp;""</f>
        <v/>
      </c>
      <c r="G48" s="99" t="str">
        <f>DASIS!G40&amp;""</f>
        <v/>
      </c>
      <c r="H48" s="101"/>
      <c r="I48" s="101"/>
      <c r="J48" s="101"/>
      <c r="K48" s="101"/>
      <c r="L48" s="101"/>
      <c r="M48" s="105">
        <f t="shared" si="0"/>
        <v>0</v>
      </c>
      <c r="N48" s="106">
        <f t="shared" si="4"/>
        <v>0</v>
      </c>
      <c r="O48" s="22" t="str">
        <f t="shared" si="2"/>
        <v xml:space="preserve"> </v>
      </c>
      <c r="P48" s="22" t="str">
        <f t="shared" si="3"/>
        <v xml:space="preserve"> </v>
      </c>
    </row>
    <row r="49" spans="5:16" ht="12" customHeight="1">
      <c r="E49" s="99">
        <v>35</v>
      </c>
      <c r="F49" s="100" t="str">
        <f>DASIS!F41&amp;""</f>
        <v/>
      </c>
      <c r="G49" s="99" t="str">
        <f>DASIS!G41&amp;""</f>
        <v/>
      </c>
      <c r="H49" s="101"/>
      <c r="I49" s="101"/>
      <c r="J49" s="101"/>
      <c r="K49" s="101"/>
      <c r="L49" s="101"/>
      <c r="M49" s="105">
        <f t="shared" si="0"/>
        <v>0</v>
      </c>
      <c r="N49" s="106">
        <f t="shared" si="4"/>
        <v>0</v>
      </c>
      <c r="O49" s="22" t="str">
        <f t="shared" si="2"/>
        <v xml:space="preserve"> </v>
      </c>
      <c r="P49" s="22" t="str">
        <f t="shared" si="3"/>
        <v xml:space="preserve"> </v>
      </c>
    </row>
    <row r="50" spans="5:16" ht="12" customHeight="1">
      <c r="E50" s="99">
        <v>36</v>
      </c>
      <c r="F50" s="100" t="str">
        <f>DASIS!F42&amp;""</f>
        <v/>
      </c>
      <c r="G50" s="99" t="str">
        <f>DASIS!G42&amp;""</f>
        <v/>
      </c>
      <c r="H50" s="101"/>
      <c r="I50" s="101"/>
      <c r="J50" s="101"/>
      <c r="K50" s="101"/>
      <c r="L50" s="101"/>
      <c r="M50" s="105">
        <f t="shared" si="0"/>
        <v>0</v>
      </c>
      <c r="N50" s="106">
        <f t="shared" si="4"/>
        <v>0</v>
      </c>
      <c r="O50" s="22" t="str">
        <f t="shared" si="2"/>
        <v xml:space="preserve"> </v>
      </c>
      <c r="P50" s="22" t="str">
        <f t="shared" si="3"/>
        <v xml:space="preserve"> </v>
      </c>
    </row>
    <row r="51" spans="5:16" ht="12" customHeight="1">
      <c r="E51" s="99">
        <v>37</v>
      </c>
      <c r="F51" s="100" t="str">
        <f>DASIS!F43&amp;""</f>
        <v/>
      </c>
      <c r="G51" s="99" t="str">
        <f>DASIS!G43&amp;""</f>
        <v/>
      </c>
      <c r="H51" s="101"/>
      <c r="I51" s="101"/>
      <c r="J51" s="101"/>
      <c r="K51" s="101"/>
      <c r="L51" s="101"/>
      <c r="M51" s="105">
        <f t="shared" si="0"/>
        <v>0</v>
      </c>
      <c r="N51" s="106">
        <f t="shared" si="4"/>
        <v>0</v>
      </c>
      <c r="O51" s="22" t="str">
        <f t="shared" si="2"/>
        <v xml:space="preserve"> </v>
      </c>
      <c r="P51" s="22" t="str">
        <f t="shared" si="3"/>
        <v xml:space="preserve"> </v>
      </c>
    </row>
    <row r="52" spans="5:16" ht="12" customHeight="1">
      <c r="E52" s="99">
        <v>38</v>
      </c>
      <c r="F52" s="100" t="str">
        <f>DASIS!F44&amp;""</f>
        <v/>
      </c>
      <c r="G52" s="99" t="str">
        <f>DASIS!G44&amp;""</f>
        <v/>
      </c>
      <c r="H52" s="101"/>
      <c r="I52" s="101"/>
      <c r="J52" s="101"/>
      <c r="K52" s="101"/>
      <c r="L52" s="101"/>
      <c r="M52" s="105">
        <f t="shared" si="0"/>
        <v>0</v>
      </c>
      <c r="N52" s="106">
        <f t="shared" si="4"/>
        <v>0</v>
      </c>
      <c r="O52" s="22" t="str">
        <f t="shared" si="2"/>
        <v xml:space="preserve"> </v>
      </c>
      <c r="P52" s="22" t="str">
        <f t="shared" si="3"/>
        <v xml:space="preserve"> </v>
      </c>
    </row>
    <row r="53" spans="5:16" ht="12" customHeight="1">
      <c r="E53" s="99">
        <v>39</v>
      </c>
      <c r="F53" s="100" t="str">
        <f>DASIS!F45&amp;""</f>
        <v/>
      </c>
      <c r="G53" s="99" t="str">
        <f>DASIS!G45&amp;""</f>
        <v/>
      </c>
      <c r="H53" s="101"/>
      <c r="I53" s="101"/>
      <c r="J53" s="101"/>
      <c r="K53" s="101"/>
      <c r="L53" s="101"/>
      <c r="M53" s="105">
        <f t="shared" si="0"/>
        <v>0</v>
      </c>
      <c r="N53" s="106">
        <f t="shared" si="4"/>
        <v>0</v>
      </c>
      <c r="O53" s="22" t="str">
        <f t="shared" si="2"/>
        <v xml:space="preserve"> </v>
      </c>
      <c r="P53" s="22" t="str">
        <f t="shared" si="3"/>
        <v xml:space="preserve"> </v>
      </c>
    </row>
    <row r="54" spans="5:16" ht="12" customHeight="1">
      <c r="E54" s="99">
        <v>40</v>
      </c>
      <c r="F54" s="100" t="str">
        <f>DASIS!F46&amp;""</f>
        <v/>
      </c>
      <c r="G54" s="99" t="str">
        <f>DASIS!G46&amp;""</f>
        <v/>
      </c>
      <c r="H54" s="101"/>
      <c r="I54" s="101"/>
      <c r="J54" s="101"/>
      <c r="K54" s="101"/>
      <c r="L54" s="101"/>
      <c r="M54" s="105">
        <f t="shared" si="0"/>
        <v>0</v>
      </c>
      <c r="N54" s="106">
        <f t="shared" si="4"/>
        <v>0</v>
      </c>
      <c r="O54" s="22" t="str">
        <f t="shared" si="2"/>
        <v xml:space="preserve"> </v>
      </c>
      <c r="P54" s="22" t="str">
        <f t="shared" si="3"/>
        <v xml:space="preserve"> </v>
      </c>
    </row>
    <row r="55" spans="5:16" ht="15" customHeight="1">
      <c r="E55" s="162" t="s">
        <v>37</v>
      </c>
      <c r="F55" s="163"/>
      <c r="G55" s="98"/>
      <c r="H55" s="24">
        <f>SUM(H15:H54)</f>
        <v>29</v>
      </c>
      <c r="I55" s="24">
        <f t="shared" ref="I55:L55" si="5">SUM(I15:I54)</f>
        <v>30</v>
      </c>
      <c r="J55" s="24">
        <f t="shared" si="5"/>
        <v>31</v>
      </c>
      <c r="K55" s="24">
        <f t="shared" si="5"/>
        <v>15</v>
      </c>
      <c r="L55" s="24">
        <f t="shared" si="5"/>
        <v>32</v>
      </c>
      <c r="M55" s="3"/>
      <c r="N55" s="3"/>
      <c r="O55" s="3"/>
      <c r="P55" s="3"/>
    </row>
    <row r="56" spans="5:16" ht="15" customHeight="1">
      <c r="E56" s="162" t="s">
        <v>38</v>
      </c>
      <c r="F56" s="163"/>
      <c r="G56" s="98"/>
      <c r="H56" s="24">
        <f>H14*$O$9</f>
        <v>32</v>
      </c>
      <c r="I56" s="24">
        <f>I14*$O$9</f>
        <v>32</v>
      </c>
      <c r="J56" s="24">
        <f>J14*$O$9</f>
        <v>32</v>
      </c>
      <c r="K56" s="24">
        <f>K14*$O$9</f>
        <v>32</v>
      </c>
      <c r="L56" s="24">
        <f>L14*$O$9</f>
        <v>32</v>
      </c>
      <c r="M56" s="3"/>
      <c r="N56" s="3"/>
      <c r="O56" s="3"/>
      <c r="P56" s="3"/>
    </row>
    <row r="57" spans="5:16" ht="24" customHeight="1">
      <c r="E57" s="162" t="s">
        <v>39</v>
      </c>
      <c r="F57" s="163"/>
      <c r="G57" s="98"/>
      <c r="H57" s="25">
        <f>H55/H56</f>
        <v>0.90625</v>
      </c>
      <c r="I57" s="25">
        <f t="shared" ref="I57:L57" si="6">I55/I56</f>
        <v>0.9375</v>
      </c>
      <c r="J57" s="25">
        <f t="shared" si="6"/>
        <v>0.96875</v>
      </c>
      <c r="K57" s="25">
        <f t="shared" si="6"/>
        <v>0.46875</v>
      </c>
      <c r="L57" s="25">
        <f t="shared" si="6"/>
        <v>1</v>
      </c>
      <c r="M57" s="3"/>
      <c r="N57" s="3"/>
      <c r="O57" s="94">
        <f>COUNTIF(O15:O54,"V")</f>
        <v>30</v>
      </c>
      <c r="P57" s="94">
        <f>COUNTIF(P15:P54,"V")</f>
        <v>2</v>
      </c>
    </row>
    <row r="58" spans="5:16" ht="7.5" customHeight="1"/>
    <row r="59" spans="5:16" ht="15.75">
      <c r="E59" s="149" t="s">
        <v>40</v>
      </c>
      <c r="F59" s="149"/>
      <c r="G59" s="149"/>
      <c r="H59" s="30"/>
      <c r="I59" s="97"/>
      <c r="J59" s="107"/>
      <c r="K59" s="164" t="str">
        <f>MENU!J22&amp;", "&amp;MENU!J24&amp;""</f>
        <v>Sambelia, Pebruari 2018</v>
      </c>
      <c r="L59" s="164"/>
      <c r="M59" s="164"/>
      <c r="N59" s="164"/>
      <c r="O59" s="164"/>
      <c r="P59" s="164"/>
    </row>
    <row r="60" spans="5:16" ht="15.75">
      <c r="E60" s="149" t="str">
        <f>"KEPALA "&amp;MENU!J8&amp;""</f>
        <v>KEPALA SMPN 1 SAMBELIA</v>
      </c>
      <c r="F60" s="149"/>
      <c r="G60" s="149"/>
      <c r="H60" s="30"/>
      <c r="I60" s="97"/>
      <c r="J60" s="107"/>
      <c r="K60" s="150" t="s">
        <v>41</v>
      </c>
      <c r="L60" s="150"/>
      <c r="M60" s="150"/>
      <c r="N60" s="150"/>
      <c r="O60" s="150"/>
      <c r="P60" s="150"/>
    </row>
    <row r="61" spans="5:16" ht="15" customHeight="1">
      <c r="E61" s="2"/>
      <c r="F61" s="1"/>
      <c r="G61" s="23"/>
      <c r="H61" s="1"/>
      <c r="I61" s="97"/>
      <c r="J61" s="107"/>
      <c r="K61" s="150" t="str">
        <f>MENU!J10&amp;""</f>
        <v>Pendidikan Agama Islam</v>
      </c>
      <c r="L61" s="150"/>
      <c r="M61" s="150"/>
      <c r="N61" s="150"/>
      <c r="O61" s="150"/>
      <c r="P61" s="150"/>
    </row>
    <row r="62" spans="5:16" ht="15" customHeight="1">
      <c r="E62" s="27"/>
      <c r="F62" s="28"/>
      <c r="G62" s="97"/>
      <c r="H62" s="97"/>
      <c r="I62" s="97"/>
      <c r="J62" s="107"/>
      <c r="K62" s="29"/>
      <c r="L62" s="29"/>
      <c r="M62" s="97"/>
      <c r="N62" s="97"/>
      <c r="O62" s="97"/>
      <c r="P62" s="28"/>
    </row>
    <row r="63" spans="5:16" ht="15" customHeight="1">
      <c r="E63" s="27"/>
      <c r="F63" s="28"/>
      <c r="G63" s="97"/>
      <c r="H63" s="97"/>
      <c r="I63" s="97"/>
      <c r="J63" s="107"/>
      <c r="K63" s="29"/>
      <c r="L63" s="29"/>
      <c r="M63" s="97"/>
      <c r="N63" s="97"/>
      <c r="O63" s="97"/>
      <c r="P63" s="28"/>
    </row>
    <row r="64" spans="5:16" ht="15" customHeight="1">
      <c r="E64" s="27"/>
      <c r="F64" s="28"/>
      <c r="G64" s="97"/>
      <c r="H64" s="97"/>
      <c r="I64" s="97"/>
      <c r="J64" s="107"/>
      <c r="K64" s="29"/>
      <c r="L64" s="29"/>
      <c r="M64" s="97"/>
      <c r="N64" s="97"/>
      <c r="O64" s="97"/>
      <c r="P64" s="28"/>
    </row>
    <row r="65" spans="5:16" ht="15" customHeight="1">
      <c r="E65" s="27"/>
      <c r="F65" s="28"/>
      <c r="G65" s="97"/>
      <c r="H65" s="97"/>
      <c r="I65" s="97"/>
      <c r="J65" s="107"/>
      <c r="K65" s="29"/>
      <c r="L65" s="29"/>
      <c r="M65" s="97"/>
      <c r="N65" s="97"/>
      <c r="O65" s="97"/>
      <c r="P65" s="28"/>
    </row>
    <row r="66" spans="5:16" ht="15.75">
      <c r="E66" s="149" t="str">
        <f>MENU!N8&amp;""</f>
        <v>SUMIYONO,S.Pd</v>
      </c>
      <c r="F66" s="149"/>
      <c r="G66" s="149"/>
      <c r="H66" s="97"/>
      <c r="I66" s="97"/>
      <c r="J66" s="107"/>
      <c r="K66" s="165" t="str">
        <f>MENU!N12&amp;""</f>
        <v>PATHUL ARIPIN,S.Pd.I</v>
      </c>
      <c r="L66" s="165"/>
      <c r="M66" s="165"/>
      <c r="N66" s="165"/>
      <c r="O66" s="165"/>
      <c r="P66" s="165"/>
    </row>
    <row r="67" spans="5:16" ht="15.75">
      <c r="E67" s="149" t="str">
        <f>"NIP. "&amp;MENU!N10&amp;""</f>
        <v>NIP. 19620907 198303 1 017</v>
      </c>
      <c r="F67" s="149"/>
      <c r="G67" s="149"/>
      <c r="H67" s="97"/>
      <c r="I67" s="97"/>
      <c r="J67" s="107"/>
      <c r="K67" s="165" t="str">
        <f>"NIP. "&amp;MENU!N14&amp;""</f>
        <v>NIP. 19810607 200901 1 005</v>
      </c>
      <c r="L67" s="165"/>
      <c r="M67" s="165"/>
      <c r="N67" s="165"/>
      <c r="O67" s="165"/>
      <c r="P67" s="165"/>
    </row>
    <row r="68" spans="5:16" s="102" customFormat="1"/>
    <row r="69" spans="5:16" s="102" customFormat="1"/>
    <row r="70" spans="5:16" s="102" customFormat="1"/>
    <row r="71" spans="5:16" s="102" customFormat="1"/>
    <row r="72" spans="5:16" s="102" customFormat="1"/>
    <row r="73" spans="5:16" s="102" customFormat="1"/>
    <row r="74" spans="5:16">
      <c r="E74" s="102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</row>
    <row r="75" spans="5:16">
      <c r="E75" s="102"/>
      <c r="F75" s="102"/>
      <c r="G75" s="102"/>
      <c r="H75" s="102"/>
      <c r="I75" s="102"/>
      <c r="J75" s="102"/>
      <c r="K75" s="102"/>
      <c r="L75" s="102"/>
      <c r="M75" s="102"/>
      <c r="N75" s="102"/>
      <c r="O75" s="102"/>
      <c r="P75" s="102"/>
    </row>
  </sheetData>
  <sheetProtection password="CAEA" sheet="1" objects="1" scenarios="1" selectLockedCells="1"/>
  <mergeCells count="27">
    <mergeCell ref="R13:U13"/>
    <mergeCell ref="R17:R18"/>
    <mergeCell ref="T17:U18"/>
    <mergeCell ref="R14:R15"/>
    <mergeCell ref="T14:U15"/>
    <mergeCell ref="S17:S18"/>
    <mergeCell ref="S14:S15"/>
    <mergeCell ref="K61:P61"/>
    <mergeCell ref="E66:G66"/>
    <mergeCell ref="K66:P66"/>
    <mergeCell ref="E67:G67"/>
    <mergeCell ref="K67:P67"/>
    <mergeCell ref="E60:G60"/>
    <mergeCell ref="K60:P60"/>
    <mergeCell ref="E4:P4"/>
    <mergeCell ref="E12:E14"/>
    <mergeCell ref="F12:F14"/>
    <mergeCell ref="G12:G14"/>
    <mergeCell ref="H12:L12"/>
    <mergeCell ref="M12:M13"/>
    <mergeCell ref="N12:N13"/>
    <mergeCell ref="O12:P13"/>
    <mergeCell ref="E55:F55"/>
    <mergeCell ref="E56:F56"/>
    <mergeCell ref="E57:F57"/>
    <mergeCell ref="E59:G59"/>
    <mergeCell ref="K59:P59"/>
  </mergeCells>
  <conditionalFormatting sqref="H55:N55">
    <cfRule type="cellIs" dxfId="47" priority="418" operator="between">
      <formula>0</formula>
      <formula>0</formula>
    </cfRule>
  </conditionalFormatting>
  <conditionalFormatting sqref="M15:N54">
    <cfRule type="cellIs" dxfId="46" priority="408" operator="equal">
      <formula>0</formula>
    </cfRule>
  </conditionalFormatting>
  <conditionalFormatting sqref="H15:H46">
    <cfRule type="expression" dxfId="45" priority="400">
      <formula>IF(H15&gt;$H$14,TRUE)</formula>
    </cfRule>
  </conditionalFormatting>
  <conditionalFormatting sqref="I15:I46">
    <cfRule type="expression" dxfId="44" priority="399">
      <formula>IF(I15&gt;$I$14,TRUE)</formula>
    </cfRule>
  </conditionalFormatting>
  <conditionalFormatting sqref="J15:J46">
    <cfRule type="expression" dxfId="43" priority="398">
      <formula>IF(J15&gt;$J$14,TRUE)</formula>
    </cfRule>
  </conditionalFormatting>
  <conditionalFormatting sqref="K15:K46">
    <cfRule type="expression" dxfId="42" priority="392">
      <formula>IF(K15&gt;$K$14,TRUE)</formula>
    </cfRule>
  </conditionalFormatting>
  <conditionalFormatting sqref="L15:L46">
    <cfRule type="expression" dxfId="41" priority="391">
      <formula>IF(L15&gt;$L$14,TRUE)</formula>
    </cfRule>
  </conditionalFormatting>
  <conditionalFormatting sqref="H47">
    <cfRule type="expression" dxfId="40" priority="80">
      <formula>IF(H47&gt;$H$14,TRUE)</formula>
    </cfRule>
  </conditionalFormatting>
  <conditionalFormatting sqref="I47">
    <cfRule type="expression" dxfId="39" priority="79">
      <formula>IF(I47&gt;$I$14,TRUE)</formula>
    </cfRule>
  </conditionalFormatting>
  <conditionalFormatting sqref="J47">
    <cfRule type="expression" dxfId="38" priority="78">
      <formula>IF(J47&gt;$J$14,TRUE)</formula>
    </cfRule>
  </conditionalFormatting>
  <conditionalFormatting sqref="K47">
    <cfRule type="expression" dxfId="37" priority="72">
      <formula>IF(K47&gt;$K$14,TRUE)</formula>
    </cfRule>
  </conditionalFormatting>
  <conditionalFormatting sqref="L47">
    <cfRule type="expression" dxfId="36" priority="71">
      <formula>IF(L47&gt;$L$14,TRUE)</formula>
    </cfRule>
  </conditionalFormatting>
  <conditionalFormatting sqref="H48">
    <cfRule type="expression" dxfId="35" priority="70">
      <formula>IF(H48&gt;$H$14,TRUE)</formula>
    </cfRule>
  </conditionalFormatting>
  <conditionalFormatting sqref="I48">
    <cfRule type="expression" dxfId="34" priority="69">
      <formula>IF(I48&gt;$I$14,TRUE)</formula>
    </cfRule>
  </conditionalFormatting>
  <conditionalFormatting sqref="J48">
    <cfRule type="expression" dxfId="33" priority="68">
      <formula>IF(J48&gt;$J$14,TRUE)</formula>
    </cfRule>
  </conditionalFormatting>
  <conditionalFormatting sqref="K48">
    <cfRule type="expression" dxfId="32" priority="62">
      <formula>IF(K48&gt;$K$14,TRUE)</formula>
    </cfRule>
  </conditionalFormatting>
  <conditionalFormatting sqref="L48">
    <cfRule type="expression" dxfId="31" priority="61">
      <formula>IF(L48&gt;$L$14,TRUE)</formula>
    </cfRule>
  </conditionalFormatting>
  <conditionalFormatting sqref="H49">
    <cfRule type="expression" dxfId="30" priority="60">
      <formula>IF(H49&gt;$H$14,TRUE)</formula>
    </cfRule>
  </conditionalFormatting>
  <conditionalFormatting sqref="I49">
    <cfRule type="expression" dxfId="29" priority="59">
      <formula>IF(I49&gt;$I$14,TRUE)</formula>
    </cfRule>
  </conditionalFormatting>
  <conditionalFormatting sqref="J49">
    <cfRule type="expression" dxfId="28" priority="58">
      <formula>IF(J49&gt;$J$14,TRUE)</formula>
    </cfRule>
  </conditionalFormatting>
  <conditionalFormatting sqref="K49">
    <cfRule type="expression" dxfId="27" priority="52">
      <formula>IF(K49&gt;$K$14,TRUE)</formula>
    </cfRule>
  </conditionalFormatting>
  <conditionalFormatting sqref="L49">
    <cfRule type="expression" dxfId="26" priority="51">
      <formula>IF(L49&gt;$L$14,TRUE)</formula>
    </cfRule>
  </conditionalFormatting>
  <conditionalFormatting sqref="H50">
    <cfRule type="expression" dxfId="25" priority="50">
      <formula>IF(H50&gt;$H$14,TRUE)</formula>
    </cfRule>
  </conditionalFormatting>
  <conditionalFormatting sqref="I50">
    <cfRule type="expression" dxfId="24" priority="49">
      <formula>IF(I50&gt;$I$14,TRUE)</formula>
    </cfRule>
  </conditionalFormatting>
  <conditionalFormatting sqref="J50">
    <cfRule type="expression" dxfId="23" priority="48">
      <formula>IF(J50&gt;$J$14,TRUE)</formula>
    </cfRule>
  </conditionalFormatting>
  <conditionalFormatting sqref="K50">
    <cfRule type="expression" dxfId="22" priority="42">
      <formula>IF(K50&gt;$K$14,TRUE)</formula>
    </cfRule>
  </conditionalFormatting>
  <conditionalFormatting sqref="L50">
    <cfRule type="expression" dxfId="21" priority="41">
      <formula>IF(L50&gt;$L$14,TRUE)</formula>
    </cfRule>
  </conditionalFormatting>
  <conditionalFormatting sqref="H51">
    <cfRule type="expression" dxfId="20" priority="40">
      <formula>IF(H51&gt;$H$14,TRUE)</formula>
    </cfRule>
  </conditionalFormatting>
  <conditionalFormatting sqref="I51">
    <cfRule type="expression" dxfId="19" priority="39">
      <formula>IF(I51&gt;$I$14,TRUE)</formula>
    </cfRule>
  </conditionalFormatting>
  <conditionalFormatting sqref="J51">
    <cfRule type="expression" dxfId="18" priority="38">
      <formula>IF(J51&gt;$J$14,TRUE)</formula>
    </cfRule>
  </conditionalFormatting>
  <conditionalFormatting sqref="K51">
    <cfRule type="expression" dxfId="17" priority="32">
      <formula>IF(K51&gt;$K$14,TRUE)</formula>
    </cfRule>
  </conditionalFormatting>
  <conditionalFormatting sqref="L51">
    <cfRule type="expression" dxfId="16" priority="31">
      <formula>IF(L51&gt;$L$14,TRUE)</formula>
    </cfRule>
  </conditionalFormatting>
  <conditionalFormatting sqref="H52">
    <cfRule type="expression" dxfId="15" priority="30">
      <formula>IF(H52&gt;$H$14,TRUE)</formula>
    </cfRule>
  </conditionalFormatting>
  <conditionalFormatting sqref="I52">
    <cfRule type="expression" dxfId="14" priority="29">
      <formula>IF(I52&gt;$I$14,TRUE)</formula>
    </cfRule>
  </conditionalFormatting>
  <conditionalFormatting sqref="J52">
    <cfRule type="expression" dxfId="13" priority="28">
      <formula>IF(J52&gt;$J$14,TRUE)</formula>
    </cfRule>
  </conditionalFormatting>
  <conditionalFormatting sqref="K52">
    <cfRule type="expression" dxfId="12" priority="22">
      <formula>IF(K52&gt;$K$14,TRUE)</formula>
    </cfRule>
  </conditionalFormatting>
  <conditionalFormatting sqref="L52">
    <cfRule type="expression" dxfId="11" priority="21">
      <formula>IF(L52&gt;$L$14,TRUE)</formula>
    </cfRule>
  </conditionalFormatting>
  <conditionalFormatting sqref="H53">
    <cfRule type="expression" dxfId="10" priority="20">
      <formula>IF(H53&gt;$H$14,TRUE)</formula>
    </cfRule>
  </conditionalFormatting>
  <conditionalFormatting sqref="I53">
    <cfRule type="expression" dxfId="9" priority="19">
      <formula>IF(I53&gt;$I$14,TRUE)</formula>
    </cfRule>
  </conditionalFormatting>
  <conditionalFormatting sqref="J53">
    <cfRule type="expression" dxfId="8" priority="18">
      <formula>IF(J53&gt;$J$14,TRUE)</formula>
    </cfRule>
  </conditionalFormatting>
  <conditionalFormatting sqref="K53">
    <cfRule type="expression" dxfId="7" priority="12">
      <formula>IF(K53&gt;$K$14,TRUE)</formula>
    </cfRule>
  </conditionalFormatting>
  <conditionalFormatting sqref="L53">
    <cfRule type="expression" dxfId="6" priority="11">
      <formula>IF(L53&gt;$L$14,TRUE)</formula>
    </cfRule>
  </conditionalFormatting>
  <conditionalFormatting sqref="H54">
    <cfRule type="expression" dxfId="5" priority="10">
      <formula>IF(H54&gt;$H$14,TRUE)</formula>
    </cfRule>
  </conditionalFormatting>
  <conditionalFormatting sqref="I54">
    <cfRule type="expression" dxfId="4" priority="9">
      <formula>IF(I54&gt;$I$14,TRUE)</formula>
    </cfRule>
  </conditionalFormatting>
  <conditionalFormatting sqref="J54">
    <cfRule type="expression" dxfId="3" priority="8">
      <formula>IF(J54&gt;$J$14,TRUE)</formula>
    </cfRule>
  </conditionalFormatting>
  <conditionalFormatting sqref="K54">
    <cfRule type="expression" dxfId="2" priority="2">
      <formula>IF(K54&gt;$K$14,TRUE)</formula>
    </cfRule>
  </conditionalFormatting>
  <conditionalFormatting sqref="L54">
    <cfRule type="expression" dxfId="1" priority="1">
      <formula>IF(L54&gt;$L$14,TRUE)</formula>
    </cfRule>
  </conditionalFormatting>
  <pageMargins left="0.70866141732283472" right="0.70866141732283472" top="0.15748031496062992" bottom="0.55118110236220474" header="0.31496062992125984" footer="0.31496062992125984"/>
  <pageSetup paperSize="5" scale="99" orientation="portrait" horizontalDpi="4294967293" verticalDpi="0" r:id="rId1"/>
  <ignoredErrors>
    <ignoredError sqref="H55:L55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"/>
  <sheetViews>
    <sheetView showGridLines="0" showRowColHeaders="0"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J32" sqref="J32:M32"/>
    </sheetView>
  </sheetViews>
  <sheetFormatPr defaultColWidth="0" defaultRowHeight="15" zeroHeight="1"/>
  <cols>
    <col min="1" max="3" width="10.7109375" style="56" customWidth="1"/>
    <col min="4" max="4" width="1.7109375" style="56" customWidth="1"/>
    <col min="5" max="5" width="4.28515625" customWidth="1"/>
    <col min="6" max="6" width="3.7109375" customWidth="1"/>
    <col min="7" max="7" width="4.140625" customWidth="1"/>
    <col min="8" max="8" width="4.7109375" customWidth="1"/>
    <col min="9" max="9" width="4" customWidth="1"/>
    <col min="10" max="10" width="10" customWidth="1"/>
    <col min="11" max="13" width="6.5703125" customWidth="1"/>
    <col min="14" max="16" width="4.7109375" customWidth="1"/>
    <col min="17" max="17" width="5.42578125" customWidth="1"/>
    <col min="18" max="18" width="6.42578125" customWidth="1"/>
    <col min="19" max="19" width="7.140625" customWidth="1"/>
    <col min="20" max="20" width="5.7109375" customWidth="1"/>
    <col min="21" max="21" width="5.85546875" customWidth="1"/>
    <col min="22" max="22" width="8.140625" style="56" customWidth="1"/>
    <col min="23" max="23" width="9.140625" style="56" customWidth="1"/>
    <col min="24" max="16384" width="9.140625" hidden="1"/>
  </cols>
  <sheetData>
    <row r="1" spans="5:22" s="56" customFormat="1" ht="20.100000000000001" customHeight="1"/>
    <row r="2" spans="5:22" s="56" customFormat="1" ht="20.100000000000001" customHeight="1"/>
    <row r="3" spans="5:22" s="56" customFormat="1"/>
    <row r="4" spans="5:22" s="56" customFormat="1"/>
    <row r="5" spans="5:22" s="56" customFormat="1"/>
    <row r="6" spans="5:22" ht="18.75">
      <c r="E6" s="171" t="s">
        <v>50</v>
      </c>
      <c r="F6" s="171"/>
      <c r="G6" s="171"/>
      <c r="H6" s="171"/>
      <c r="I6" s="171"/>
      <c r="J6" s="171"/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59"/>
    </row>
    <row r="7" spans="5:22"/>
    <row r="8" spans="5:22">
      <c r="E8" t="s">
        <v>15</v>
      </c>
      <c r="I8" s="45" t="str">
        <f>": "&amp;MENU!J10</f>
        <v>: Pendidikan Agama Islam</v>
      </c>
      <c r="O8" t="s">
        <v>51</v>
      </c>
      <c r="S8" s="45" t="str">
        <f>": "&amp;MENU!J18</f>
        <v>: 32</v>
      </c>
    </row>
    <row r="9" spans="5:22">
      <c r="E9" t="s">
        <v>18</v>
      </c>
      <c r="I9" s="45" t="str">
        <f>": "&amp;MENU!J16</f>
        <v>: IX E</v>
      </c>
      <c r="O9" t="s">
        <v>20</v>
      </c>
      <c r="S9" s="45" t="str">
        <f>": "&amp;MENU!J20</f>
        <v>: 10</v>
      </c>
    </row>
    <row r="10" spans="5:22">
      <c r="E10" t="s">
        <v>16</v>
      </c>
      <c r="I10" s="45" t="str">
        <f>": "&amp;MENU!J12</f>
        <v>: II</v>
      </c>
      <c r="O10" t="s">
        <v>52</v>
      </c>
      <c r="S10" s="45" t="str">
        <f>": "&amp;MENU!N20</f>
        <v>: Pil. Ganda</v>
      </c>
    </row>
    <row r="11" spans="5:22">
      <c r="E11" t="s">
        <v>13</v>
      </c>
      <c r="I11" s="45" t="str">
        <f>": "&amp;MENU!N18</f>
        <v>: 60</v>
      </c>
      <c r="O11" t="s">
        <v>53</v>
      </c>
      <c r="S11" s="45" t="str">
        <f>": "&amp;MENU!J14</f>
        <v>: 2017/2018</v>
      </c>
    </row>
    <row r="12" spans="5:22">
      <c r="T12" s="45"/>
    </row>
    <row r="13" spans="5:22" ht="19.5" customHeight="1">
      <c r="E13" s="175" t="s">
        <v>54</v>
      </c>
      <c r="F13" s="175"/>
      <c r="G13" s="175"/>
      <c r="H13" s="46" t="s">
        <v>55</v>
      </c>
      <c r="I13" s="177" t="s">
        <v>56</v>
      </c>
      <c r="J13" s="177"/>
      <c r="K13" s="177"/>
      <c r="L13" s="177"/>
      <c r="M13" s="177"/>
      <c r="N13" s="177"/>
      <c r="O13" s="177"/>
      <c r="P13" s="177"/>
      <c r="Q13" s="177"/>
      <c r="R13" s="177"/>
      <c r="S13" s="177"/>
      <c r="T13" s="177"/>
      <c r="U13" s="177"/>
      <c r="V13" s="57"/>
    </row>
    <row r="14" spans="5:22" ht="51" customHeight="1">
      <c r="E14" s="175" t="s">
        <v>57</v>
      </c>
      <c r="F14" s="175"/>
      <c r="G14" s="175"/>
      <c r="H14" s="46" t="s">
        <v>27</v>
      </c>
      <c r="I14" s="177" t="s">
        <v>58</v>
      </c>
      <c r="J14" s="177"/>
      <c r="K14" s="177"/>
      <c r="L14" s="177"/>
      <c r="M14" s="177"/>
      <c r="N14" s="177"/>
      <c r="O14" s="177"/>
      <c r="P14" s="177"/>
      <c r="Q14" s="177"/>
      <c r="R14" s="177"/>
      <c r="S14" s="177"/>
      <c r="T14" s="177"/>
      <c r="U14" s="177"/>
      <c r="V14" s="58"/>
    </row>
    <row r="15" spans="5:22"/>
    <row r="16" spans="5:22" ht="15.75">
      <c r="G16" s="186" t="s">
        <v>49</v>
      </c>
      <c r="H16" s="186"/>
      <c r="I16" s="186"/>
      <c r="J16" s="186"/>
      <c r="K16" s="186"/>
      <c r="L16" s="186"/>
      <c r="M16" s="186"/>
      <c r="N16" s="186"/>
      <c r="O16" s="186"/>
      <c r="P16" s="186"/>
      <c r="Q16" s="186"/>
      <c r="R16" s="186"/>
      <c r="S16" s="186"/>
      <c r="T16" s="186"/>
    </row>
    <row r="17" spans="7:21"/>
    <row r="18" spans="7:21">
      <c r="G18" s="173" t="s">
        <v>59</v>
      </c>
      <c r="H18" s="173"/>
      <c r="I18" s="173"/>
      <c r="J18" s="173"/>
      <c r="K18" s="173"/>
      <c r="L18" s="173"/>
      <c r="M18" s="173"/>
      <c r="N18" s="173"/>
    </row>
    <row r="19" spans="7:21">
      <c r="H19" s="173" t="s">
        <v>60</v>
      </c>
      <c r="I19" s="173"/>
      <c r="J19" s="173"/>
      <c r="K19" s="173"/>
      <c r="L19" s="173"/>
      <c r="M19" s="173"/>
      <c r="N19" s="173"/>
    </row>
    <row r="20" spans="7:21">
      <c r="I20" s="174" t="s">
        <v>61</v>
      </c>
      <c r="J20" s="174"/>
      <c r="K20" s="174"/>
      <c r="L20" s="174"/>
      <c r="M20" s="174"/>
      <c r="N20" s="174"/>
      <c r="O20" s="47" t="s">
        <v>27</v>
      </c>
      <c r="P20" s="60" t="str">
        <f>MENU!J18&amp;""</f>
        <v>32</v>
      </c>
      <c r="Q20" s="176" t="s">
        <v>77</v>
      </c>
      <c r="R20" s="176"/>
    </row>
    <row r="21" spans="7:21">
      <c r="I21" s="174" t="s">
        <v>62</v>
      </c>
      <c r="J21" s="174"/>
      <c r="K21" s="174"/>
      <c r="L21" s="174"/>
      <c r="M21" s="174"/>
      <c r="N21" s="174"/>
      <c r="O21" s="47" t="s">
        <v>27</v>
      </c>
      <c r="P21" s="61">
        <f>UH!O57</f>
        <v>30</v>
      </c>
      <c r="Q21" s="176" t="s">
        <v>77</v>
      </c>
      <c r="R21" s="176"/>
    </row>
    <row r="22" spans="7:21">
      <c r="I22" s="174" t="s">
        <v>63</v>
      </c>
      <c r="J22" s="174"/>
      <c r="K22" s="174"/>
      <c r="L22" s="174"/>
      <c r="M22" s="174"/>
      <c r="N22" s="174"/>
      <c r="O22" s="47" t="s">
        <v>27</v>
      </c>
      <c r="P22" s="61">
        <f>UH!P57</f>
        <v>2</v>
      </c>
      <c r="Q22" s="176" t="s">
        <v>77</v>
      </c>
      <c r="R22" s="176"/>
    </row>
    <row r="23" spans="7:21">
      <c r="I23" s="174" t="s">
        <v>64</v>
      </c>
      <c r="J23" s="174"/>
      <c r="K23" s="174"/>
      <c r="L23" s="174"/>
      <c r="M23" s="174"/>
      <c r="N23" s="174"/>
      <c r="O23" s="47" t="s">
        <v>27</v>
      </c>
      <c r="P23" s="62">
        <f>(P21*100)/P20</f>
        <v>93.75</v>
      </c>
      <c r="Q23" s="50" t="s">
        <v>65</v>
      </c>
    </row>
    <row r="24" spans="7:21">
      <c r="H24" s="173" t="s">
        <v>66</v>
      </c>
      <c r="I24" s="173"/>
      <c r="J24" s="173"/>
      <c r="N24" s="29"/>
      <c r="O24" s="47" t="s">
        <v>27</v>
      </c>
      <c r="P24" s="60" t="s">
        <v>67</v>
      </c>
    </row>
    <row r="25" spans="7:21"/>
    <row r="26" spans="7:21">
      <c r="G26" s="173" t="s">
        <v>68</v>
      </c>
      <c r="H26" s="173"/>
      <c r="I26" s="173"/>
      <c r="J26" s="173"/>
      <c r="K26" s="173"/>
      <c r="L26" s="173"/>
      <c r="M26" s="173"/>
      <c r="N26" s="173"/>
    </row>
    <row r="27" spans="7:21">
      <c r="H27" s="173" t="str">
        <f>"a. Perlu perbaikan klasikal untuk soal  "&amp;MENU!N20</f>
        <v>a. Perlu perbaikan klasikal untuk soal  Pil. Ganda</v>
      </c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49"/>
    </row>
    <row r="28" spans="7:21">
      <c r="I28" s="172" t="s">
        <v>146</v>
      </c>
      <c r="J28" s="172"/>
      <c r="K28" s="172"/>
      <c r="L28" s="172"/>
      <c r="M28" s="172"/>
      <c r="N28" s="172"/>
      <c r="O28" s="172"/>
    </row>
    <row r="29" spans="7:21"/>
    <row r="30" spans="7:21" ht="21.75" customHeight="1">
      <c r="H30" s="173" t="str">
        <f>"b. Perlu perbaikan individual bagi siswa yang belum tuntas nilai kurang dari : "&amp;MENU!N18</f>
        <v>b. Perlu perbaikan individual bagi siswa yang belum tuntas nilai kurang dari : 60</v>
      </c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</row>
    <row r="31" spans="7:21">
      <c r="I31" s="51" t="s">
        <v>69</v>
      </c>
      <c r="J31" s="185"/>
      <c r="K31" s="185"/>
      <c r="L31" s="185"/>
      <c r="M31" s="185"/>
      <c r="N31" s="133" t="s">
        <v>159</v>
      </c>
      <c r="O31" s="185"/>
      <c r="P31" s="185"/>
      <c r="Q31" s="185"/>
      <c r="R31" s="185"/>
      <c r="S31" s="185"/>
      <c r="T31" s="185"/>
    </row>
    <row r="32" spans="7:21">
      <c r="I32" s="51" t="s">
        <v>70</v>
      </c>
      <c r="J32" s="184"/>
      <c r="K32" s="184"/>
      <c r="L32" s="184"/>
      <c r="M32" s="184"/>
      <c r="N32" s="133" t="s">
        <v>160</v>
      </c>
      <c r="O32" s="184"/>
      <c r="P32" s="184"/>
      <c r="Q32" s="184"/>
      <c r="R32" s="184"/>
      <c r="S32" s="184"/>
      <c r="T32" s="184"/>
    </row>
    <row r="33" spans="5:21">
      <c r="I33" s="51" t="s">
        <v>71</v>
      </c>
      <c r="J33" s="184"/>
      <c r="K33" s="184"/>
      <c r="L33" s="184"/>
      <c r="M33" s="184"/>
      <c r="N33" s="133" t="s">
        <v>162</v>
      </c>
      <c r="O33" s="184"/>
      <c r="P33" s="184"/>
      <c r="Q33" s="184"/>
      <c r="R33" s="184"/>
      <c r="S33" s="184"/>
      <c r="T33" s="184"/>
    </row>
    <row r="34" spans="5:21">
      <c r="I34" s="51" t="s">
        <v>72</v>
      </c>
      <c r="J34" s="184"/>
      <c r="K34" s="184"/>
      <c r="L34" s="184"/>
      <c r="M34" s="184"/>
      <c r="N34" s="133" t="s">
        <v>163</v>
      </c>
      <c r="O34" s="184"/>
      <c r="P34" s="184"/>
      <c r="Q34" s="184"/>
      <c r="R34" s="184"/>
      <c r="S34" s="184"/>
      <c r="T34" s="184"/>
    </row>
    <row r="35" spans="5:21">
      <c r="I35" s="51" t="s">
        <v>73</v>
      </c>
      <c r="J35" s="184"/>
      <c r="K35" s="184"/>
      <c r="L35" s="184"/>
      <c r="M35" s="184"/>
      <c r="N35" s="133" t="s">
        <v>164</v>
      </c>
      <c r="O35" s="184"/>
      <c r="P35" s="184"/>
      <c r="Q35" s="184"/>
      <c r="R35" s="184"/>
      <c r="S35" s="184"/>
      <c r="T35" s="184"/>
    </row>
    <row r="36" spans="5:21">
      <c r="I36" s="51" t="s">
        <v>74</v>
      </c>
      <c r="J36" s="184"/>
      <c r="K36" s="184"/>
      <c r="L36" s="184"/>
      <c r="M36" s="184"/>
      <c r="N36" s="133" t="s">
        <v>165</v>
      </c>
      <c r="O36" s="184"/>
      <c r="P36" s="184"/>
      <c r="Q36" s="184"/>
      <c r="R36" s="184"/>
      <c r="S36" s="184"/>
      <c r="T36" s="184"/>
    </row>
    <row r="37" spans="5:21">
      <c r="I37" t="s">
        <v>155</v>
      </c>
      <c r="J37" s="184"/>
      <c r="K37" s="184"/>
      <c r="L37" s="184"/>
      <c r="M37" s="184"/>
      <c r="N37" s="133" t="s">
        <v>166</v>
      </c>
      <c r="O37" s="184"/>
      <c r="P37" s="184"/>
      <c r="Q37" s="184"/>
      <c r="R37" s="184"/>
      <c r="S37" s="184"/>
      <c r="T37" s="184"/>
    </row>
    <row r="38" spans="5:21">
      <c r="I38" t="s">
        <v>156</v>
      </c>
      <c r="J38" s="184"/>
      <c r="K38" s="184"/>
      <c r="L38" s="184"/>
      <c r="M38" s="184"/>
      <c r="N38" s="133" t="s">
        <v>167</v>
      </c>
      <c r="O38" s="184"/>
      <c r="P38" s="184"/>
      <c r="Q38" s="184"/>
      <c r="R38" s="184"/>
      <c r="S38" s="184"/>
      <c r="T38" s="184"/>
    </row>
    <row r="39" spans="5:21">
      <c r="I39" t="s">
        <v>157</v>
      </c>
      <c r="J39" s="184"/>
      <c r="K39" s="184"/>
      <c r="L39" s="184"/>
      <c r="M39" s="184"/>
      <c r="N39" s="133" t="s">
        <v>168</v>
      </c>
      <c r="O39" s="184"/>
      <c r="P39" s="184"/>
      <c r="Q39" s="184"/>
      <c r="R39" s="184"/>
      <c r="S39" s="184"/>
      <c r="T39" s="184"/>
    </row>
    <row r="40" spans="5:21">
      <c r="I40" t="s">
        <v>158</v>
      </c>
      <c r="J40" s="184"/>
      <c r="K40" s="184"/>
      <c r="L40" s="184"/>
      <c r="M40" s="184"/>
      <c r="N40" s="133" t="s">
        <v>169</v>
      </c>
      <c r="O40" s="184"/>
      <c r="P40" s="184"/>
      <c r="Q40" s="184"/>
      <c r="R40" s="184"/>
      <c r="S40" s="184"/>
      <c r="T40" s="184"/>
    </row>
    <row r="41" spans="5:21"/>
    <row r="42" spans="5:21" ht="15.75">
      <c r="E42" s="52"/>
      <c r="F42" s="52"/>
      <c r="G42" s="52"/>
      <c r="H42" s="52"/>
      <c r="I42" s="52"/>
      <c r="J42" s="53"/>
      <c r="K42" s="53"/>
      <c r="L42" s="53"/>
      <c r="M42" s="55"/>
      <c r="N42" s="181" t="str">
        <f>MENU!J22&amp;",  "&amp;MENU!J24</f>
        <v>Sambelia,  Pebruari 2018</v>
      </c>
      <c r="O42" s="181"/>
      <c r="P42" s="181"/>
      <c r="Q42" s="181"/>
      <c r="R42" s="181"/>
      <c r="S42" s="181"/>
      <c r="T42" s="181"/>
      <c r="U42" s="181"/>
    </row>
    <row r="43" spans="5:21" ht="15.75">
      <c r="E43" s="180" t="s">
        <v>75</v>
      </c>
      <c r="F43" s="180"/>
      <c r="G43" s="180"/>
      <c r="H43" s="180"/>
      <c r="I43" s="180"/>
      <c r="J43" s="180"/>
      <c r="N43" s="180" t="s">
        <v>41</v>
      </c>
      <c r="O43" s="180"/>
      <c r="P43" s="180"/>
      <c r="Q43" s="180"/>
      <c r="R43" s="180"/>
      <c r="S43" s="180"/>
      <c r="T43" s="180"/>
      <c r="U43" s="180"/>
    </row>
    <row r="44" spans="5:21" ht="15.75">
      <c r="E44" s="183" t="str">
        <f>"KEPALA "&amp;MENU!J8</f>
        <v>KEPALA SMPN 1 SAMBELIA</v>
      </c>
      <c r="F44" s="183"/>
      <c r="G44" s="183"/>
      <c r="H44" s="183"/>
      <c r="I44" s="183"/>
      <c r="J44" s="183"/>
      <c r="N44" s="182" t="str">
        <f>MENU!J10</f>
        <v>Pendidikan Agama Islam</v>
      </c>
      <c r="O44" s="182"/>
      <c r="P44" s="182"/>
      <c r="Q44" s="182"/>
      <c r="R44" s="182"/>
      <c r="S44" s="182"/>
      <c r="T44" s="182"/>
      <c r="U44" s="182"/>
    </row>
    <row r="45" spans="5:21" ht="15.75">
      <c r="E45" s="52"/>
      <c r="F45" s="52"/>
      <c r="G45" s="52"/>
      <c r="H45" s="52"/>
      <c r="I45" s="52"/>
      <c r="J45" s="52"/>
      <c r="O45" s="52"/>
      <c r="P45" s="52"/>
      <c r="Q45" s="52"/>
      <c r="R45" s="54"/>
    </row>
    <row r="46" spans="5:21" ht="15.75">
      <c r="E46" s="52"/>
      <c r="F46" s="52"/>
      <c r="G46" s="52"/>
      <c r="H46" s="52"/>
      <c r="I46" s="52"/>
      <c r="J46" s="52"/>
      <c r="O46" s="52"/>
      <c r="P46" s="52"/>
      <c r="Q46" s="52"/>
      <c r="R46" s="54"/>
    </row>
    <row r="47" spans="5:21" ht="15.75">
      <c r="E47" s="52"/>
      <c r="F47" s="52"/>
      <c r="G47" s="52"/>
      <c r="H47" s="52"/>
      <c r="I47" s="52"/>
      <c r="J47" s="52"/>
      <c r="O47" s="52"/>
      <c r="P47" s="52"/>
      <c r="Q47" s="52"/>
      <c r="R47" s="54"/>
    </row>
    <row r="48" spans="5:21" ht="15.75">
      <c r="E48" s="52"/>
      <c r="F48" s="52"/>
      <c r="G48" s="52"/>
      <c r="H48" s="52"/>
      <c r="I48" s="52"/>
      <c r="J48" s="52"/>
      <c r="O48" s="52"/>
      <c r="P48" s="52"/>
      <c r="Q48" s="52"/>
      <c r="R48" s="54"/>
    </row>
    <row r="49" spans="5:21" ht="15.75">
      <c r="E49" s="178" t="str">
        <f>MENU!N8</f>
        <v>SUMIYONO,S.Pd</v>
      </c>
      <c r="F49" s="178"/>
      <c r="G49" s="178"/>
      <c r="H49" s="178"/>
      <c r="I49" s="178"/>
      <c r="J49" s="178"/>
      <c r="N49" s="178" t="str">
        <f>MENU!N12</f>
        <v>PATHUL ARIPIN,S.Pd.I</v>
      </c>
      <c r="O49" s="178"/>
      <c r="P49" s="178"/>
      <c r="Q49" s="178"/>
      <c r="R49" s="178"/>
      <c r="S49" s="178"/>
      <c r="T49" s="178"/>
      <c r="U49" s="178"/>
    </row>
    <row r="50" spans="5:21" ht="15.75">
      <c r="E50" s="179" t="str">
        <f>"NIP. "&amp;MENU!N10</f>
        <v>NIP. 19620907 198303 1 017</v>
      </c>
      <c r="F50" s="179"/>
      <c r="G50" s="179"/>
      <c r="H50" s="179"/>
      <c r="I50" s="179"/>
      <c r="J50" s="179"/>
      <c r="N50" s="179" t="str">
        <f>"NIP. "&amp;MENU!N14</f>
        <v>NIP. 19810607 200901 1 005</v>
      </c>
      <c r="O50" s="179"/>
      <c r="P50" s="179"/>
      <c r="Q50" s="179"/>
      <c r="R50" s="179"/>
      <c r="S50" s="179"/>
      <c r="T50" s="179"/>
      <c r="U50" s="179"/>
    </row>
    <row r="51" spans="5:21"/>
    <row r="52" spans="5:21" s="56" customFormat="1" ht="20.25" customHeight="1"/>
    <row r="53" spans="5:21" s="56" customFormat="1" ht="24" customHeight="1"/>
    <row r="54" spans="5:21" s="56" customFormat="1" ht="21.75" customHeight="1"/>
  </sheetData>
  <sheetProtection password="CAEA" sheet="1" objects="1" scenarios="1" selectLockedCells="1"/>
  <mergeCells count="49">
    <mergeCell ref="J40:M40"/>
    <mergeCell ref="J39:M39"/>
    <mergeCell ref="J38:M38"/>
    <mergeCell ref="J37:M37"/>
    <mergeCell ref="I14:U14"/>
    <mergeCell ref="G16:T16"/>
    <mergeCell ref="O31:T31"/>
    <mergeCell ref="O40:T40"/>
    <mergeCell ref="O39:T39"/>
    <mergeCell ref="O38:T38"/>
    <mergeCell ref="O37:T37"/>
    <mergeCell ref="H27:R27"/>
    <mergeCell ref="H30:U30"/>
    <mergeCell ref="J36:M36"/>
    <mergeCell ref="J35:M35"/>
    <mergeCell ref="J34:M34"/>
    <mergeCell ref="J33:M33"/>
    <mergeCell ref="J32:M32"/>
    <mergeCell ref="J31:M31"/>
    <mergeCell ref="O36:T36"/>
    <mergeCell ref="O35:T35"/>
    <mergeCell ref="O34:T34"/>
    <mergeCell ref="O33:T33"/>
    <mergeCell ref="O32:T32"/>
    <mergeCell ref="E49:J49"/>
    <mergeCell ref="E50:J50"/>
    <mergeCell ref="E43:J43"/>
    <mergeCell ref="N42:U42"/>
    <mergeCell ref="N43:U43"/>
    <mergeCell ref="N44:U44"/>
    <mergeCell ref="N49:U49"/>
    <mergeCell ref="N50:U50"/>
    <mergeCell ref="E44:J44"/>
    <mergeCell ref="E6:U6"/>
    <mergeCell ref="I28:O28"/>
    <mergeCell ref="G18:N18"/>
    <mergeCell ref="H19:N19"/>
    <mergeCell ref="I23:N23"/>
    <mergeCell ref="H24:J24"/>
    <mergeCell ref="G26:N26"/>
    <mergeCell ref="E13:G13"/>
    <mergeCell ref="E14:G14"/>
    <mergeCell ref="Q20:R20"/>
    <mergeCell ref="Q21:R21"/>
    <mergeCell ref="Q22:R22"/>
    <mergeCell ref="I20:N20"/>
    <mergeCell ref="I21:N21"/>
    <mergeCell ref="I22:N22"/>
    <mergeCell ref="I13:U13"/>
  </mergeCells>
  <pageMargins left="0.7" right="0.7" top="0.75" bottom="1.25" header="0.3" footer="0.3"/>
  <pageSetup paperSize="5" scale="91" orientation="portrait" horizontalDpi="4294967293" r:id="rId1"/>
  <colBreaks count="1" manualBreakCount="1">
    <brk id="21" min="5" max="47" man="1"/>
  </colBreaks>
  <ignoredErrors>
    <ignoredError sqref="I31:I36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8"/>
  <sheetViews>
    <sheetView showGridLines="0" showRowColHeaders="0"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G22" sqref="G22:H22"/>
    </sheetView>
  </sheetViews>
  <sheetFormatPr defaultColWidth="0" defaultRowHeight="15" zeroHeight="1"/>
  <cols>
    <col min="1" max="3" width="10.7109375" style="85" customWidth="1"/>
    <col min="4" max="4" width="1.7109375" style="85" customWidth="1"/>
    <col min="5" max="5" width="9.140625" customWidth="1"/>
    <col min="6" max="6" width="26.7109375" customWidth="1"/>
    <col min="7" max="7" width="2.85546875" customWidth="1"/>
    <col min="8" max="8" width="19.5703125" customWidth="1"/>
    <col min="9" max="9" width="17" customWidth="1"/>
    <col min="10" max="10" width="15.140625" customWidth="1"/>
    <col min="11" max="12" width="9.140625" style="85" customWidth="1"/>
    <col min="13" max="16384" width="9.140625" hidden="1"/>
  </cols>
  <sheetData>
    <row r="1" spans="5:10" s="85" customFormat="1" ht="20.100000000000001" customHeight="1"/>
    <row r="2" spans="5:10" s="85" customFormat="1" ht="20.100000000000001" customHeight="1"/>
    <row r="3" spans="5:10" s="85" customFormat="1"/>
    <row r="4" spans="5:10" s="85" customFormat="1"/>
    <row r="5" spans="5:10" s="85" customFormat="1"/>
    <row r="6" spans="5:10" ht="15.75">
      <c r="E6" s="195" t="s">
        <v>78</v>
      </c>
      <c r="F6" s="195"/>
      <c r="G6" s="195"/>
      <c r="H6" s="195"/>
      <c r="I6" s="195"/>
      <c r="J6" s="195"/>
    </row>
    <row r="7" spans="5:10" ht="15.75">
      <c r="E7" s="63"/>
      <c r="F7" s="63"/>
      <c r="G7" s="63"/>
      <c r="H7" s="80"/>
      <c r="I7" s="63"/>
      <c r="J7" s="63"/>
    </row>
    <row r="8" spans="5:10" ht="15.75">
      <c r="E8" s="196" t="s">
        <v>79</v>
      </c>
      <c r="F8" s="196"/>
      <c r="G8" s="64" t="s">
        <v>27</v>
      </c>
      <c r="H8" s="64" t="str">
        <f>MENU!J10</f>
        <v>Pendidikan Agama Islam</v>
      </c>
    </row>
    <row r="9" spans="5:10" ht="15.75">
      <c r="E9" s="196" t="s">
        <v>80</v>
      </c>
      <c r="F9" s="196"/>
      <c r="G9" s="64" t="s">
        <v>27</v>
      </c>
      <c r="H9" s="64" t="str">
        <f>MENU!J16</f>
        <v>IX E</v>
      </c>
    </row>
    <row r="10" spans="5:10" ht="15.75">
      <c r="E10" s="196" t="s">
        <v>81</v>
      </c>
      <c r="F10" s="196"/>
      <c r="G10" s="64" t="s">
        <v>27</v>
      </c>
      <c r="H10" s="64" t="str">
        <f>MENU!J12</f>
        <v>II</v>
      </c>
    </row>
    <row r="11" spans="5:10" ht="15.75">
      <c r="E11" s="196" t="s">
        <v>13</v>
      </c>
      <c r="F11" s="196"/>
      <c r="G11" s="64" t="s">
        <v>27</v>
      </c>
      <c r="H11" s="66">
        <f>MENU!N18</f>
        <v>60</v>
      </c>
    </row>
    <row r="12" spans="5:10"/>
    <row r="13" spans="5:10" ht="16.5" thickBot="1">
      <c r="E13" s="65" t="s">
        <v>82</v>
      </c>
    </row>
    <row r="14" spans="5:10" ht="16.5" thickBot="1">
      <c r="E14" s="187" t="s">
        <v>6</v>
      </c>
      <c r="F14" s="189" t="s">
        <v>7</v>
      </c>
      <c r="G14" s="191" t="s">
        <v>83</v>
      </c>
      <c r="H14" s="191"/>
      <c r="I14" s="191"/>
      <c r="J14" s="192" t="s">
        <v>84</v>
      </c>
    </row>
    <row r="15" spans="5:10" ht="16.5" thickBot="1">
      <c r="E15" s="188"/>
      <c r="F15" s="190"/>
      <c r="G15" s="193" t="s">
        <v>85</v>
      </c>
      <c r="H15" s="194"/>
      <c r="I15" s="132" t="s">
        <v>86</v>
      </c>
      <c r="J15" s="188"/>
    </row>
    <row r="16" spans="5:10" ht="15.75">
      <c r="E16" s="138">
        <v>1</v>
      </c>
      <c r="F16" s="139">
        <f>HASIL!J31</f>
        <v>0</v>
      </c>
      <c r="G16" s="199"/>
      <c r="H16" s="199"/>
      <c r="I16" s="140"/>
      <c r="J16" s="141" t="str">
        <f>IF(I16&lt;1,"",IF(I16&lt;$H$11,"Tidak Tuntas",IF(I16&lt;=$H$11,"Tuntas",0)))</f>
        <v/>
      </c>
    </row>
    <row r="17" spans="5:10" ht="16.5" customHeight="1">
      <c r="E17" s="134">
        <v>2</v>
      </c>
      <c r="F17" s="103">
        <f>HASIL!J32</f>
        <v>0</v>
      </c>
      <c r="G17" s="200"/>
      <c r="H17" s="200"/>
      <c r="I17" s="67"/>
      <c r="J17" s="142" t="str">
        <f t="shared" ref="J17:J35" si="0">IF(I17&lt;1,"",IF(I17&lt;$H$11,"Tidak Tuntas",IF(I17&lt;=$H$11,"Tuntas",0)))</f>
        <v/>
      </c>
    </row>
    <row r="18" spans="5:10" ht="15.75">
      <c r="E18" s="134">
        <v>3</v>
      </c>
      <c r="F18" s="103">
        <f>HASIL!J33</f>
        <v>0</v>
      </c>
      <c r="G18" s="200"/>
      <c r="H18" s="200"/>
      <c r="I18" s="67"/>
      <c r="J18" s="142" t="str">
        <f t="shared" si="0"/>
        <v/>
      </c>
    </row>
    <row r="19" spans="5:10" ht="15.75">
      <c r="E19" s="134">
        <v>4</v>
      </c>
      <c r="F19" s="103">
        <f>HASIL!J34</f>
        <v>0</v>
      </c>
      <c r="G19" s="200"/>
      <c r="H19" s="200"/>
      <c r="I19" s="67"/>
      <c r="J19" s="142" t="str">
        <f t="shared" si="0"/>
        <v/>
      </c>
    </row>
    <row r="20" spans="5:10" ht="15.75">
      <c r="E20" s="134">
        <v>5</v>
      </c>
      <c r="F20" s="103">
        <f>HASIL!J35</f>
        <v>0</v>
      </c>
      <c r="G20" s="200"/>
      <c r="H20" s="200"/>
      <c r="I20" s="67"/>
      <c r="J20" s="142" t="str">
        <f t="shared" si="0"/>
        <v/>
      </c>
    </row>
    <row r="21" spans="5:10" ht="15.75">
      <c r="E21" s="134">
        <v>6</v>
      </c>
      <c r="F21" s="103">
        <f>HASIL!J36</f>
        <v>0</v>
      </c>
      <c r="G21" s="200"/>
      <c r="H21" s="200"/>
      <c r="I21" s="67"/>
      <c r="J21" s="142" t="str">
        <f t="shared" si="0"/>
        <v/>
      </c>
    </row>
    <row r="22" spans="5:10" ht="15.75">
      <c r="E22" s="134">
        <v>7</v>
      </c>
      <c r="F22" s="103">
        <f>HASIL!J37</f>
        <v>0</v>
      </c>
      <c r="G22" s="200"/>
      <c r="H22" s="200"/>
      <c r="I22" s="67"/>
      <c r="J22" s="142" t="str">
        <f t="shared" si="0"/>
        <v/>
      </c>
    </row>
    <row r="23" spans="5:10" ht="15.75">
      <c r="E23" s="134">
        <v>8</v>
      </c>
      <c r="F23" s="103">
        <f>HASIL!J38</f>
        <v>0</v>
      </c>
      <c r="G23" s="200"/>
      <c r="H23" s="200"/>
      <c r="I23" s="67"/>
      <c r="J23" s="142" t="str">
        <f t="shared" si="0"/>
        <v/>
      </c>
    </row>
    <row r="24" spans="5:10" ht="15.75">
      <c r="E24" s="134">
        <v>9</v>
      </c>
      <c r="F24" s="103">
        <f>HASIL!J39</f>
        <v>0</v>
      </c>
      <c r="G24" s="200"/>
      <c r="H24" s="200"/>
      <c r="I24" s="67"/>
      <c r="J24" s="142" t="str">
        <f t="shared" si="0"/>
        <v/>
      </c>
    </row>
    <row r="25" spans="5:10" ht="15.75">
      <c r="E25" s="134">
        <v>10</v>
      </c>
      <c r="F25" s="103">
        <f>HASIL!J40</f>
        <v>0</v>
      </c>
      <c r="G25" s="200"/>
      <c r="H25" s="200"/>
      <c r="I25" s="67"/>
      <c r="J25" s="142" t="str">
        <f t="shared" si="0"/>
        <v/>
      </c>
    </row>
    <row r="26" spans="5:10" ht="15.75">
      <c r="E26" s="134">
        <v>11</v>
      </c>
      <c r="F26" s="103">
        <f>HASIL!O31</f>
        <v>0</v>
      </c>
      <c r="G26" s="200"/>
      <c r="H26" s="200"/>
      <c r="I26" s="67"/>
      <c r="J26" s="142" t="str">
        <f t="shared" si="0"/>
        <v/>
      </c>
    </row>
    <row r="27" spans="5:10" ht="15.75">
      <c r="E27" s="143">
        <v>12</v>
      </c>
      <c r="F27" s="103">
        <f>HASIL!O32</f>
        <v>0</v>
      </c>
      <c r="G27" s="200"/>
      <c r="H27" s="200"/>
      <c r="I27" s="67"/>
      <c r="J27" s="142" t="str">
        <f t="shared" si="0"/>
        <v/>
      </c>
    </row>
    <row r="28" spans="5:10" ht="15.75">
      <c r="E28" s="134">
        <v>13</v>
      </c>
      <c r="F28" s="103">
        <f>HASIL!O33</f>
        <v>0</v>
      </c>
      <c r="G28" s="200"/>
      <c r="H28" s="200"/>
      <c r="I28" s="67"/>
      <c r="J28" s="142" t="str">
        <f t="shared" si="0"/>
        <v/>
      </c>
    </row>
    <row r="29" spans="5:10" ht="15.75">
      <c r="E29" s="134">
        <v>14</v>
      </c>
      <c r="F29" s="103">
        <f>HASIL!O34</f>
        <v>0</v>
      </c>
      <c r="G29" s="200"/>
      <c r="H29" s="200"/>
      <c r="I29" s="67"/>
      <c r="J29" s="142" t="str">
        <f t="shared" si="0"/>
        <v/>
      </c>
    </row>
    <row r="30" spans="5:10" ht="15.75">
      <c r="E30" s="134">
        <v>15</v>
      </c>
      <c r="F30" s="103">
        <f>HASIL!O35</f>
        <v>0</v>
      </c>
      <c r="G30" s="200"/>
      <c r="H30" s="200"/>
      <c r="I30" s="67"/>
      <c r="J30" s="142" t="str">
        <f t="shared" si="0"/>
        <v/>
      </c>
    </row>
    <row r="31" spans="5:10" ht="15.75">
      <c r="E31" s="134">
        <v>16</v>
      </c>
      <c r="F31" s="103">
        <f>HASIL!O36</f>
        <v>0</v>
      </c>
      <c r="G31" s="200"/>
      <c r="H31" s="200"/>
      <c r="I31" s="67"/>
      <c r="J31" s="142" t="str">
        <f t="shared" si="0"/>
        <v/>
      </c>
    </row>
    <row r="32" spans="5:10" ht="15.75">
      <c r="E32" s="143">
        <v>17</v>
      </c>
      <c r="F32" s="103">
        <f>HASIL!O37</f>
        <v>0</v>
      </c>
      <c r="G32" s="200"/>
      <c r="H32" s="200"/>
      <c r="I32" s="67"/>
      <c r="J32" s="142" t="str">
        <f t="shared" si="0"/>
        <v/>
      </c>
    </row>
    <row r="33" spans="5:10" ht="15.75">
      <c r="E33" s="134">
        <v>18</v>
      </c>
      <c r="F33" s="103">
        <f>HASIL!O38</f>
        <v>0</v>
      </c>
      <c r="G33" s="200"/>
      <c r="H33" s="200"/>
      <c r="I33" s="67"/>
      <c r="J33" s="142" t="str">
        <f t="shared" si="0"/>
        <v/>
      </c>
    </row>
    <row r="34" spans="5:10" ht="15.75">
      <c r="E34" s="134">
        <v>19</v>
      </c>
      <c r="F34" s="103">
        <f>HASIL!O39</f>
        <v>0</v>
      </c>
      <c r="G34" s="200"/>
      <c r="H34" s="200"/>
      <c r="I34" s="145"/>
      <c r="J34" s="142" t="str">
        <f t="shared" si="0"/>
        <v/>
      </c>
    </row>
    <row r="35" spans="5:10" ht="16.5" thickBot="1">
      <c r="E35" s="144">
        <v>20</v>
      </c>
      <c r="F35" s="135">
        <f>HASIL!O40</f>
        <v>0</v>
      </c>
      <c r="G35" s="211"/>
      <c r="H35" s="211"/>
      <c r="I35" s="146"/>
      <c r="J35" s="136" t="str">
        <f t="shared" si="0"/>
        <v/>
      </c>
    </row>
    <row r="36" spans="5:10" ht="15.75">
      <c r="E36" s="137"/>
    </row>
    <row r="37" spans="5:10" ht="15.75" thickBot="1">
      <c r="E37" t="s">
        <v>87</v>
      </c>
    </row>
    <row r="38" spans="5:10" ht="30.75" thickBot="1">
      <c r="E38" s="68" t="s">
        <v>6</v>
      </c>
      <c r="F38" s="69" t="s">
        <v>88</v>
      </c>
      <c r="G38" s="201" t="s">
        <v>89</v>
      </c>
      <c r="H38" s="202"/>
      <c r="I38" s="69" t="s">
        <v>161</v>
      </c>
      <c r="J38" s="69" t="s">
        <v>90</v>
      </c>
    </row>
    <row r="39" spans="5:10">
      <c r="E39" s="70"/>
      <c r="F39" s="71"/>
      <c r="G39" s="203"/>
      <c r="H39" s="204"/>
      <c r="I39" s="72"/>
      <c r="J39" s="72"/>
    </row>
    <row r="40" spans="5:10" ht="30">
      <c r="E40" s="73" t="s">
        <v>91</v>
      </c>
      <c r="F40" s="81" t="s">
        <v>147</v>
      </c>
      <c r="G40" s="205" t="s">
        <v>92</v>
      </c>
      <c r="H40" s="206"/>
      <c r="I40" s="74" t="s">
        <v>93</v>
      </c>
      <c r="J40" s="75"/>
    </row>
    <row r="41" spans="5:10" ht="15" customHeight="1">
      <c r="E41" s="73" t="s">
        <v>70</v>
      </c>
      <c r="F41" s="82" t="s">
        <v>148</v>
      </c>
      <c r="G41" s="208" t="s">
        <v>94</v>
      </c>
      <c r="H41" s="209"/>
      <c r="I41" s="210" t="s">
        <v>93</v>
      </c>
      <c r="J41" s="75"/>
    </row>
    <row r="42" spans="5:10">
      <c r="E42" s="73"/>
      <c r="F42" s="82"/>
      <c r="G42" s="208"/>
      <c r="H42" s="209"/>
      <c r="I42" s="210"/>
      <c r="J42" s="75"/>
    </row>
    <row r="43" spans="5:10" ht="15.75" thickBot="1">
      <c r="E43" s="76"/>
      <c r="F43" s="77"/>
      <c r="G43" s="197"/>
      <c r="H43" s="198"/>
      <c r="I43" s="78"/>
      <c r="J43" s="78"/>
    </row>
    <row r="44" spans="5:10"/>
    <row r="45" spans="5:10">
      <c r="I45" s="182" t="str">
        <f>MENU!J22&amp;", "&amp;MENU!J24</f>
        <v>Sambelia, Pebruari 2018</v>
      </c>
      <c r="J45" s="182"/>
    </row>
    <row r="46" spans="5:10" ht="15.75">
      <c r="E46" s="180" t="s">
        <v>40</v>
      </c>
      <c r="F46" s="180"/>
      <c r="G46" s="52"/>
      <c r="H46" s="52"/>
      <c r="I46" s="52"/>
      <c r="J46" s="52"/>
    </row>
    <row r="47" spans="5:10" ht="15.75">
      <c r="E47" s="207"/>
      <c r="F47" s="207"/>
      <c r="G47" s="83"/>
      <c r="H47" s="52"/>
      <c r="I47" s="180" t="s">
        <v>41</v>
      </c>
      <c r="J47" s="180"/>
    </row>
    <row r="48" spans="5:10" ht="15.75">
      <c r="E48" s="183" t="str">
        <f>UH!E60</f>
        <v>KEPALA SMPN 1 SAMBELIA</v>
      </c>
      <c r="F48" s="183"/>
      <c r="G48" s="83"/>
      <c r="H48" s="52"/>
      <c r="I48" s="180" t="str">
        <f>UH!K61</f>
        <v>Pendidikan Agama Islam</v>
      </c>
      <c r="J48" s="180"/>
    </row>
    <row r="49" spans="5:10" ht="15.75">
      <c r="E49" s="83"/>
      <c r="F49" s="83"/>
      <c r="G49" s="83"/>
      <c r="H49" s="52"/>
      <c r="I49" s="52"/>
      <c r="J49" s="52"/>
    </row>
    <row r="50" spans="5:10" ht="15.75">
      <c r="E50" s="83"/>
      <c r="F50" s="83"/>
      <c r="G50" s="83"/>
      <c r="H50" s="52"/>
      <c r="I50" s="52"/>
      <c r="J50" s="52"/>
    </row>
    <row r="51" spans="5:10" ht="15.75">
      <c r="E51" s="52"/>
      <c r="F51" s="52"/>
      <c r="G51" s="52"/>
      <c r="H51" s="52"/>
      <c r="I51" s="52"/>
      <c r="J51" s="52"/>
    </row>
    <row r="52" spans="5:10" ht="15.75">
      <c r="E52" s="52"/>
      <c r="F52" s="52"/>
      <c r="G52" s="52"/>
      <c r="H52" s="52"/>
      <c r="I52" s="52"/>
      <c r="J52" s="52"/>
    </row>
    <row r="53" spans="5:10" ht="15.75">
      <c r="E53" s="183" t="str">
        <f>UH!E66</f>
        <v>SUMIYONO,S.Pd</v>
      </c>
      <c r="F53" s="183"/>
      <c r="G53" s="52"/>
      <c r="H53" s="52"/>
      <c r="I53" s="183" t="str">
        <f>UH!K66</f>
        <v>PATHUL ARIPIN,S.Pd.I</v>
      </c>
      <c r="J53" s="183"/>
    </row>
    <row r="54" spans="5:10" ht="15.75">
      <c r="E54" s="183" t="str">
        <f>UH!E67</f>
        <v>NIP. 19620907 198303 1 017</v>
      </c>
      <c r="F54" s="183"/>
      <c r="G54" s="83"/>
      <c r="H54" s="84"/>
      <c r="I54" s="183" t="str">
        <f>UH!K67</f>
        <v>NIP. 19810607 200901 1 005</v>
      </c>
      <c r="J54" s="183"/>
    </row>
    <row r="55" spans="5:10"/>
    <row r="56" spans="5:10" s="85" customFormat="1"/>
    <row r="57" spans="5:10" s="85" customFormat="1"/>
    <row r="58" spans="5:10" s="85" customFormat="1"/>
  </sheetData>
  <sheetProtection password="CAEA" sheet="1" objects="1" scenarios="1" selectLockedCells="1"/>
  <mergeCells count="46">
    <mergeCell ref="G24:H24"/>
    <mergeCell ref="G41:H42"/>
    <mergeCell ref="I41:I42"/>
    <mergeCell ref="G28:H28"/>
    <mergeCell ref="G29:H29"/>
    <mergeCell ref="G30:H30"/>
    <mergeCell ref="G31:H31"/>
    <mergeCell ref="G32:H32"/>
    <mergeCell ref="G33:H33"/>
    <mergeCell ref="G35:H35"/>
    <mergeCell ref="I45:J45"/>
    <mergeCell ref="E46:F46"/>
    <mergeCell ref="E47:F47"/>
    <mergeCell ref="E48:F48"/>
    <mergeCell ref="E54:F54"/>
    <mergeCell ref="I54:J54"/>
    <mergeCell ref="E53:F53"/>
    <mergeCell ref="I53:J53"/>
    <mergeCell ref="I48:J48"/>
    <mergeCell ref="I47:J47"/>
    <mergeCell ref="G43:H43"/>
    <mergeCell ref="G16:H16"/>
    <mergeCell ref="G17:H17"/>
    <mergeCell ref="G18:H18"/>
    <mergeCell ref="G19:H19"/>
    <mergeCell ref="G25:H25"/>
    <mergeCell ref="G26:H26"/>
    <mergeCell ref="G27:H27"/>
    <mergeCell ref="G38:H38"/>
    <mergeCell ref="G39:H39"/>
    <mergeCell ref="G40:H40"/>
    <mergeCell ref="G34:H34"/>
    <mergeCell ref="G20:H20"/>
    <mergeCell ref="G21:H21"/>
    <mergeCell ref="G22:H22"/>
    <mergeCell ref="G23:H23"/>
    <mergeCell ref="E6:J6"/>
    <mergeCell ref="E8:F8"/>
    <mergeCell ref="E9:F9"/>
    <mergeCell ref="E10:F10"/>
    <mergeCell ref="E11:F11"/>
    <mergeCell ref="E14:E15"/>
    <mergeCell ref="F14:F15"/>
    <mergeCell ref="G14:I14"/>
    <mergeCell ref="J14:J15"/>
    <mergeCell ref="G15:H15"/>
  </mergeCells>
  <conditionalFormatting sqref="F16:F35">
    <cfRule type="cellIs" dxfId="0" priority="2" operator="between">
      <formula>0</formula>
      <formula>0</formula>
    </cfRule>
  </conditionalFormatting>
  <pageMargins left="0.7" right="0.7" top="0.75" bottom="1.25" header="0.3" footer="0.3"/>
  <pageSetup paperSize="5" orientation="portrait" horizontalDpi="4294967293" r:id="rId1"/>
  <ignoredErrors>
    <ignoredError sqref="J16:J27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"/>
  <sheetViews>
    <sheetView showGridLines="0" showRowColHeaders="0"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H16" sqref="H16"/>
    </sheetView>
  </sheetViews>
  <sheetFormatPr defaultColWidth="0" defaultRowHeight="15" zeroHeight="1"/>
  <cols>
    <col min="1" max="3" width="10.7109375" style="91" customWidth="1"/>
    <col min="4" max="4" width="1.7109375" style="91" customWidth="1"/>
    <col min="5" max="5" width="9.140625" customWidth="1"/>
    <col min="6" max="6" width="11.7109375" customWidth="1"/>
    <col min="7" max="7" width="16.140625" customWidth="1"/>
    <col min="8" max="8" width="23.85546875" customWidth="1"/>
    <col min="9" max="9" width="15.7109375" customWidth="1"/>
    <col min="10" max="10" width="9.140625" customWidth="1"/>
    <col min="11" max="12" width="9.140625" style="91" customWidth="1"/>
    <col min="13" max="16384" width="9.140625" hidden="1"/>
  </cols>
  <sheetData>
    <row r="1" spans="5:10" s="91" customFormat="1" ht="20.100000000000001" customHeight="1"/>
    <row r="2" spans="5:10" s="91" customFormat="1" ht="20.100000000000001" customHeight="1"/>
    <row r="3" spans="5:10" s="91" customFormat="1"/>
    <row r="4" spans="5:10" s="91" customFormat="1"/>
    <row r="5" spans="5:10" s="91" customFormat="1"/>
    <row r="6" spans="5:10" ht="20.25">
      <c r="E6" s="212" t="s">
        <v>95</v>
      </c>
      <c r="F6" s="212"/>
      <c r="G6" s="212"/>
      <c r="H6" s="212"/>
      <c r="I6" s="212"/>
      <c r="J6" s="212"/>
    </row>
    <row r="7" spans="5:10"/>
    <row r="8" spans="5:10" ht="15.75">
      <c r="E8" s="65" t="s">
        <v>96</v>
      </c>
      <c r="G8" s="65" t="str">
        <f>UH!G6</f>
        <v>: SMPN 1 SAMBELIA</v>
      </c>
    </row>
    <row r="9" spans="5:10" ht="15.75">
      <c r="E9" s="52" t="s">
        <v>97</v>
      </c>
      <c r="G9" s="52" t="str">
        <f>UH!G7</f>
        <v>: Pendidikan Agama Islam</v>
      </c>
    </row>
    <row r="10" spans="5:10" ht="15.75">
      <c r="E10" s="52" t="s">
        <v>98</v>
      </c>
      <c r="G10" s="52" t="str">
        <f>": "&amp;MENU!J14</f>
        <v>: 2017/2018</v>
      </c>
    </row>
    <row r="11" spans="5:10" ht="16.5" thickBot="1">
      <c r="E11" s="52"/>
      <c r="G11" s="52"/>
    </row>
    <row r="12" spans="5:10" ht="32.25" thickBot="1">
      <c r="E12" s="86" t="s">
        <v>6</v>
      </c>
      <c r="F12" s="87" t="s">
        <v>99</v>
      </c>
      <c r="G12" s="87" t="s">
        <v>100</v>
      </c>
      <c r="H12" s="87" t="s">
        <v>101</v>
      </c>
      <c r="I12" s="87" t="s">
        <v>102</v>
      </c>
      <c r="J12" s="87" t="s">
        <v>103</v>
      </c>
    </row>
    <row r="13" spans="5:10" ht="90" customHeight="1">
      <c r="E13" s="187" t="s">
        <v>69</v>
      </c>
      <c r="F13" s="214" t="str">
        <f>"Kegiatan Pengayaan diikuti oleh Kelas "&amp;MENU!J16&amp;" sebanyak "&amp;HASIL!P21&amp;" orang "</f>
        <v xml:space="preserve">Kegiatan Pengayaan diikuti oleh Kelas IX E sebanyak 30 orang </v>
      </c>
      <c r="G13" s="217" t="s">
        <v>149</v>
      </c>
      <c r="H13" s="88"/>
      <c r="I13" s="89"/>
      <c r="J13" s="220"/>
    </row>
    <row r="14" spans="5:10" ht="105.75" customHeight="1">
      <c r="E14" s="188"/>
      <c r="F14" s="215"/>
      <c r="G14" s="218"/>
      <c r="H14" s="88" t="s">
        <v>150</v>
      </c>
      <c r="I14" s="89" t="s">
        <v>93</v>
      </c>
      <c r="J14" s="221"/>
    </row>
    <row r="15" spans="5:10" ht="15.75">
      <c r="E15" s="188"/>
      <c r="F15" s="215"/>
      <c r="G15" s="218"/>
      <c r="H15" s="88"/>
      <c r="I15" s="89"/>
      <c r="J15" s="221"/>
    </row>
    <row r="16" spans="5:10" ht="138" customHeight="1">
      <c r="E16" s="188"/>
      <c r="F16" s="215"/>
      <c r="G16" s="218"/>
      <c r="H16" s="88" t="s">
        <v>151</v>
      </c>
      <c r="I16" s="89" t="s">
        <v>93</v>
      </c>
      <c r="J16" s="221"/>
    </row>
    <row r="17" spans="5:10" ht="16.5" thickBot="1">
      <c r="E17" s="213"/>
      <c r="F17" s="216"/>
      <c r="G17" s="219"/>
      <c r="H17" s="96"/>
      <c r="I17" s="90"/>
      <c r="J17" s="222"/>
    </row>
    <row r="18" spans="5:10">
      <c r="E18" s="48"/>
    </row>
    <row r="19" spans="5:10"/>
    <row r="20" spans="5:10">
      <c r="H20" s="223" t="str">
        <f>MENU!J22&amp;",  "&amp;MENU!J24</f>
        <v>Sambelia,  Pebruari 2018</v>
      </c>
      <c r="I20" s="223"/>
      <c r="J20" s="223"/>
    </row>
    <row r="21" spans="5:10" ht="15.75">
      <c r="E21" t="s">
        <v>104</v>
      </c>
      <c r="I21" s="183" t="s">
        <v>41</v>
      </c>
      <c r="J21" s="183"/>
    </row>
    <row r="22" spans="5:10">
      <c r="E22" s="228" t="str">
        <f>UH!E60</f>
        <v>KEPALA SMPN 1 SAMBELIA</v>
      </c>
      <c r="F22" s="228"/>
      <c r="G22" s="228"/>
      <c r="I22" s="182" t="str">
        <f>UH!K61</f>
        <v>Pendidikan Agama Islam</v>
      </c>
      <c r="J22" s="182"/>
    </row>
    <row r="23" spans="5:10"/>
    <row r="24" spans="5:10"/>
    <row r="25" spans="5:10"/>
    <row r="26" spans="5:10"/>
    <row r="27" spans="5:10"/>
    <row r="28" spans="5:10">
      <c r="E28" s="227" t="str">
        <f>UH!E66</f>
        <v>SUMIYONO,S.Pd</v>
      </c>
      <c r="F28" s="227"/>
      <c r="G28" s="227"/>
      <c r="I28" s="224" t="str">
        <f>UH!K66</f>
        <v>PATHUL ARIPIN,S.Pd.I</v>
      </c>
      <c r="J28" s="224"/>
    </row>
    <row r="29" spans="5:10">
      <c r="E29" s="226" t="str">
        <f>UH!E67</f>
        <v>NIP. 19620907 198303 1 017</v>
      </c>
      <c r="F29" s="226"/>
      <c r="G29" s="226"/>
      <c r="H29" s="79"/>
      <c r="I29" s="225" t="str">
        <f>UH!K67</f>
        <v>NIP. 19810607 200901 1 005</v>
      </c>
      <c r="J29" s="225"/>
    </row>
    <row r="30" spans="5:10"/>
    <row r="31" spans="5:10" s="91" customFormat="1"/>
    <row r="32" spans="5:10" s="91" customFormat="1"/>
    <row r="33" spans="5:10" s="91" customFormat="1"/>
    <row r="34" spans="5:10" s="91" customFormat="1"/>
    <row r="35" spans="5:10">
      <c r="E35" s="91"/>
      <c r="F35" s="91"/>
      <c r="G35" s="91"/>
      <c r="H35" s="91"/>
      <c r="I35" s="91"/>
      <c r="J35" s="91"/>
    </row>
  </sheetData>
  <sheetProtection password="CAEA" sheet="1" objects="1" scenarios="1" selectLockedCells="1"/>
  <mergeCells count="13">
    <mergeCell ref="I28:J28"/>
    <mergeCell ref="I29:J29"/>
    <mergeCell ref="I22:J22"/>
    <mergeCell ref="E29:G29"/>
    <mergeCell ref="E28:G28"/>
    <mergeCell ref="E22:G22"/>
    <mergeCell ref="I21:J21"/>
    <mergeCell ref="E6:J6"/>
    <mergeCell ref="E13:E17"/>
    <mergeCell ref="F13:F17"/>
    <mergeCell ref="G13:G17"/>
    <mergeCell ref="J13:J17"/>
    <mergeCell ref="H20:J20"/>
  </mergeCells>
  <pageMargins left="0.7" right="0.7" top="0.75" bottom="1.25" header="0.3" footer="0.3"/>
  <pageSetup paperSize="5" orientation="portrait" horizontalDpi="4294967293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"/>
  <sheetViews>
    <sheetView showGridLines="0" showRowColHeaders="0"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B4" sqref="B4"/>
    </sheetView>
  </sheetViews>
  <sheetFormatPr defaultColWidth="0" defaultRowHeight="15" customHeight="1" zeroHeight="1"/>
  <cols>
    <col min="1" max="3" width="10.7109375" style="115" customWidth="1"/>
    <col min="4" max="4" width="1.7109375" style="115" customWidth="1"/>
    <col min="5" max="5" width="2.5703125" style="29" hidden="1" customWidth="1"/>
    <col min="6" max="6" width="14.7109375" style="29" customWidth="1"/>
    <col min="7" max="7" width="16.140625" style="29" customWidth="1"/>
    <col min="8" max="8" width="23.85546875" style="29" customWidth="1"/>
    <col min="9" max="9" width="15.7109375" style="29" customWidth="1"/>
    <col min="10" max="10" width="14.7109375" style="29" customWidth="1"/>
    <col min="11" max="12" width="9.140625" style="115" customWidth="1"/>
    <col min="13" max="16384" width="9.140625" style="29" hidden="1"/>
  </cols>
  <sheetData>
    <row r="1" spans="5:10" s="115" customFormat="1" ht="20.100000000000001" customHeight="1"/>
    <row r="2" spans="5:10" s="115" customFormat="1" ht="20.100000000000001" customHeight="1"/>
    <row r="3" spans="5:10" s="115" customFormat="1"/>
    <row r="4" spans="5:10" s="115" customFormat="1"/>
    <row r="5" spans="5:10" s="115" customFormat="1"/>
    <row r="6" spans="5:10" s="115" customFormat="1" ht="20.25">
      <c r="E6" s="116"/>
      <c r="F6" s="116"/>
      <c r="G6" s="116"/>
      <c r="H6" s="116"/>
      <c r="I6" s="116"/>
      <c r="J6" s="116"/>
    </row>
    <row r="7" spans="5:10" s="115" customFormat="1">
      <c r="E7" s="117"/>
      <c r="F7" s="117"/>
      <c r="G7" s="117"/>
      <c r="H7" s="117"/>
      <c r="I7" s="117"/>
      <c r="J7" s="117"/>
    </row>
    <row r="8" spans="5:10" s="115" customFormat="1" ht="30">
      <c r="E8" s="231" t="s">
        <v>0</v>
      </c>
      <c r="F8" s="231"/>
      <c r="G8" s="231"/>
      <c r="H8" s="231"/>
      <c r="I8" s="231"/>
      <c r="J8" s="231"/>
    </row>
    <row r="9" spans="5:10" s="115" customFormat="1" ht="26.25">
      <c r="E9" s="118" t="str">
        <f>MENU!J10</f>
        <v>Pendidikan Agama Islam</v>
      </c>
      <c r="F9" s="232" t="str">
        <f>UPPER(E9)</f>
        <v>PENDIDIKAN AGAMA ISLAM</v>
      </c>
      <c r="G9" s="232"/>
      <c r="H9" s="232"/>
      <c r="I9" s="232"/>
      <c r="J9" s="232"/>
    </row>
    <row r="10" spans="5:10" s="115" customFormat="1" ht="26.25">
      <c r="E10" s="119"/>
      <c r="F10" s="120"/>
      <c r="G10" s="119"/>
      <c r="H10" s="121" t="str">
        <f>"KELAS  "&amp;MENU!J16</f>
        <v>KELAS  IX E</v>
      </c>
      <c r="I10" s="120"/>
      <c r="J10" s="120"/>
    </row>
    <row r="11" spans="5:10" s="115" customFormat="1" ht="39.950000000000003" customHeight="1">
      <c r="E11" s="122"/>
      <c r="F11" s="117"/>
      <c r="G11" s="122"/>
      <c r="H11" s="117"/>
      <c r="I11" s="117"/>
      <c r="J11" s="117"/>
    </row>
    <row r="12" spans="5:10" s="115" customFormat="1" ht="15.75">
      <c r="E12" s="123"/>
      <c r="F12" s="123"/>
      <c r="G12" s="123"/>
      <c r="H12" s="123"/>
      <c r="I12" s="123"/>
      <c r="J12" s="123"/>
    </row>
    <row r="13" spans="5:10" s="115" customFormat="1" ht="90" customHeight="1">
      <c r="E13" s="114"/>
      <c r="F13" s="114"/>
      <c r="G13" s="114"/>
      <c r="H13" s="124"/>
      <c r="I13" s="125"/>
      <c r="J13" s="114"/>
    </row>
    <row r="14" spans="5:10" s="115" customFormat="1" ht="105.75" customHeight="1">
      <c r="E14" s="114"/>
      <c r="F14" s="114"/>
      <c r="G14" s="114"/>
      <c r="H14" s="124"/>
      <c r="I14" s="125"/>
      <c r="J14" s="114"/>
    </row>
    <row r="15" spans="5:10" s="115" customFormat="1" ht="15.75">
      <c r="E15" s="114"/>
      <c r="F15" s="114"/>
      <c r="G15" s="114"/>
      <c r="H15" s="124"/>
      <c r="I15" s="125"/>
      <c r="J15" s="114"/>
    </row>
    <row r="16" spans="5:10" s="115" customFormat="1" ht="138" customHeight="1">
      <c r="E16" s="114"/>
      <c r="F16" s="114"/>
      <c r="G16" s="114"/>
      <c r="H16" s="124"/>
      <c r="I16" s="125"/>
      <c r="J16" s="114"/>
    </row>
    <row r="17" spans="5:10" s="115" customFormat="1" ht="25.5">
      <c r="E17" s="114"/>
      <c r="F17" s="114"/>
      <c r="G17" s="233" t="str">
        <f>MENU!N12</f>
        <v>PATHUL ARIPIN,S.Pd.I</v>
      </c>
      <c r="H17" s="233"/>
      <c r="I17" s="233"/>
      <c r="J17" s="114"/>
    </row>
    <row r="18" spans="5:10" s="115" customFormat="1" ht="20.25">
      <c r="E18" s="126"/>
      <c r="F18" s="117"/>
      <c r="G18" s="229" t="str">
        <f>"NIP.  "&amp;MENU!N14</f>
        <v>NIP.  19810607 200901 1 005</v>
      </c>
      <c r="H18" s="229"/>
      <c r="I18" s="229"/>
      <c r="J18" s="117"/>
    </row>
    <row r="19" spans="5:10" s="115" customFormat="1" ht="30" customHeight="1">
      <c r="E19" s="117"/>
      <c r="F19" s="117"/>
      <c r="G19" s="117"/>
      <c r="H19" s="117"/>
      <c r="I19" s="117"/>
      <c r="J19" s="117"/>
    </row>
    <row r="20" spans="5:10" s="115" customFormat="1" ht="30" customHeight="1">
      <c r="E20" s="117"/>
      <c r="F20" s="117"/>
      <c r="G20" s="117"/>
      <c r="H20" s="127"/>
      <c r="I20" s="127"/>
      <c r="J20" s="127"/>
    </row>
    <row r="21" spans="5:10" s="115" customFormat="1" ht="30" customHeight="1">
      <c r="E21" s="117"/>
      <c r="F21" s="117"/>
      <c r="G21" s="117"/>
      <c r="H21" s="117"/>
      <c r="I21" s="128"/>
      <c r="J21" s="128"/>
    </row>
    <row r="22" spans="5:10" s="115" customFormat="1" ht="30" customHeight="1">
      <c r="E22" s="127"/>
      <c r="F22" s="127"/>
      <c r="G22" s="127"/>
      <c r="H22" s="117"/>
      <c r="I22" s="127"/>
      <c r="J22" s="127"/>
    </row>
    <row r="23" spans="5:10" s="115" customFormat="1" ht="30" customHeight="1">
      <c r="E23" s="117"/>
      <c r="F23" s="117"/>
      <c r="G23" s="117"/>
      <c r="H23" s="117"/>
      <c r="I23" s="117"/>
      <c r="J23" s="117"/>
    </row>
    <row r="24" spans="5:10" s="115" customFormat="1" ht="20.25">
      <c r="E24" s="117"/>
      <c r="F24" s="229" t="s">
        <v>154</v>
      </c>
      <c r="G24" s="229"/>
      <c r="H24" s="229"/>
      <c r="I24" s="229"/>
      <c r="J24" s="229"/>
    </row>
    <row r="25" spans="5:10" s="115" customFormat="1" ht="20.25">
      <c r="E25" s="117"/>
      <c r="F25" s="229" t="str">
        <f>MENU!J8</f>
        <v>SMPN 1 SAMBELIA</v>
      </c>
      <c r="G25" s="229"/>
      <c r="H25" s="229"/>
      <c r="I25" s="229"/>
      <c r="J25" s="229"/>
    </row>
    <row r="26" spans="5:10" s="115" customFormat="1" ht="20.25">
      <c r="E26" s="117"/>
      <c r="F26" s="230" t="str">
        <f>"TAPEL "&amp;MENU!J14</f>
        <v>TAPEL 2017/2018</v>
      </c>
      <c r="G26" s="230"/>
      <c r="H26" s="230"/>
      <c r="I26" s="230"/>
      <c r="J26" s="230"/>
    </row>
    <row r="27" spans="5:10" s="115" customFormat="1">
      <c r="E27" s="117"/>
      <c r="F27" s="117"/>
      <c r="G27" s="117"/>
      <c r="H27" s="117"/>
      <c r="I27" s="117"/>
      <c r="J27" s="117"/>
    </row>
    <row r="28" spans="5:10" s="115" customFormat="1">
      <c r="E28" s="129"/>
      <c r="F28" s="129"/>
      <c r="G28" s="129"/>
      <c r="H28" s="117"/>
      <c r="I28" s="129"/>
      <c r="J28" s="129"/>
    </row>
    <row r="29" spans="5:10" s="115" customFormat="1">
      <c r="E29" s="130"/>
      <c r="F29" s="130"/>
      <c r="G29" s="130"/>
      <c r="H29" s="131"/>
      <c r="I29" s="130"/>
      <c r="J29" s="130"/>
    </row>
    <row r="30" spans="5:10" s="115" customFormat="1">
      <c r="E30" s="117"/>
      <c r="F30" s="117"/>
      <c r="G30" s="117"/>
      <c r="H30" s="117"/>
      <c r="I30" s="117"/>
      <c r="J30" s="117"/>
    </row>
    <row r="31" spans="5:10" s="115" customFormat="1"/>
    <row r="32" spans="5:10" s="115" customFormat="1"/>
    <row r="33" s="115" customFormat="1"/>
    <row r="34" s="115" customFormat="1"/>
    <row r="35" s="115" customFormat="1"/>
  </sheetData>
  <sheetProtection password="CAEA" sheet="1" objects="1" scenarios="1" selectLockedCells="1"/>
  <mergeCells count="7">
    <mergeCell ref="G18:I18"/>
    <mergeCell ref="F24:J24"/>
    <mergeCell ref="F26:J26"/>
    <mergeCell ref="F25:J25"/>
    <mergeCell ref="E8:J8"/>
    <mergeCell ref="F9:J9"/>
    <mergeCell ref="G17:I17"/>
  </mergeCells>
  <pageMargins left="1.1023622047244095" right="0.51181102362204722" top="0.74803149606299213" bottom="1.2598425196850394" header="0.31496062992125984" footer="0.31496062992125984"/>
  <pageSetup paperSize="5" orientation="portrait" horizontalDpi="4294967293" r:id="rId1"/>
  <ignoredErrors>
    <ignoredError sqref="G17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MENU</vt:lpstr>
      <vt:lpstr>DASIS</vt:lpstr>
      <vt:lpstr>UH</vt:lpstr>
      <vt:lpstr>HASIL</vt:lpstr>
      <vt:lpstr>PERBAIKAN</vt:lpstr>
      <vt:lpstr>PENGAYAAN</vt:lpstr>
      <vt:lpstr>SAMPUL</vt:lpstr>
      <vt:lpstr>HASIL!Print_Area</vt:lpstr>
      <vt:lpstr>PENGAYAAN!Print_Area</vt:lpstr>
      <vt:lpstr>PERBAIKAN!Print_Area</vt:lpstr>
      <vt:lpstr>SAMPUL!Print_Area</vt:lpstr>
      <vt:lpstr>UH!Print_Area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ARIP</dc:creator>
  <cp:lastModifiedBy>IPIN</cp:lastModifiedBy>
  <cp:lastPrinted>2018-02-12T04:23:55Z</cp:lastPrinted>
  <dcterms:created xsi:type="dcterms:W3CDTF">2017-05-10T13:09:30Z</dcterms:created>
  <dcterms:modified xsi:type="dcterms:W3CDTF">2018-06-10T09:16:11Z</dcterms:modified>
</cp:coreProperties>
</file>