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265" windowHeight="6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<sst xmlns="http://schemas.openxmlformats.org/spreadsheetml/2006/main" count="34" uniqueCount="34">
  <si>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COGS</t>
  </si>
  <si>
    <t>Margin</t>
  </si>
  <si>
    <t>SG&amp;A expense</t>
  </si>
  <si>
    <t>EBIT</t>
  </si>
  <si>
    <t>Interest expense</t>
  </si>
  <si>
    <t>EBT</t>
  </si>
  <si>
    <t>Tax</t>
  </si>
  <si>
    <t>NI</t>
  </si>
  <si>
    <t>Depreciation</t>
  </si>
  <si>
    <t>CAPEX</t>
  </si>
  <si>
    <t>Change in NWC</t>
  </si>
  <si>
    <t xml:space="preserve">CF </t>
  </si>
  <si>
    <t>CF in 2542</t>
  </si>
  <si>
    <t>CF in 2541</t>
  </si>
  <si>
    <t>CF in 2540</t>
  </si>
  <si>
    <t>CF in 2539</t>
  </si>
  <si>
    <t>CF in 2538</t>
  </si>
  <si>
    <t>CF in 2537</t>
  </si>
  <si>
    <t>NET CF 2537</t>
  </si>
  <si>
    <t>Share Outstanding</t>
  </si>
  <si>
    <t>price /share</t>
  </si>
  <si>
    <t>discount to 2536  (k=12.20%)</t>
  </si>
  <si>
    <t>Year</t>
  </si>
  <si>
    <t>YEAR</t>
  </si>
  <si>
    <t>D/E</t>
  </si>
  <si>
    <t>BETA</t>
  </si>
  <si>
    <t>DISCOUNT RATE</t>
  </si>
  <si>
    <t>Sale revenue</t>
  </si>
  <si>
    <t>NET CF 2538 discounted to 2537 (k=11.51%)</t>
  </si>
  <si>
    <t>Discount Terminal value (k=9.44%, g=0)</t>
  </si>
  <si>
    <t>NET CF 2542 discounted to 2541 (k=9.64%)</t>
  </si>
  <si>
    <t>NET CF 2541 discounted to 2540 (k=9.95%)</t>
  </si>
  <si>
    <t>NET CF 2540 discounted to 2539 (k=10.34%)</t>
  </si>
  <si>
    <t>NET CF 2539 discounted to 2538 (k=10.81%)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</si>
</sst>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%"/>
    <numFmt numFmtId="200" formatCode="0.000"/>
    <numFmt numFmtId="201" formatCode="0.0"/>
  </numFmts>
  <fonts count="6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Cordia New"/>
      <family val="2"/>
    </font>
    <font>
      <b/>
      <sz val="12"/>
      <name val="Cordia New"/>
      <family val="2"/>
    </font>
    <font>
      <b/>
      <sz val="12"/>
      <color indexed="9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15" applyNumberFormat="1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43" fontId="3" fillId="0" borderId="1" xfId="15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1" xfId="15" applyFont="1" applyFill="1" applyBorder="1" applyAlignment="1">
      <alignment/>
    </xf>
    <xf numFmtId="0" fontId="3" fillId="3" borderId="1" xfId="0" applyFont="1" applyFill="1" applyBorder="1" applyAlignment="1">
      <alignment/>
    </xf>
    <xf numFmtId="43" fontId="3" fillId="3" borderId="1" xfId="15" applyFont="1" applyFill="1" applyBorder="1" applyAlignment="1">
      <alignment/>
    </xf>
    <xf numFmtId="0" fontId="3" fillId="0" borderId="0" xfId="0" applyFont="1" applyAlignment="1">
      <alignment/>
    </xf>
    <xf numFmtId="43" fontId="3" fillId="0" borderId="1" xfId="0" applyNumberFormat="1" applyFont="1" applyBorder="1" applyAlignment="1">
      <alignment/>
    </xf>
    <xf numFmtId="0" fontId="3" fillId="4" borderId="1" xfId="0" applyFont="1" applyFill="1" applyBorder="1" applyAlignment="1">
      <alignment/>
    </xf>
    <xf numFmtId="43" fontId="3" fillId="4" borderId="1" xfId="15" applyFont="1" applyFill="1" applyBorder="1" applyAlignment="1">
      <alignment/>
    </xf>
    <xf numFmtId="43" fontId="3" fillId="0" borderId="0" xfId="0" applyNumberFormat="1" applyFont="1" applyAlignment="1">
      <alignment/>
    </xf>
    <xf numFmtId="8" fontId="3" fillId="0" borderId="1" xfId="15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43" fontId="3" fillId="0" borderId="3" xfId="15" applyFont="1" applyBorder="1" applyAlignment="1">
      <alignment/>
    </xf>
    <xf numFmtId="0" fontId="3" fillId="3" borderId="4" xfId="0" applyFont="1" applyFill="1" applyBorder="1" applyAlignment="1">
      <alignment/>
    </xf>
    <xf numFmtId="43" fontId="3" fillId="3" borderId="4" xfId="15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9">
      <selection activeCell="G20" sqref="G20"/>
    </sheetView>
  </sheetViews>
  <sheetFormatPr defaultColWidth="9.140625" defaultRowHeight="21.75"/>
  <cols>
    <col min="1" max="1" width="32.7109375" style="1" bestFit="1" customWidth="1"/>
    <col min="2" max="7" width="8.140625" style="1" bestFit="1" customWidth="1"/>
    <col min="8" max="16384" width="9.140625" style="1" customWidth="1"/>
  </cols>
  <sheetData>
    <row r="1" spans="1:7" ht="18.75">
      <c r="A1" s="7" t="s">
        <v>22</v>
      </c>
      <c r="B1" s="8">
        <v>2537</v>
      </c>
      <c r="C1" s="8">
        <f>B1+1</f>
        <v>2538</v>
      </c>
      <c r="D1" s="8">
        <f>C1+1</f>
        <v>2539</v>
      </c>
      <c r="E1" s="8">
        <f>D1+1</f>
        <v>2540</v>
      </c>
      <c r="F1" s="8">
        <f>E1+1</f>
        <v>2541</v>
      </c>
      <c r="G1" s="8">
        <f>F1+1</f>
        <v>2542</v>
      </c>
    </row>
    <row r="2" spans="1:7" ht="18.75">
      <c r="A2" s="9" t="s">
        <v>27</v>
      </c>
      <c r="B2" s="10">
        <f>5252.38*1.05</f>
        <v>5514.999000000001</v>
      </c>
      <c r="C2" s="10">
        <f>B2*1.05</f>
        <v>5790.748950000001</v>
      </c>
      <c r="D2" s="10">
        <f>C2*1.05</f>
        <v>6080.286397500001</v>
      </c>
      <c r="E2" s="10">
        <f>D2*1.05</f>
        <v>6384.300717375001</v>
      </c>
      <c r="F2" s="10">
        <f>E2*1.05</f>
        <v>6703.5157532437515</v>
      </c>
      <c r="G2" s="10">
        <f>F2*1.05</f>
        <v>7038.691540905939</v>
      </c>
    </row>
    <row r="3" spans="1:7" ht="18.75">
      <c r="A3" s="9" t="s">
        <v>0</v>
      </c>
      <c r="B3" s="10">
        <f aca="true" t="shared" si="0" ref="B3:G3">B2*(1-0.132)</f>
        <v>4787.019132</v>
      </c>
      <c r="C3" s="10">
        <f t="shared" si="0"/>
        <v>5026.370088600001</v>
      </c>
      <c r="D3" s="10">
        <f t="shared" si="0"/>
        <v>5277.68859303</v>
      </c>
      <c r="E3" s="10">
        <f t="shared" si="0"/>
        <v>5541.573022681501</v>
      </c>
      <c r="F3" s="10">
        <f t="shared" si="0"/>
        <v>5818.651673815576</v>
      </c>
      <c r="G3" s="10">
        <f t="shared" si="0"/>
        <v>6109.584257506355</v>
      </c>
    </row>
    <row r="4" spans="1:7" ht="18.75">
      <c r="A4" s="9" t="s">
        <v>1</v>
      </c>
      <c r="B4" s="10">
        <f aca="true" t="shared" si="1" ref="B4:G4">B2*(0.132)</f>
        <v>727.9798680000001</v>
      </c>
      <c r="C4" s="10">
        <f t="shared" si="1"/>
        <v>764.3788614000002</v>
      </c>
      <c r="D4" s="10">
        <f t="shared" si="1"/>
        <v>802.5978044700001</v>
      </c>
      <c r="E4" s="10">
        <f t="shared" si="1"/>
        <v>842.7276946935002</v>
      </c>
      <c r="F4" s="10">
        <f t="shared" si="1"/>
        <v>884.8640794281753</v>
      </c>
      <c r="G4" s="10">
        <f t="shared" si="1"/>
        <v>929.107283399584</v>
      </c>
    </row>
    <row r="5" spans="1:7" ht="18.75">
      <c r="A5" s="9" t="s">
        <v>2</v>
      </c>
      <c r="B5" s="10">
        <f>142.46*1.05</f>
        <v>149.58300000000003</v>
      </c>
      <c r="C5" s="10">
        <f>B5*1.05</f>
        <v>157.06215000000003</v>
      </c>
      <c r="D5" s="10">
        <f>C5*1.05</f>
        <v>164.91525750000005</v>
      </c>
      <c r="E5" s="10">
        <f>D5*1.05</f>
        <v>173.16102037500005</v>
      </c>
      <c r="F5" s="10">
        <f>E5*1.05</f>
        <v>181.81907139375005</v>
      </c>
      <c r="G5" s="10">
        <f>F5*1.05</f>
        <v>190.91002496343756</v>
      </c>
    </row>
    <row r="6" spans="1:7" ht="18.75">
      <c r="A6" s="9" t="s">
        <v>3</v>
      </c>
      <c r="B6" s="10">
        <f aca="true" t="shared" si="2" ref="B6:G6">B4-B5</f>
        <v>578.396868</v>
      </c>
      <c r="C6" s="10">
        <f t="shared" si="2"/>
        <v>607.3167114000003</v>
      </c>
      <c r="D6" s="10">
        <f t="shared" si="2"/>
        <v>637.6825469700001</v>
      </c>
      <c r="E6" s="10">
        <f t="shared" si="2"/>
        <v>669.5666743185002</v>
      </c>
      <c r="F6" s="10">
        <f t="shared" si="2"/>
        <v>703.0450080344252</v>
      </c>
      <c r="G6" s="10">
        <f t="shared" si="2"/>
        <v>738.1972584361465</v>
      </c>
    </row>
    <row r="7" spans="1:7" ht="18.75">
      <c r="A7" s="9" t="s">
        <v>4</v>
      </c>
      <c r="B7" s="10">
        <f>(0.09*2058)+(0.115*243)</f>
        <v>213.165</v>
      </c>
      <c r="C7" s="10">
        <f>(0.09*1815)+(0.115*187)</f>
        <v>184.855</v>
      </c>
      <c r="D7" s="10">
        <f>(0.09*1604)+(0.115*131)</f>
        <v>159.42499999999998</v>
      </c>
      <c r="E7" s="10">
        <f>(0.09*1359)+(0.115*75)</f>
        <v>130.935</v>
      </c>
      <c r="F7" s="10">
        <f>(0.09*1055)+(0.115*41)</f>
        <v>99.665</v>
      </c>
      <c r="G7" s="10">
        <f>(0.09*675)+(0.115*43)</f>
        <v>65.695</v>
      </c>
    </row>
    <row r="8" spans="1:7" ht="18.75">
      <c r="A8" s="9" t="s">
        <v>5</v>
      </c>
      <c r="B8" s="10">
        <f aca="true" t="shared" si="3" ref="B8:G8">B6-B7</f>
        <v>365.2318680000001</v>
      </c>
      <c r="C8" s="10">
        <f t="shared" si="3"/>
        <v>422.46171140000024</v>
      </c>
      <c r="D8" s="10">
        <f t="shared" si="3"/>
        <v>478.25754697000013</v>
      </c>
      <c r="E8" s="10">
        <f t="shared" si="3"/>
        <v>538.6316743185002</v>
      </c>
      <c r="F8" s="10">
        <f t="shared" si="3"/>
        <v>603.3800080344253</v>
      </c>
      <c r="G8" s="10">
        <f t="shared" si="3"/>
        <v>672.5022584361466</v>
      </c>
    </row>
    <row r="9" spans="1:7" ht="18.75">
      <c r="A9" s="9" t="s">
        <v>6</v>
      </c>
      <c r="B9" s="10">
        <f aca="true" t="shared" si="4" ref="B9:G9">B8*0.3</f>
        <v>109.56956040000001</v>
      </c>
      <c r="C9" s="10">
        <f t="shared" si="4"/>
        <v>126.73851342000006</v>
      </c>
      <c r="D9" s="10">
        <f t="shared" si="4"/>
        <v>143.47726409100002</v>
      </c>
      <c r="E9" s="10">
        <f t="shared" si="4"/>
        <v>161.58950229555006</v>
      </c>
      <c r="F9" s="10">
        <f t="shared" si="4"/>
        <v>181.01400241032758</v>
      </c>
      <c r="G9" s="10">
        <f t="shared" si="4"/>
        <v>201.75067753084397</v>
      </c>
    </row>
    <row r="10" spans="1:7" ht="18.75">
      <c r="A10" s="11" t="s">
        <v>7</v>
      </c>
      <c r="B10" s="12">
        <f aca="true" t="shared" si="5" ref="B10:G10">B8-B9</f>
        <v>255.66230760000008</v>
      </c>
      <c r="C10" s="12">
        <f t="shared" si="5"/>
        <v>295.7231979800002</v>
      </c>
      <c r="D10" s="12">
        <f t="shared" si="5"/>
        <v>334.7802828790001</v>
      </c>
      <c r="E10" s="12">
        <f t="shared" si="5"/>
        <v>377.0421720229502</v>
      </c>
      <c r="F10" s="12">
        <f t="shared" si="5"/>
        <v>422.3660056240977</v>
      </c>
      <c r="G10" s="12">
        <f t="shared" si="5"/>
        <v>470.7515809053026</v>
      </c>
    </row>
    <row r="11" spans="1:7" ht="18.75">
      <c r="A11" s="9" t="s">
        <v>8</v>
      </c>
      <c r="B11" s="10">
        <v>153.33</v>
      </c>
      <c r="C11" s="10">
        <v>156.67</v>
      </c>
      <c r="D11" s="10">
        <v>160</v>
      </c>
      <c r="E11" s="10">
        <v>163.33</v>
      </c>
      <c r="F11" s="10">
        <v>166.67</v>
      </c>
      <c r="G11" s="10">
        <v>170.5</v>
      </c>
    </row>
    <row r="12" spans="1:7" ht="18.75">
      <c r="A12" s="9" t="s">
        <v>9</v>
      </c>
      <c r="B12" s="10">
        <f aca="true" t="shared" si="6" ref="B12:G12">B11</f>
        <v>153.33</v>
      </c>
      <c r="C12" s="10">
        <f t="shared" si="6"/>
        <v>156.67</v>
      </c>
      <c r="D12" s="10">
        <f t="shared" si="6"/>
        <v>160</v>
      </c>
      <c r="E12" s="10">
        <f t="shared" si="6"/>
        <v>163.33</v>
      </c>
      <c r="F12" s="10">
        <f t="shared" si="6"/>
        <v>166.67</v>
      </c>
      <c r="G12" s="10">
        <f t="shared" si="6"/>
        <v>170.5</v>
      </c>
    </row>
    <row r="13" spans="1:7" ht="18.75">
      <c r="A13" s="9" t="s">
        <v>10</v>
      </c>
      <c r="B13" s="10">
        <v>36.417</v>
      </c>
      <c r="C13" s="10">
        <v>40.84</v>
      </c>
      <c r="D13" s="10">
        <v>113.794</v>
      </c>
      <c r="E13" s="10">
        <v>119.484</v>
      </c>
      <c r="F13" s="10">
        <v>125.458</v>
      </c>
      <c r="G13" s="10">
        <v>131.731</v>
      </c>
    </row>
    <row r="14" spans="1:7" ht="19.5" thickBot="1">
      <c r="A14" s="25" t="s">
        <v>11</v>
      </c>
      <c r="B14" s="26">
        <f aca="true" t="shared" si="7" ref="B14:G14">B10+B11-B12+B13</f>
        <v>292.0793076000001</v>
      </c>
      <c r="C14" s="26">
        <f t="shared" si="7"/>
        <v>336.56319798000027</v>
      </c>
      <c r="D14" s="26">
        <f t="shared" si="7"/>
        <v>448.57428287900007</v>
      </c>
      <c r="E14" s="26">
        <f t="shared" si="7"/>
        <v>496.5261720229501</v>
      </c>
      <c r="F14" s="26">
        <f t="shared" si="7"/>
        <v>547.8240056240977</v>
      </c>
      <c r="G14" s="26">
        <f t="shared" si="7"/>
        <v>602.4825809053026</v>
      </c>
    </row>
    <row r="15" spans="1:7" ht="19.5" thickTop="1">
      <c r="A15" s="23" t="s">
        <v>29</v>
      </c>
      <c r="B15" s="24"/>
      <c r="C15" s="24"/>
      <c r="D15" s="24"/>
      <c r="E15" s="24"/>
      <c r="F15" s="24"/>
      <c r="G15" s="24">
        <f>G14/(0.0944)</f>
        <v>6382.230729929053</v>
      </c>
    </row>
    <row r="16" spans="1:7" ht="18.75">
      <c r="A16" s="15" t="s">
        <v>12</v>
      </c>
      <c r="B16" s="10"/>
      <c r="C16" s="10"/>
      <c r="D16" s="10"/>
      <c r="E16" s="10"/>
      <c r="F16" s="10"/>
      <c r="G16" s="16">
        <f>$G$14</f>
        <v>602.4825809053026</v>
      </c>
    </row>
    <row r="17" spans="1:10" ht="18.75">
      <c r="A17" s="17" t="s">
        <v>30</v>
      </c>
      <c r="B17" s="18"/>
      <c r="C17" s="18"/>
      <c r="D17" s="18"/>
      <c r="E17" s="18"/>
      <c r="F17" s="10">
        <f>G17/(1+0.0964)</f>
        <v>6370.58857245016</v>
      </c>
      <c r="G17" s="18">
        <f>SUM(G15:G16)</f>
        <v>6984.713310834356</v>
      </c>
      <c r="J17" s="2"/>
    </row>
    <row r="18" spans="1:10" ht="18.75">
      <c r="A18" s="9" t="s">
        <v>13</v>
      </c>
      <c r="B18" s="9"/>
      <c r="C18" s="10"/>
      <c r="D18" s="10"/>
      <c r="E18" s="10"/>
      <c r="F18" s="19">
        <f>$F$14</f>
        <v>547.8240056240977</v>
      </c>
      <c r="G18" s="20"/>
      <c r="J18" s="3"/>
    </row>
    <row r="19" spans="1:10" ht="18.75">
      <c r="A19" s="17" t="s">
        <v>31</v>
      </c>
      <c r="B19" s="9"/>
      <c r="C19" s="9"/>
      <c r="D19" s="9"/>
      <c r="E19" s="10">
        <f>F19/(1+0.0995)</f>
        <v>6292.326128307647</v>
      </c>
      <c r="F19" s="16">
        <f>SUM(F17:F18)</f>
        <v>6918.412578074258</v>
      </c>
      <c r="G19" s="9"/>
      <c r="J19" s="4"/>
    </row>
    <row r="20" spans="1:10" ht="18.75">
      <c r="A20" s="9" t="s">
        <v>14</v>
      </c>
      <c r="B20" s="9"/>
      <c r="C20" s="9"/>
      <c r="D20" s="9"/>
      <c r="E20" s="16">
        <f>$E$14</f>
        <v>496.5261720229501</v>
      </c>
      <c r="F20" s="9"/>
      <c r="G20" s="9"/>
      <c r="J20" s="5"/>
    </row>
    <row r="21" spans="1:7" ht="18.75">
      <c r="A21" s="17" t="s">
        <v>32</v>
      </c>
      <c r="B21" s="9"/>
      <c r="C21" s="16"/>
      <c r="D21" s="10">
        <f>E21/(1+0.1034)</f>
        <v>6152.6665763373185</v>
      </c>
      <c r="E21" s="16">
        <f>SUM(E19:E20)</f>
        <v>6788.852300330597</v>
      </c>
      <c r="F21" s="9"/>
      <c r="G21" s="9"/>
    </row>
    <row r="22" spans="1:7" ht="18.75">
      <c r="A22" s="9" t="s">
        <v>15</v>
      </c>
      <c r="B22" s="21"/>
      <c r="C22" s="9"/>
      <c r="D22" s="16">
        <f>$D$14</f>
        <v>448.57428287900007</v>
      </c>
      <c r="E22" s="9"/>
      <c r="F22" s="9"/>
      <c r="G22" s="9"/>
    </row>
    <row r="23" spans="1:7" ht="18.75">
      <c r="A23" s="17" t="s">
        <v>33</v>
      </c>
      <c r="B23" s="22"/>
      <c r="C23" s="10">
        <f>D23/(1+0.1043)</f>
        <v>5977.7604448214415</v>
      </c>
      <c r="D23" s="16">
        <f>SUM(D21:D22)</f>
        <v>6601.240859216318</v>
      </c>
      <c r="E23" s="9"/>
      <c r="F23" s="9"/>
      <c r="G23" s="9"/>
    </row>
    <row r="24" spans="1:7" ht="18.75">
      <c r="A24" s="9" t="s">
        <v>16</v>
      </c>
      <c r="B24" s="9"/>
      <c r="C24" s="16">
        <f>$C$14</f>
        <v>336.56319798000027</v>
      </c>
      <c r="D24" s="9"/>
      <c r="E24" s="9"/>
      <c r="F24" s="9"/>
      <c r="G24" s="9"/>
    </row>
    <row r="25" spans="1:7" ht="18.75">
      <c r="A25" s="17" t="s">
        <v>28</v>
      </c>
      <c r="B25" s="10">
        <f>C25/(1+0.1151)</f>
        <v>5662.562678505463</v>
      </c>
      <c r="C25" s="16">
        <f>SUM(C23:C24)</f>
        <v>6314.323642801442</v>
      </c>
      <c r="D25" s="9"/>
      <c r="E25" s="9"/>
      <c r="F25" s="9"/>
      <c r="G25" s="9"/>
    </row>
    <row r="26" spans="1:7" ht="18.75">
      <c r="A26" s="9" t="s">
        <v>17</v>
      </c>
      <c r="B26" s="16">
        <f>$B$14</f>
        <v>292.0793076000001</v>
      </c>
      <c r="C26" s="9"/>
      <c r="D26" s="9"/>
      <c r="E26" s="9"/>
      <c r="F26" s="9"/>
      <c r="G26" s="9"/>
    </row>
    <row r="27" spans="1:7" ht="18.75">
      <c r="A27" s="17" t="s">
        <v>18</v>
      </c>
      <c r="B27" s="16">
        <f>SUM(B25:B26)</f>
        <v>5954.641986105463</v>
      </c>
      <c r="C27" s="9"/>
      <c r="D27" s="9"/>
      <c r="E27" s="9"/>
      <c r="F27" s="9"/>
      <c r="G27" s="9"/>
    </row>
    <row r="28" spans="1:7" ht="18.75">
      <c r="A28" s="9" t="s">
        <v>21</v>
      </c>
      <c r="B28" s="10">
        <f>B27/(1+0.122)</f>
        <v>5307.167545548541</v>
      </c>
      <c r="C28" s="9"/>
      <c r="D28" s="9"/>
      <c r="E28" s="9"/>
      <c r="F28" s="9"/>
      <c r="G28" s="9"/>
    </row>
    <row r="29" spans="1:7" ht="18.75">
      <c r="A29" s="9" t="s">
        <v>19</v>
      </c>
      <c r="B29" s="9">
        <v>1.4</v>
      </c>
      <c r="C29" s="15"/>
      <c r="D29" s="15"/>
      <c r="E29" s="15"/>
      <c r="F29" s="15"/>
      <c r="G29" s="15"/>
    </row>
    <row r="30" spans="1:7" ht="18.75">
      <c r="A30" s="13" t="s">
        <v>20</v>
      </c>
      <c r="B30" s="14">
        <f>B28/B29</f>
        <v>3790.833961106101</v>
      </c>
      <c r="C30" s="15"/>
      <c r="D30" s="15"/>
      <c r="E30" s="15"/>
      <c r="F30" s="15"/>
      <c r="G30" s="15"/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"/>
  <sheetViews>
    <sheetView workbookViewId="0" topLeftCell="A1">
      <selection activeCell="B1" sqref="B1:E8"/>
    </sheetView>
  </sheetViews>
  <sheetFormatPr defaultColWidth="9.140625" defaultRowHeight="21.75"/>
  <cols>
    <col min="2" max="2" width="11.28125" style="0" customWidth="1"/>
    <col min="3" max="4" width="13.7109375" style="0" customWidth="1"/>
    <col min="5" max="5" width="16.7109375" style="0" customWidth="1"/>
  </cols>
  <sheetData>
    <row r="1" spans="2:5" ht="21.75">
      <c r="B1" s="27" t="s">
        <v>23</v>
      </c>
      <c r="C1" s="27" t="s">
        <v>24</v>
      </c>
      <c r="D1" s="27" t="s">
        <v>25</v>
      </c>
      <c r="E1" s="27" t="s">
        <v>26</v>
      </c>
    </row>
    <row r="2" spans="2:5" ht="21.75">
      <c r="B2" s="28">
        <v>2536</v>
      </c>
      <c r="C2" s="28">
        <v>2.17</v>
      </c>
      <c r="D2" s="29">
        <v>0.4</v>
      </c>
      <c r="E2" s="30">
        <f>0.07+(D2*(0.2-0.07))</f>
        <v>0.12200000000000001</v>
      </c>
    </row>
    <row r="3" spans="2:5" ht="21.75">
      <c r="B3" s="28">
        <v>2537</v>
      </c>
      <c r="C3" s="28">
        <v>1.69</v>
      </c>
      <c r="D3" s="29">
        <f>(D2/(1+(0.7*C2)))*(1+(0.7*C3))</f>
        <v>0.3466454942437475</v>
      </c>
      <c r="E3" s="30">
        <f aca="true" t="shared" si="0" ref="E3:E8">0.07+(D3*(0.2-0.07))</f>
        <v>0.11506391425168719</v>
      </c>
    </row>
    <row r="4" spans="2:7" ht="21.75">
      <c r="B4" s="28">
        <f>B3+1</f>
        <v>2538</v>
      </c>
      <c r="C4" s="28">
        <v>1.21</v>
      </c>
      <c r="D4" s="29">
        <f>(D3/(1+(0.7*C3)))*(1+(0.7*C4))</f>
        <v>0.2932909884874951</v>
      </c>
      <c r="E4" s="30">
        <f t="shared" si="0"/>
        <v>0.10812782850337437</v>
      </c>
      <c r="G4" s="6"/>
    </row>
    <row r="5" spans="2:5" ht="21.75">
      <c r="B5" s="28">
        <f>B4+1</f>
        <v>2539</v>
      </c>
      <c r="C5" s="28">
        <v>0.88</v>
      </c>
      <c r="D5" s="29">
        <f>(D4/(1+(0.7*C4)))*(1+(0.7*C5))</f>
        <v>0.2566097657800715</v>
      </c>
      <c r="E5" s="30">
        <f t="shared" si="0"/>
        <v>0.10335926955140931</v>
      </c>
    </row>
    <row r="6" spans="2:7" ht="21.75">
      <c r="B6" s="28">
        <f>B5+1</f>
        <v>2540</v>
      </c>
      <c r="C6" s="28">
        <v>0.61</v>
      </c>
      <c r="D6" s="29">
        <f>(D5/(1+(0.7*C5)))*(1+(0.7*C6))</f>
        <v>0.22659785629217946</v>
      </c>
      <c r="E6" s="30">
        <f t="shared" si="0"/>
        <v>0.09945772131798333</v>
      </c>
      <c r="G6" s="6">
        <f>0.07+(1.02*(G4-0.07))</f>
        <v>-0.0013999999999999985</v>
      </c>
    </row>
    <row r="7" spans="2:7" ht="21.75">
      <c r="B7" s="28">
        <f>B6+1</f>
        <v>2541</v>
      </c>
      <c r="C7" s="29">
        <v>0.4</v>
      </c>
      <c r="D7" s="29">
        <f>(D6/(1+(0.7*C6)))*(1+(0.7*C7))</f>
        <v>0.203255260023819</v>
      </c>
      <c r="E7" s="30">
        <f t="shared" si="0"/>
        <v>0.09642318380309647</v>
      </c>
      <c r="G7">
        <v>0.4</v>
      </c>
    </row>
    <row r="8" spans="2:5" ht="21.75">
      <c r="B8" s="28">
        <f>B7+1</f>
        <v>2542</v>
      </c>
      <c r="C8" s="28">
        <v>0.26</v>
      </c>
      <c r="D8" s="29">
        <f>(D7/(1+(0.7*C7)))*(1+(0.7*C8))</f>
        <v>0.18769352917824533</v>
      </c>
      <c r="E8" s="30">
        <f t="shared" si="0"/>
        <v>0.0944001587931719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acc</cp:lastModifiedBy>
  <dcterms:created xsi:type="dcterms:W3CDTF">2002-12-19T04:39:40Z</dcterms:created>
  <dcterms:modified xsi:type="dcterms:W3CDTF">2002-12-27T06:44:28Z</dcterms:modified>
  <cp:category/>
  <cp:version/>
  <cp:contentType/>
  <cp:contentStatus/>
</cp:coreProperties>
</file>