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magloop" sheetId="1" r:id="rId1"/>
  </sheets>
  <definedNames>
    <definedName name="_ABLE">'magloop'!$3:$3</definedName>
    <definedName name="G___P__">'magloop'!$A$3:$D$24</definedName>
    <definedName name="LOCK">'magloop'!$A$3:$D$24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<sst xmlns="http://schemas.openxmlformats.org/spreadsheetml/2006/main" count="72" uniqueCount="47">
  <si>
    <t>Magnetic Loop calculations (based on solid copper conductors)</t>
  </si>
  <si>
    <t>(The funny numbers are because of my conversion from imperial units)</t>
  </si>
  <si>
    <t>Loop calculations</t>
  </si>
  <si>
    <t>Ex1</t>
  </si>
  <si>
    <t>Var</t>
  </si>
  <si>
    <t>Description</t>
  </si>
  <si>
    <t xml:space="preserve"> </t>
  </si>
  <si>
    <t>&gt;&gt;</t>
  </si>
  <si>
    <t>Loop diameter(m)</t>
  </si>
  <si>
    <t>ss</t>
  </si>
  <si>
    <t>Conductor length(m)</t>
  </si>
  <si>
    <t>dd</t>
  </si>
  <si>
    <t>Conductor diameter(mm)</t>
  </si>
  <si>
    <t>f</t>
  </si>
  <si>
    <t>Frequency(MHz)</t>
  </si>
  <si>
    <t>p</t>
  </si>
  <si>
    <t>Power(W)</t>
  </si>
  <si>
    <t>s</t>
  </si>
  <si>
    <t>Conductor length (ft)</t>
  </si>
  <si>
    <t>d</t>
  </si>
  <si>
    <t>Conductor diameter (ins)</t>
  </si>
  <si>
    <t>a</t>
  </si>
  <si>
    <t>*</t>
  </si>
  <si>
    <t>b</t>
  </si>
  <si>
    <t>Loop area(m^2)</t>
  </si>
  <si>
    <t>rr</t>
  </si>
  <si>
    <t>Radiation resistance(Ohms)</t>
  </si>
  <si>
    <t>rl</t>
  </si>
  <si>
    <t>Conductor loss(ohms)</t>
  </si>
  <si>
    <t>e</t>
  </si>
  <si>
    <t>Efficiency%</t>
  </si>
  <si>
    <t>db</t>
  </si>
  <si>
    <t>Efficiency dB</t>
  </si>
  <si>
    <t>l</t>
  </si>
  <si>
    <t>Loop inductance H</t>
  </si>
  <si>
    <t>mh</t>
  </si>
  <si>
    <t>Loop inductance (microH)</t>
  </si>
  <si>
    <t>xl</t>
  </si>
  <si>
    <t>Inductive reactance(ohms)</t>
  </si>
  <si>
    <t>q</t>
  </si>
  <si>
    <t>Quality factor</t>
  </si>
  <si>
    <t>df</t>
  </si>
  <si>
    <t>Bandwidth kHz</t>
  </si>
  <si>
    <t>vc</t>
  </si>
  <si>
    <t>Capacitor voltage (V)</t>
  </si>
  <si>
    <t>ct</t>
  </si>
  <si>
    <t>Tuning capacitor (PFd)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</si>
</sst>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_)"/>
    <numFmt numFmtId="165" formatCode="0_)"/>
    <numFmt numFmtId="166" formatCode="0.0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4"/>
  <sheetViews>
    <sheetView showGridLines="0" tabSelected="1" workbookViewId="0" topLeftCell="C13">
      <selection activeCell="D18" sqref="D18"/>
    </sheetView>
  </sheetViews>
  <sheetFormatPr defaultColWidth="9.625" defaultRowHeight="12.75"/>
  <cols>
    <col min="1" max="1" width="2.625" style="0" customWidth="1"/>
    <col min="2" max="2" width="4.625" style="0" customWidth="1"/>
    <col min="3" max="3" width="24.625" style="0" customWidth="1"/>
    <col min="4" max="5" width="13.625" style="0" customWidth="1"/>
    <col min="6" max="6" width="11.625" style="0" customWidth="1"/>
    <col min="7" max="8" width="15.625" style="0" customWidth="1"/>
    <col min="9" max="9" width="16.625" style="0" customWidth="1"/>
  </cols>
  <sheetData>
    <row r="1" ht="12">
      <c r="A1" s="1" t="s">
        <v>0</v>
      </c>
    </row>
    <row r="2" ht="12">
      <c r="A2" s="1" t="s">
        <v>1</v>
      </c>
    </row>
    <row r="3" spans="1:9" ht="12">
      <c r="A3" s="2" t="s">
        <v>2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</row>
    <row r="4" spans="2:9" ht="12">
      <c r="B4" s="2" t="s">
        <v>4</v>
      </c>
      <c r="C4" s="2" t="s">
        <v>5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</row>
    <row r="5" spans="1:9" ht="12">
      <c r="A5" s="2" t="s">
        <v>7</v>
      </c>
      <c r="C5" s="2" t="s">
        <v>8</v>
      </c>
      <c r="D5" s="3">
        <v>0.5</v>
      </c>
      <c r="E5" s="3">
        <v>0.5</v>
      </c>
      <c r="F5" s="3">
        <v>0.5</v>
      </c>
      <c r="G5" s="3">
        <v>0.5</v>
      </c>
      <c r="H5" s="3">
        <v>0.5</v>
      </c>
      <c r="I5" s="3">
        <v>0.5</v>
      </c>
    </row>
    <row r="6" spans="1:9" ht="12">
      <c r="A6" s="2" t="s">
        <v>6</v>
      </c>
      <c r="B6" s="2" t="s">
        <v>9</v>
      </c>
      <c r="C6" s="2" t="s">
        <v>10</v>
      </c>
      <c r="D6" s="3">
        <f aca="true" t="shared" si="0" ref="D6:I6">PI()*D5</f>
        <v>1.5707963267948966</v>
      </c>
      <c r="E6" s="3">
        <f t="shared" si="0"/>
        <v>1.5707963267948966</v>
      </c>
      <c r="F6" s="3">
        <f t="shared" si="0"/>
        <v>1.5707963267948966</v>
      </c>
      <c r="G6" s="3">
        <f t="shared" si="0"/>
        <v>1.5707963267948966</v>
      </c>
      <c r="H6" s="3">
        <f t="shared" si="0"/>
        <v>1.5707963267948966</v>
      </c>
      <c r="I6" s="3">
        <f t="shared" si="0"/>
        <v>1.5707963267948966</v>
      </c>
    </row>
    <row r="7" spans="1:9" ht="12">
      <c r="A7" s="2" t="s">
        <v>7</v>
      </c>
      <c r="B7" s="2" t="s">
        <v>11</v>
      </c>
      <c r="C7" s="2" t="s">
        <v>12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</row>
    <row r="8" spans="1:9" ht="12">
      <c r="A8" s="2" t="s">
        <v>7</v>
      </c>
      <c r="B8" s="2" t="s">
        <v>13</v>
      </c>
      <c r="C8" s="2" t="s">
        <v>14</v>
      </c>
      <c r="D8" s="5">
        <v>50</v>
      </c>
      <c r="E8" s="5">
        <v>50</v>
      </c>
      <c r="F8" s="5">
        <v>50</v>
      </c>
      <c r="G8" s="5">
        <v>50</v>
      </c>
      <c r="H8" s="5">
        <v>50</v>
      </c>
      <c r="I8" s="5">
        <v>50</v>
      </c>
    </row>
    <row r="9" spans="1:9" ht="12">
      <c r="A9" s="2" t="s">
        <v>7</v>
      </c>
      <c r="B9" s="2" t="s">
        <v>15</v>
      </c>
      <c r="C9" s="2" t="s">
        <v>16</v>
      </c>
      <c r="D9" s="6">
        <v>20</v>
      </c>
      <c r="E9" s="6">
        <v>20</v>
      </c>
      <c r="F9" s="6">
        <v>20</v>
      </c>
      <c r="G9" s="6">
        <v>20</v>
      </c>
      <c r="H9" s="6">
        <v>20</v>
      </c>
      <c r="I9" s="6">
        <v>20</v>
      </c>
    </row>
    <row r="10" spans="2:9" ht="12">
      <c r="B10" s="2" t="s">
        <v>17</v>
      </c>
      <c r="C10" s="2" t="s">
        <v>18</v>
      </c>
      <c r="D10" s="6">
        <f aca="true" t="shared" si="1" ref="D10:I10">D6*3.281</f>
        <v>5.153782748214056</v>
      </c>
      <c r="E10" s="6">
        <f t="shared" si="1"/>
        <v>5.153782748214056</v>
      </c>
      <c r="F10" s="6">
        <f t="shared" si="1"/>
        <v>5.153782748214056</v>
      </c>
      <c r="G10" s="6">
        <f t="shared" si="1"/>
        <v>5.153782748214056</v>
      </c>
      <c r="H10" s="6">
        <f t="shared" si="1"/>
        <v>5.153782748214056</v>
      </c>
      <c r="I10" s="6">
        <f t="shared" si="1"/>
        <v>5.153782748214056</v>
      </c>
    </row>
    <row r="11" spans="2:9" ht="12">
      <c r="B11" s="2" t="s">
        <v>19</v>
      </c>
      <c r="C11" s="2" t="s">
        <v>20</v>
      </c>
      <c r="D11" s="6">
        <f aca="true" t="shared" si="2" ref="D11:I11">D7*0.03937</f>
        <v>0.39370000000000005</v>
      </c>
      <c r="E11" s="6">
        <f t="shared" si="2"/>
        <v>0.39370000000000005</v>
      </c>
      <c r="F11" s="6">
        <f t="shared" si="2"/>
        <v>0.39370000000000005</v>
      </c>
      <c r="G11" s="6">
        <f t="shared" si="2"/>
        <v>0.39370000000000005</v>
      </c>
      <c r="H11" s="6">
        <f t="shared" si="2"/>
        <v>0.39370000000000005</v>
      </c>
      <c r="I11" s="6">
        <f t="shared" si="2"/>
        <v>0.39370000000000005</v>
      </c>
    </row>
    <row r="12" spans="2:9" ht="12">
      <c r="B12" s="2" t="s">
        <v>21</v>
      </c>
      <c r="D12" s="6">
        <f aca="true" t="shared" si="3" ref="D12:I12">D10^2*0.079</f>
        <v>2.098356652647317</v>
      </c>
      <c r="E12" s="6">
        <f t="shared" si="3"/>
        <v>2.098356652647317</v>
      </c>
      <c r="F12" s="6">
        <f t="shared" si="3"/>
        <v>2.098356652647317</v>
      </c>
      <c r="G12" s="6">
        <f t="shared" si="3"/>
        <v>2.098356652647317</v>
      </c>
      <c r="H12" s="6">
        <f t="shared" si="3"/>
        <v>2.098356652647317</v>
      </c>
      <c r="I12" s="6">
        <f t="shared" si="3"/>
        <v>2.098356652647317</v>
      </c>
    </row>
    <row r="13" spans="1:9" ht="12">
      <c r="A13" s="2" t="s">
        <v>22</v>
      </c>
      <c r="B13" s="2" t="s">
        <v>23</v>
      </c>
      <c r="C13" s="2" t="s">
        <v>24</v>
      </c>
      <c r="D13" s="6">
        <f aca="true" t="shared" si="4" ref="D13:I13">D12*0.0929</f>
        <v>0.19493733303093574</v>
      </c>
      <c r="E13" s="6">
        <f t="shared" si="4"/>
        <v>0.19493733303093574</v>
      </c>
      <c r="F13" s="6">
        <f t="shared" si="4"/>
        <v>0.19493733303093574</v>
      </c>
      <c r="G13" s="6">
        <f t="shared" si="4"/>
        <v>0.19493733303093574</v>
      </c>
      <c r="H13" s="6">
        <f t="shared" si="4"/>
        <v>0.19493733303093574</v>
      </c>
      <c r="I13" s="6">
        <f t="shared" si="4"/>
        <v>0.19493733303093574</v>
      </c>
    </row>
    <row r="14" spans="1:9" ht="12">
      <c r="A14" s="2" t="s">
        <v>22</v>
      </c>
      <c r="B14" s="2" t="s">
        <v>25</v>
      </c>
      <c r="C14" s="2" t="s">
        <v>26</v>
      </c>
      <c r="D14" s="6">
        <f aca="true" t="shared" si="5" ref="D14:I14">3.38*10^-8*D8^4*D12^2</f>
        <v>0.9301550105610793</v>
      </c>
      <c r="E14" s="6">
        <f t="shared" si="5"/>
        <v>0.9301550105610793</v>
      </c>
      <c r="F14" s="6">
        <f t="shared" si="5"/>
        <v>0.9301550105610793</v>
      </c>
      <c r="G14" s="6">
        <f t="shared" si="5"/>
        <v>0.9301550105610793</v>
      </c>
      <c r="H14" s="6">
        <f t="shared" si="5"/>
        <v>0.9301550105610793</v>
      </c>
      <c r="I14" s="6">
        <f t="shared" si="5"/>
        <v>0.9301550105610793</v>
      </c>
    </row>
    <row r="15" spans="1:9" ht="12">
      <c r="A15" s="2" t="s">
        <v>22</v>
      </c>
      <c r="B15" s="2" t="s">
        <v>27</v>
      </c>
      <c r="C15" s="2" t="s">
        <v>28</v>
      </c>
      <c r="D15" s="6">
        <f aca="true" t="shared" si="6" ref="D15:I15">SQRT(D8)*0.000996*(D10/D11)</f>
        <v>0.0921945042190577</v>
      </c>
      <c r="E15" s="6">
        <f t="shared" si="6"/>
        <v>0.0921945042190577</v>
      </c>
      <c r="F15" s="6">
        <f t="shared" si="6"/>
        <v>0.0921945042190577</v>
      </c>
      <c r="G15" s="6">
        <f t="shared" si="6"/>
        <v>0.0921945042190577</v>
      </c>
      <c r="H15" s="6">
        <f t="shared" si="6"/>
        <v>0.0921945042190577</v>
      </c>
      <c r="I15" s="6">
        <f t="shared" si="6"/>
        <v>0.0921945042190577</v>
      </c>
    </row>
    <row r="16" spans="1:9" ht="12">
      <c r="A16" s="2" t="s">
        <v>22</v>
      </c>
      <c r="B16" s="2" t="s">
        <v>29</v>
      </c>
      <c r="C16" s="2" t="s">
        <v>30</v>
      </c>
      <c r="D16" s="3">
        <f aca="true" t="shared" si="7" ref="D16:I16">D14/(D14+D15)*100</f>
        <v>90.98209537088843</v>
      </c>
      <c r="E16" s="3">
        <f t="shared" si="7"/>
        <v>90.98209537088843</v>
      </c>
      <c r="F16" s="3">
        <f t="shared" si="7"/>
        <v>90.98209537088843</v>
      </c>
      <c r="G16" s="3">
        <f t="shared" si="7"/>
        <v>90.98209537088843</v>
      </c>
      <c r="H16" s="3">
        <f t="shared" si="7"/>
        <v>90.98209537088843</v>
      </c>
      <c r="I16" s="3">
        <f t="shared" si="7"/>
        <v>90.98209537088843</v>
      </c>
    </row>
    <row r="17" spans="1:9" ht="12">
      <c r="A17" s="2" t="s">
        <v>22</v>
      </c>
      <c r="B17" s="2" t="s">
        <v>31</v>
      </c>
      <c r="C17" s="2" t="s">
        <v>32</v>
      </c>
      <c r="D17" s="6">
        <f aca="true" t="shared" si="8" ref="D17:I17">LN(D16/100)/LN(10)*10</f>
        <v>-0.41044065334868896</v>
      </c>
      <c r="E17" s="6">
        <f t="shared" si="8"/>
        <v>-0.41044065334868896</v>
      </c>
      <c r="F17" s="6">
        <f t="shared" si="8"/>
        <v>-0.41044065334868896</v>
      </c>
      <c r="G17" s="6">
        <f t="shared" si="8"/>
        <v>-0.41044065334868896</v>
      </c>
      <c r="H17" s="6">
        <f t="shared" si="8"/>
        <v>-0.41044065334868896</v>
      </c>
      <c r="I17" s="6">
        <f t="shared" si="8"/>
        <v>-0.41044065334868896</v>
      </c>
    </row>
    <row r="18" spans="1:9" ht="12">
      <c r="A18" s="2" t="s">
        <v>22</v>
      </c>
      <c r="B18" s="2" t="s">
        <v>33</v>
      </c>
      <c r="C18" s="2" t="s">
        <v>34</v>
      </c>
      <c r="D18" s="6">
        <f aca="true" t="shared" si="9" ref="D18:I18">1.9*10^-8*D10*(7.353*LN(96*D10/(PI()*D11))/LN(10)-6.386)</f>
        <v>1.248220811474943E-06</v>
      </c>
      <c r="E18" s="6">
        <f t="shared" si="9"/>
        <v>1.248220811474943E-06</v>
      </c>
      <c r="F18" s="6">
        <f t="shared" si="9"/>
        <v>1.248220811474943E-06</v>
      </c>
      <c r="G18" s="6">
        <f t="shared" si="9"/>
        <v>1.248220811474943E-06</v>
      </c>
      <c r="H18" s="6">
        <f t="shared" si="9"/>
        <v>1.248220811474943E-06</v>
      </c>
      <c r="I18" s="6">
        <f t="shared" si="9"/>
        <v>1.248220811474943E-06</v>
      </c>
    </row>
    <row r="19" spans="1:9" ht="12">
      <c r="A19" s="2" t="s">
        <v>22</v>
      </c>
      <c r="B19" s="2" t="s">
        <v>35</v>
      </c>
      <c r="C19" s="2" t="s">
        <v>36</v>
      </c>
      <c r="D19" s="6">
        <f aca="true" t="shared" si="10" ref="D19:I19">D18*1000000</f>
        <v>1.248220811474943</v>
      </c>
      <c r="E19" s="6">
        <f t="shared" si="10"/>
        <v>1.248220811474943</v>
      </c>
      <c r="F19" s="6">
        <f t="shared" si="10"/>
        <v>1.248220811474943</v>
      </c>
      <c r="G19" s="6">
        <f t="shared" si="10"/>
        <v>1.248220811474943</v>
      </c>
      <c r="H19" s="6">
        <f t="shared" si="10"/>
        <v>1.248220811474943</v>
      </c>
      <c r="I19" s="6">
        <f t="shared" si="10"/>
        <v>1.248220811474943</v>
      </c>
    </row>
    <row r="20" spans="1:9" ht="12">
      <c r="A20" s="2" t="s">
        <v>22</v>
      </c>
      <c r="B20" s="2" t="s">
        <v>37</v>
      </c>
      <c r="C20" s="2" t="s">
        <v>38</v>
      </c>
      <c r="D20" s="6">
        <f aca="true" t="shared" si="11" ref="D20:I20">2*PI()*D8*D18*10^6</f>
        <v>392.1401331387571</v>
      </c>
      <c r="E20" s="6">
        <f t="shared" si="11"/>
        <v>392.1401331387571</v>
      </c>
      <c r="F20" s="6">
        <f t="shared" si="11"/>
        <v>392.1401331387571</v>
      </c>
      <c r="G20" s="6">
        <f t="shared" si="11"/>
        <v>392.1401331387571</v>
      </c>
      <c r="H20" s="6">
        <f t="shared" si="11"/>
        <v>392.1401331387571</v>
      </c>
      <c r="I20" s="6">
        <f t="shared" si="11"/>
        <v>392.1401331387571</v>
      </c>
    </row>
    <row r="21" spans="1:9" ht="12">
      <c r="A21" s="2" t="s">
        <v>22</v>
      </c>
      <c r="B21" s="2" t="s">
        <v>39</v>
      </c>
      <c r="C21" s="2" t="s">
        <v>40</v>
      </c>
      <c r="D21" s="6">
        <f aca="true" t="shared" si="12" ref="D21:I21">D20/((D14+D15)*2)</f>
        <v>191.7837918782059</v>
      </c>
      <c r="E21" s="6">
        <f t="shared" si="12"/>
        <v>191.7837918782059</v>
      </c>
      <c r="F21" s="6">
        <f t="shared" si="12"/>
        <v>191.7837918782059</v>
      </c>
      <c r="G21" s="6">
        <f t="shared" si="12"/>
        <v>191.7837918782059</v>
      </c>
      <c r="H21" s="6">
        <f t="shared" si="12"/>
        <v>191.7837918782059</v>
      </c>
      <c r="I21" s="6">
        <f t="shared" si="12"/>
        <v>191.7837918782059</v>
      </c>
    </row>
    <row r="22" spans="1:9" ht="12">
      <c r="A22" s="2" t="s">
        <v>22</v>
      </c>
      <c r="B22" s="2" t="s">
        <v>41</v>
      </c>
      <c r="C22" s="2" t="s">
        <v>42</v>
      </c>
      <c r="D22" s="5">
        <f aca="true" t="shared" si="13" ref="D22:I22">2*(D14+D15)/D20*D8*1000</f>
        <v>260.71024829748376</v>
      </c>
      <c r="E22" s="5">
        <f t="shared" si="13"/>
        <v>260.71024829748376</v>
      </c>
      <c r="F22" s="5">
        <f t="shared" si="13"/>
        <v>260.71024829748376</v>
      </c>
      <c r="G22" s="5">
        <f t="shared" si="13"/>
        <v>260.71024829748376</v>
      </c>
      <c r="H22" s="5">
        <f t="shared" si="13"/>
        <v>260.71024829748376</v>
      </c>
      <c r="I22" s="5">
        <f t="shared" si="13"/>
        <v>260.71024829748376</v>
      </c>
    </row>
    <row r="23" spans="1:9" ht="12">
      <c r="A23" s="2" t="s">
        <v>22</v>
      </c>
      <c r="B23" s="2" t="s">
        <v>43</v>
      </c>
      <c r="C23" s="2" t="s">
        <v>44</v>
      </c>
      <c r="D23" s="6">
        <f aca="true" t="shared" si="14" ref="D23:I23">SQRT(D9*D20*D21)</f>
        <v>1226.4266931290704</v>
      </c>
      <c r="E23" s="6">
        <f t="shared" si="14"/>
        <v>1226.4266931290704</v>
      </c>
      <c r="F23" s="6">
        <f t="shared" si="14"/>
        <v>1226.4266931290704</v>
      </c>
      <c r="G23" s="6">
        <f t="shared" si="14"/>
        <v>1226.4266931290704</v>
      </c>
      <c r="H23" s="6">
        <f t="shared" si="14"/>
        <v>1226.4266931290704</v>
      </c>
      <c r="I23" s="6">
        <f t="shared" si="14"/>
        <v>1226.4266931290704</v>
      </c>
    </row>
    <row r="24" spans="1:9" ht="12">
      <c r="A24" s="2" t="s">
        <v>22</v>
      </c>
      <c r="B24" s="2" t="s">
        <v>45</v>
      </c>
      <c r="C24" s="2" t="s">
        <v>46</v>
      </c>
      <c r="D24" s="6">
        <f aca="true" t="shared" si="15" ref="D24:I24">1/(2*PI()*D8*D20)*10^6</f>
        <v>8.117248383530233</v>
      </c>
      <c r="E24" s="6">
        <f t="shared" si="15"/>
        <v>8.117248383530233</v>
      </c>
      <c r="F24" s="6">
        <f t="shared" si="15"/>
        <v>8.117248383530233</v>
      </c>
      <c r="G24" s="6">
        <f t="shared" si="15"/>
        <v>8.117248383530233</v>
      </c>
      <c r="H24" s="6">
        <f t="shared" si="15"/>
        <v>8.117248383530233</v>
      </c>
      <c r="I24" s="6">
        <f t="shared" si="15"/>
        <v>8.117248383530233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</dc:creator>
  <cp:keywords/>
  <dc:description/>
  <cp:lastModifiedBy>CSL</cp:lastModifiedBy>
  <dcterms:created xsi:type="dcterms:W3CDTF">2001-10-28T21:28:37Z</dcterms:created>
  <cp:category/>
  <cp:version/>
  <cp:contentType/>
  <cp:contentStatus/>
</cp:coreProperties>
</file>