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EstaPasta_de_trabalho"/>
  <bookViews>
    <workbookView xWindow="5955" yWindow="65521" windowWidth="6000" windowHeight="6600" tabRatio="889" activeTab="1"/>
  </bookViews>
  <sheets>
    <sheet name="CHAVES" sheetId="1" r:id="rId1"/>
    <sheet name="Carnet" sheetId="2" r:id="rId2"/>
  </sheets>
  <definedNames>
    <definedName name="_xlnm.Print_Area" localSheetId="1">'Carnet'!$A$7:$G$101</definedName>
    <definedName name="_xlnm.Print_Area" localSheetId="0">'CHAVES'!$A$1:$F$20</definedName>
    <definedName name="HTML_CodePage" hidden="1">1252</definedName>
    <definedName name="HTML_Control" hidden="1">{"'brasileiro'!$U$53:$X$75"}</definedName>
    <definedName name="HTML_Description" hidden="1">""</definedName>
    <definedName name="HTML_Email" hidden="1">""</definedName>
    <definedName name="HTML_Header" hidden="1">"brasileiro"</definedName>
    <definedName name="HTML_LastUpdate" hidden="1">"15/10/99"</definedName>
    <definedName name="HTML_LineAfter" hidden="1">FALSE</definedName>
    <definedName name="HTML_LineBefore" hidden="1">FALSE</definedName>
    <definedName name="HTML_Name" hidden="1">"-"</definedName>
    <definedName name="HTML_OBDlg2" hidden="1">TRUE</definedName>
    <definedName name="HTML_OBDlg4" hidden="1">TRUE</definedName>
    <definedName name="HTML_OS" hidden="1">0</definedName>
    <definedName name="HTML_PathFile" hidden="1">"C:\reb2.htm"</definedName>
    <definedName name="HTML_Title" hidden="1">"brasileiro"</definedName>
  </definedNames>
  <calcPr fullCalcOnLoad="1"/>
</workbook>
</file>

<file path=xl/sharedStrings.xml><?xml version="1.0" encoding="utf-8"?>
<sst xmlns="http://schemas.openxmlformats.org/spreadsheetml/2006/main" count="381" uniqueCount="115">
  <si>
    <t>P</t>
  </si>
  <si>
    <t>Pontos</t>
  </si>
  <si>
    <t>Jogos</t>
  </si>
  <si>
    <t>Vitórias</t>
  </si>
  <si>
    <t>Empates</t>
  </si>
  <si>
    <t>Derrotas</t>
  </si>
  <si>
    <t>GP</t>
  </si>
  <si>
    <t>GC</t>
  </si>
  <si>
    <t>Saldo</t>
  </si>
  <si>
    <t>Aprov.</t>
  </si>
  <si>
    <t>1</t>
  </si>
  <si>
    <t>2</t>
  </si>
  <si>
    <t>3</t>
  </si>
  <si>
    <t>4</t>
  </si>
  <si>
    <t>pontos</t>
  </si>
  <si>
    <t>jogou?</t>
  </si>
  <si>
    <t>gols</t>
  </si>
  <si>
    <t>vitoria</t>
  </si>
  <si>
    <t>empate</t>
  </si>
  <si>
    <t>derrota</t>
  </si>
  <si>
    <t>CASA</t>
  </si>
  <si>
    <t>VISITANTE</t>
  </si>
  <si>
    <t>X</t>
  </si>
  <si>
    <t>1ª RODADA</t>
  </si>
  <si>
    <t>2ª RODADA</t>
  </si>
  <si>
    <t>3ª RODADA</t>
  </si>
  <si>
    <t>4ª RODADA</t>
  </si>
  <si>
    <t>5ª RODADA</t>
  </si>
  <si>
    <t>Mesa</t>
  </si>
  <si>
    <t>Árbitro</t>
  </si>
  <si>
    <t>FINAIS</t>
  </si>
  <si>
    <t>TÉCNICO1</t>
  </si>
  <si>
    <t>TÉCNICO2</t>
  </si>
  <si>
    <t>TÉCNICO3</t>
  </si>
  <si>
    <t>TÉCNICO4</t>
  </si>
  <si>
    <t>ESTADUAL DE EQUIPES</t>
  </si>
  <si>
    <t>Equipe</t>
  </si>
  <si>
    <t>SEMIFINAIS</t>
  </si>
  <si>
    <t>EQUIPE</t>
  </si>
  <si>
    <t>CHAVE I</t>
  </si>
  <si>
    <t>CHAVE II</t>
  </si>
  <si>
    <t>CHAVE III</t>
  </si>
  <si>
    <t>CHAVE IV</t>
  </si>
  <si>
    <t>CHAVE V</t>
  </si>
  <si>
    <t>I</t>
  </si>
  <si>
    <t>II</t>
  </si>
  <si>
    <t>III</t>
  </si>
  <si>
    <t>IV</t>
  </si>
  <si>
    <t>V</t>
  </si>
  <si>
    <t>CAMPEÀO:</t>
  </si>
  <si>
    <t>2° LUGAR</t>
  </si>
  <si>
    <t>3° LUGAR</t>
  </si>
  <si>
    <t>4° LUGAR</t>
  </si>
  <si>
    <t>VI</t>
  </si>
  <si>
    <t>VII</t>
  </si>
  <si>
    <t>VIII</t>
  </si>
  <si>
    <t>IX</t>
  </si>
  <si>
    <t>CHAVES   DA   1ª FASE</t>
  </si>
  <si>
    <t>1ª FASE</t>
  </si>
  <si>
    <t>2ª FASE</t>
  </si>
  <si>
    <t>ACADEMIA</t>
  </si>
  <si>
    <t>ARFM</t>
  </si>
  <si>
    <t>COP</t>
  </si>
  <si>
    <t>APFM</t>
  </si>
  <si>
    <t>AFUMEPA</t>
  </si>
  <si>
    <t>ABP</t>
  </si>
  <si>
    <t>GEVI</t>
  </si>
  <si>
    <t>AFUMERG</t>
  </si>
  <si>
    <t>CAIXEIRAL</t>
  </si>
  <si>
    <t>CAIXEIROS</t>
  </si>
  <si>
    <t>PERAZO</t>
  </si>
  <si>
    <t>RONIR</t>
  </si>
  <si>
    <t>THIAGO ROSA</t>
  </si>
  <si>
    <t>JORGE MONTEIRO</t>
  </si>
  <si>
    <t>MATEUS</t>
  </si>
  <si>
    <t>MARIO BAPTISTA</t>
  </si>
  <si>
    <t>NILMAR</t>
  </si>
  <si>
    <t>JEFERSON</t>
  </si>
  <si>
    <t>NILSON</t>
  </si>
  <si>
    <t>MARCOS</t>
  </si>
  <si>
    <t>CHARLES</t>
  </si>
  <si>
    <t>ANDRE</t>
  </si>
  <si>
    <t>ELISANDRO</t>
  </si>
  <si>
    <t>RODRIGO</t>
  </si>
  <si>
    <t xml:space="preserve">DIEGO </t>
  </si>
  <si>
    <t>MAURICIO</t>
  </si>
  <si>
    <t>ANTONIO</t>
  </si>
  <si>
    <t>ALEIXO</t>
  </si>
  <si>
    <t>MARCIO</t>
  </si>
  <si>
    <t>GOTHE</t>
  </si>
  <si>
    <t>P.FERNANDO</t>
  </si>
  <si>
    <t>BRENO</t>
  </si>
  <si>
    <t>ALESANDRO</t>
  </si>
  <si>
    <t>OSMAR</t>
  </si>
  <si>
    <t>MARCELO</t>
  </si>
  <si>
    <t>L.FERNANDO</t>
  </si>
  <si>
    <t>EDUARDO SANTOS</t>
  </si>
  <si>
    <t>EDUARDO TERROSO</t>
  </si>
  <si>
    <t>CRISTIAN</t>
  </si>
  <si>
    <t>LEONE</t>
  </si>
  <si>
    <t>ANDRE SILVA</t>
  </si>
  <si>
    <t>DIOGO MALLET</t>
  </si>
  <si>
    <t>MARCELO MALLET</t>
  </si>
  <si>
    <t>ROBERTO</t>
  </si>
  <si>
    <t>GILIAN</t>
  </si>
  <si>
    <t>NERO</t>
  </si>
  <si>
    <t>RICARDO OLIVEIRA</t>
  </si>
  <si>
    <t>TIAGO SCHEMES</t>
  </si>
  <si>
    <t>FELIPE</t>
  </si>
  <si>
    <t>PAULO SCHEMES</t>
  </si>
  <si>
    <t>MARIO SCHEMES</t>
  </si>
  <si>
    <t>DIOGO GUIMARAES</t>
  </si>
  <si>
    <t>C.R.RIOCELL</t>
  </si>
  <si>
    <t>FERNANDO</t>
  </si>
  <si>
    <t xml:space="preserve">SERGIO 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</si>
</sst>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  <numFmt numFmtId="171" formatCode="_(* #,##0.000_);_(* \(#,##0.000\);_(* &quot;-&quot;??_);_(@_)"/>
    <numFmt numFmtId="172" formatCode="_(* #.##0.000_);_(* \(#.##0.000\);_(* &quot;-&quot;??_);_(@_)"/>
    <numFmt numFmtId="173" formatCode="_(* #.##0.00_);_(* \(#.##0.00\);_(* &quot;-&quot;??_);_(@_)"/>
    <numFmt numFmtId="174" formatCode="_(* #.##0.0_);_(* \(#.##0.0\);_(* &quot;-&quot;??_);_(@_)"/>
    <numFmt numFmtId="175" formatCode="_(* #.##0._);_(* \(#.##0.\);_(* &quot;-&quot;??_);_(@_)"/>
    <numFmt numFmtId="176" formatCode="_(* #.##._);_(* \(#.##.\);_(* &quot;-&quot;??_);_(@_?"/>
    <numFmt numFmtId="177" formatCode="_(* #,##0.0_);_(* \(#,##0.0\);_(* &quot;-&quot;??_);_(@_)"/>
    <numFmt numFmtId="178" formatCode="_(* #.#._);_(* \(#.#.\);_(* &quot;-&quot;??_);_(@_?"/>
    <numFmt numFmtId="179" formatCode="_(* #.;_(* \(#.;_(* &quot;-&quot;??_);_(@_?"/>
    <numFmt numFmtId="180" formatCode="_(* #.0.;_(* \(#.0.;_(* &quot;-&quot;??_);_(@_?"/>
    <numFmt numFmtId="181" formatCode="_(* #.00.;_(* \(#.00.;_(* &quot;-&quot;??_);_(@_?"/>
    <numFmt numFmtId="182" formatCode="00000"/>
    <numFmt numFmtId="183" formatCode="_(* #.##0_);_(* \(#.##0\);_(* &quot;-&quot;_);_(@_)"/>
    <numFmt numFmtId="184" formatCode="0.0%"/>
  </numFmts>
  <fonts count="18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2"/>
      <color indexed="17"/>
      <name val="Arial"/>
      <family val="2"/>
    </font>
    <font>
      <b/>
      <sz val="20"/>
      <color indexed="57"/>
      <name val="Arial"/>
      <family val="2"/>
    </font>
    <font>
      <b/>
      <sz val="10"/>
      <color indexed="57"/>
      <name val="Arial"/>
      <family val="2"/>
    </font>
    <font>
      <b/>
      <sz val="2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6" fillId="2" borderId="0" xfId="0" applyFont="1" applyFill="1" applyBorder="1" applyAlignment="1">
      <alignment horizontal="centerContinuous" vertical="center"/>
    </xf>
    <xf numFmtId="0" fontId="0" fillId="0" borderId="0" xfId="0" applyBorder="1" applyAlignment="1" applyProtection="1">
      <alignment/>
      <protection/>
    </xf>
    <xf numFmtId="1" fontId="0" fillId="0" borderId="0" xfId="0" applyNumberFormat="1" applyAlignment="1" applyProtection="1">
      <alignment horizontal="center"/>
      <protection/>
    </xf>
    <xf numFmtId="0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4" fillId="0" borderId="0" xfId="0" applyFont="1" applyFill="1" applyBorder="1" applyAlignment="1" applyProtection="1">
      <alignment horizontal="centerContinuous"/>
      <protection/>
    </xf>
    <xf numFmtId="0" fontId="4" fillId="0" borderId="1" xfId="0" applyFont="1" applyFill="1" applyBorder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Continuous"/>
      <protection/>
    </xf>
    <xf numFmtId="0" fontId="3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1" fillId="3" borderId="2" xfId="0" applyFont="1" applyFill="1" applyBorder="1" applyAlignment="1" applyProtection="1" quotePrefix="1">
      <alignment horizontal="center"/>
      <protection/>
    </xf>
    <xf numFmtId="0" fontId="11" fillId="3" borderId="2" xfId="0" applyNumberFormat="1" applyFont="1" applyFill="1" applyBorder="1" applyAlignment="1" applyProtection="1">
      <alignment/>
      <protection/>
    </xf>
    <xf numFmtId="1" fontId="11" fillId="3" borderId="2" xfId="0" applyNumberFormat="1" applyFont="1" applyFill="1" applyBorder="1" applyAlignment="1" applyProtection="1">
      <alignment horizontal="center"/>
      <protection/>
    </xf>
    <xf numFmtId="184" fontId="11" fillId="3" borderId="2" xfId="19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0" fillId="2" borderId="2" xfId="0" applyFont="1" applyFill="1" applyBorder="1" applyAlignment="1" applyProtection="1" quotePrefix="1">
      <alignment horizontal="center"/>
      <protection/>
    </xf>
    <xf numFmtId="0" fontId="10" fillId="2" borderId="2" xfId="0" applyNumberFormat="1" applyFont="1" applyFill="1" applyBorder="1" applyAlignment="1" applyProtection="1">
      <alignment/>
      <protection/>
    </xf>
    <xf numFmtId="1" fontId="10" fillId="2" borderId="2" xfId="0" applyNumberFormat="1" applyFont="1" applyFill="1" applyBorder="1" applyAlignment="1" applyProtection="1">
      <alignment horizontal="center"/>
      <protection/>
    </xf>
    <xf numFmtId="184" fontId="10" fillId="2" borderId="2" xfId="19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Continuous"/>
      <protection/>
    </xf>
    <xf numFmtId="0" fontId="1" fillId="0" borderId="0" xfId="0" applyFont="1" applyFill="1" applyBorder="1" applyAlignment="1" applyProtection="1">
      <alignment horizontal="centerContinuous"/>
      <protection/>
    </xf>
    <xf numFmtId="0" fontId="1" fillId="0" borderId="3" xfId="0" applyFont="1" applyBorder="1" applyAlignment="1" applyProtection="1">
      <alignment horizontal="centerContinuous"/>
      <protection/>
    </xf>
    <xf numFmtId="0" fontId="1" fillId="0" borderId="3" xfId="0" applyFont="1" applyFill="1" applyBorder="1" applyAlignment="1" applyProtection="1">
      <alignment horizontal="centerContinuous"/>
      <protection/>
    </xf>
    <xf numFmtId="0" fontId="1" fillId="4" borderId="4" xfId="0" applyFont="1" applyFill="1" applyBorder="1" applyAlignment="1" applyProtection="1">
      <alignment horizontal="center"/>
      <protection/>
    </xf>
    <xf numFmtId="0" fontId="1" fillId="5" borderId="2" xfId="0" applyFont="1" applyFill="1" applyBorder="1" applyAlignment="1" applyProtection="1">
      <alignment horizontal="center"/>
      <protection/>
    </xf>
    <xf numFmtId="0" fontId="1" fillId="4" borderId="2" xfId="0" applyFont="1" applyFill="1" applyBorder="1" applyAlignment="1" applyProtection="1">
      <alignment horizontal="center"/>
      <protection/>
    </xf>
    <xf numFmtId="1" fontId="0" fillId="2" borderId="5" xfId="0" applyNumberFormat="1" applyFont="1" applyFill="1" applyBorder="1" applyAlignment="1" applyProtection="1">
      <alignment horizontal="center"/>
      <protection/>
    </xf>
    <xf numFmtId="49" fontId="0" fillId="2" borderId="0" xfId="0" applyNumberFormat="1" applyFont="1" applyFill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1" fontId="0" fillId="2" borderId="2" xfId="0" applyNumberFormat="1" applyFont="1" applyFill="1" applyBorder="1" applyAlignment="1" applyProtection="1">
      <alignment horizontal="center"/>
      <protection/>
    </xf>
    <xf numFmtId="0" fontId="9" fillId="6" borderId="0" xfId="0" applyFont="1" applyFill="1" applyAlignment="1" applyProtection="1">
      <alignment horizontal="center"/>
      <protection/>
    </xf>
    <xf numFmtId="0" fontId="9" fillId="6" borderId="2" xfId="0" applyNumberFormat="1" applyFont="1" applyFill="1" applyBorder="1" applyAlignment="1" applyProtection="1">
      <alignment horizontal="center"/>
      <protection/>
    </xf>
    <xf numFmtId="0" fontId="9" fillId="6" borderId="2" xfId="0" applyFont="1" applyFill="1" applyBorder="1" applyAlignment="1" applyProtection="1">
      <alignment horizontal="center"/>
      <protection/>
    </xf>
    <xf numFmtId="0" fontId="5" fillId="2" borderId="0" xfId="0" applyNumberFormat="1" applyFont="1" applyFill="1" applyAlignment="1" applyProtection="1">
      <alignment/>
      <protection/>
    </xf>
    <xf numFmtId="0" fontId="5" fillId="2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1" fillId="7" borderId="6" xfId="0" applyNumberFormat="1" applyFont="1" applyFill="1" applyBorder="1" applyAlignment="1" applyProtection="1">
      <alignment horizontal="center"/>
      <protection/>
    </xf>
    <xf numFmtId="0" fontId="1" fillId="7" borderId="2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centerContinuous"/>
      <protection/>
    </xf>
    <xf numFmtId="0" fontId="0" fillId="0" borderId="0" xfId="0" applyFont="1" applyAlignment="1" applyProtection="1">
      <alignment horizontal="center"/>
      <protection/>
    </xf>
    <xf numFmtId="0" fontId="11" fillId="3" borderId="2" xfId="0" applyNumberFormat="1" applyFont="1" applyFill="1" applyBorder="1" applyAlignment="1" applyProtection="1">
      <alignment/>
      <protection/>
    </xf>
    <xf numFmtId="0" fontId="10" fillId="2" borderId="2" xfId="0" applyNumberFormat="1" applyFont="1" applyFill="1" applyBorder="1" applyAlignment="1" applyProtection="1">
      <alignment/>
      <protection/>
    </xf>
    <xf numFmtId="0" fontId="10" fillId="2" borderId="0" xfId="0" applyNumberFormat="1" applyFont="1" applyFill="1" applyBorder="1" applyAlignment="1" applyProtection="1">
      <alignment/>
      <protection/>
    </xf>
    <xf numFmtId="1" fontId="10" fillId="2" borderId="0" xfId="0" applyNumberFormat="1" applyFont="1" applyFill="1" applyBorder="1" applyAlignment="1" applyProtection="1">
      <alignment horizontal="center"/>
      <protection/>
    </xf>
    <xf numFmtId="184" fontId="10" fillId="2" borderId="0" xfId="19" applyNumberFormat="1" applyFont="1" applyFill="1" applyBorder="1" applyAlignment="1" applyProtection="1">
      <alignment horizontal="center"/>
      <protection/>
    </xf>
    <xf numFmtId="0" fontId="5" fillId="2" borderId="0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 horizontal="left"/>
      <protection/>
    </xf>
    <xf numFmtId="0" fontId="5" fillId="2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2" borderId="0" xfId="0" applyFont="1" applyFill="1" applyAlignment="1" applyProtection="1">
      <alignment horizontal="left"/>
      <protection/>
    </xf>
    <xf numFmtId="1" fontId="5" fillId="2" borderId="0" xfId="0" applyNumberFormat="1" applyFont="1" applyFill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6" fillId="8" borderId="2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2" xfId="0" applyNumberFormat="1" applyFill="1" applyBorder="1" applyAlignment="1" applyProtection="1">
      <alignment horizontal="center"/>
      <protection/>
    </xf>
    <xf numFmtId="0" fontId="0" fillId="2" borderId="2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 quotePrefix="1">
      <alignment horizontal="center"/>
      <protection/>
    </xf>
    <xf numFmtId="1" fontId="0" fillId="2" borderId="0" xfId="0" applyNumberFormat="1" applyFont="1" applyFill="1" applyBorder="1" applyAlignment="1" applyProtection="1">
      <alignment horizontal="center"/>
      <protection/>
    </xf>
    <xf numFmtId="1" fontId="3" fillId="8" borderId="6" xfId="0" applyNumberFormat="1" applyFont="1" applyFill="1" applyBorder="1" applyAlignment="1" applyProtection="1">
      <alignment horizontal="center"/>
      <protection/>
    </xf>
    <xf numFmtId="0" fontId="3" fillId="8" borderId="2" xfId="0" applyFont="1" applyFill="1" applyBorder="1" applyAlignment="1" applyProtection="1">
      <alignment horizontal="center"/>
      <protection/>
    </xf>
    <xf numFmtId="1" fontId="1" fillId="10" borderId="5" xfId="0" applyNumberFormat="1" applyFont="1" applyFill="1" applyBorder="1" applyAlignment="1" applyProtection="1">
      <alignment horizontal="center"/>
      <protection/>
    </xf>
    <xf numFmtId="0" fontId="1" fillId="10" borderId="2" xfId="0" applyNumberFormat="1" applyFont="1" applyFill="1" applyBorder="1" applyAlignment="1" applyProtection="1">
      <alignment horizontal="center"/>
      <protection/>
    </xf>
    <xf numFmtId="0" fontId="1" fillId="10" borderId="2" xfId="0" applyFont="1" applyFill="1" applyBorder="1" applyAlignment="1" applyProtection="1">
      <alignment horizontal="center"/>
      <protection/>
    </xf>
    <xf numFmtId="1" fontId="1" fillId="10" borderId="2" xfId="0" applyNumberFormat="1" applyFont="1" applyFill="1" applyBorder="1" applyAlignment="1" applyProtection="1">
      <alignment horizontal="center"/>
      <protection/>
    </xf>
    <xf numFmtId="1" fontId="1" fillId="2" borderId="0" xfId="0" applyNumberFormat="1" applyFont="1" applyFill="1" applyBorder="1" applyAlignment="1" applyProtection="1">
      <alignment horizontal="center"/>
      <protection/>
    </xf>
    <xf numFmtId="0" fontId="1" fillId="10" borderId="2" xfId="0" applyNumberFormat="1" applyFont="1" applyFill="1" applyBorder="1" applyAlignment="1" applyProtection="1">
      <alignment horizontal="center"/>
      <protection locked="0"/>
    </xf>
    <xf numFmtId="49" fontId="1" fillId="10" borderId="2" xfId="0" applyNumberFormat="1" applyFont="1" applyFill="1" applyBorder="1" applyAlignment="1" applyProtection="1">
      <alignment horizontal="center"/>
      <protection/>
    </xf>
    <xf numFmtId="1" fontId="1" fillId="10" borderId="6" xfId="0" applyNumberFormat="1" applyFont="1" applyFill="1" applyBorder="1" applyAlignment="1" applyProtection="1">
      <alignment horizontal="center"/>
      <protection/>
    </xf>
    <xf numFmtId="1" fontId="1" fillId="10" borderId="4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0" fillId="0" borderId="0" xfId="0" applyBorder="1" applyAlignment="1" applyProtection="1">
      <alignment horizontal="center"/>
      <protection/>
    </xf>
    <xf numFmtId="1" fontId="3" fillId="9" borderId="6" xfId="0" applyNumberFormat="1" applyFont="1" applyFill="1" applyBorder="1" applyAlignment="1" applyProtection="1">
      <alignment horizontal="center"/>
      <protection/>
    </xf>
    <xf numFmtId="0" fontId="3" fillId="9" borderId="2" xfId="0" applyFont="1" applyFill="1" applyBorder="1" applyAlignment="1" applyProtection="1">
      <alignment horizontal="center"/>
      <protection/>
    </xf>
    <xf numFmtId="0" fontId="14" fillId="0" borderId="0" xfId="0" applyNumberFormat="1" applyFont="1" applyAlignment="1" applyProtection="1">
      <alignment horizontal="left"/>
      <protection/>
    </xf>
    <xf numFmtId="0" fontId="0" fillId="0" borderId="5" xfId="0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/>
    </xf>
    <xf numFmtId="0" fontId="0" fillId="2" borderId="7" xfId="0" applyFont="1" applyFill="1" applyBorder="1" applyAlignment="1" applyProtection="1">
      <alignment horizontal="center"/>
      <protection/>
    </xf>
    <xf numFmtId="0" fontId="0" fillId="2" borderId="0" xfId="0" applyNumberFormat="1" applyFont="1" applyFill="1" applyBorder="1" applyAlignment="1" applyProtection="1">
      <alignment/>
      <protection/>
    </xf>
    <xf numFmtId="49" fontId="0" fillId="2" borderId="0" xfId="0" applyNumberFormat="1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/>
      <protection/>
    </xf>
    <xf numFmtId="1" fontId="0" fillId="2" borderId="7" xfId="0" applyNumberFormat="1" applyFont="1" applyFill="1" applyBorder="1" applyAlignment="1" applyProtection="1">
      <alignment horizontal="center"/>
      <protection/>
    </xf>
    <xf numFmtId="0" fontId="12" fillId="2" borderId="0" xfId="0" applyNumberFormat="1" applyFont="1" applyFill="1" applyBorder="1" applyAlignment="1" applyProtection="1">
      <alignment/>
      <protection/>
    </xf>
    <xf numFmtId="0" fontId="12" fillId="2" borderId="0" xfId="0" applyFont="1" applyFill="1" applyBorder="1" applyAlignment="1" applyProtection="1">
      <alignment horizontal="center"/>
      <protection/>
    </xf>
    <xf numFmtId="0" fontId="5" fillId="2" borderId="0" xfId="0" applyNumberFormat="1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 horizontal="center"/>
      <protection locked="0"/>
    </xf>
    <xf numFmtId="1" fontId="0" fillId="2" borderId="2" xfId="0" applyNumberFormat="1" applyFont="1" applyFill="1" applyBorder="1" applyAlignment="1" applyProtection="1">
      <alignment horizontal="center"/>
      <protection locked="0"/>
    </xf>
    <xf numFmtId="0" fontId="13" fillId="7" borderId="2" xfId="0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 applyProtection="1">
      <alignment horizontal="center"/>
      <protection/>
    </xf>
    <xf numFmtId="0" fontId="12" fillId="3" borderId="2" xfId="0" applyNumberFormat="1" applyFont="1" applyFill="1" applyBorder="1" applyAlignment="1" applyProtection="1">
      <alignment horizontal="center"/>
      <protection/>
    </xf>
    <xf numFmtId="0" fontId="17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center" vertical="center" textRotation="90"/>
    </xf>
    <xf numFmtId="0" fontId="3" fillId="8" borderId="8" xfId="0" applyNumberFormat="1" applyFont="1" applyFill="1" applyBorder="1" applyAlignment="1" applyProtection="1">
      <alignment horizontal="center"/>
      <protection/>
    </xf>
    <xf numFmtId="0" fontId="3" fillId="8" borderId="9" xfId="0" applyNumberFormat="1" applyFont="1" applyFill="1" applyBorder="1" applyAlignment="1" applyProtection="1">
      <alignment horizontal="center"/>
      <protection/>
    </xf>
    <xf numFmtId="0" fontId="3" fillId="8" borderId="4" xfId="0" applyNumberFormat="1" applyFont="1" applyFill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3" fillId="9" borderId="8" xfId="0" applyNumberFormat="1" applyFont="1" applyFill="1" applyBorder="1" applyAlignment="1" applyProtection="1">
      <alignment horizontal="center"/>
      <protection/>
    </xf>
    <xf numFmtId="0" fontId="3" fillId="9" borderId="9" xfId="0" applyNumberFormat="1" applyFont="1" applyFill="1" applyBorder="1" applyAlignment="1" applyProtection="1">
      <alignment horizontal="center"/>
      <protection/>
    </xf>
    <xf numFmtId="0" fontId="3" fillId="9" borderId="4" xfId="0" applyNumberFormat="1" applyFont="1" applyFill="1" applyBorder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 horizontal="left"/>
      <protection/>
    </xf>
    <xf numFmtId="0" fontId="12" fillId="2" borderId="0" xfId="0" applyNumberFormat="1" applyFont="1" applyFill="1" applyAlignment="1" applyProtection="1">
      <alignment horizontal="center"/>
      <protection/>
    </xf>
    <xf numFmtId="0" fontId="5" fillId="2" borderId="0" xfId="0" applyNumberFormat="1" applyFont="1" applyFill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2" fillId="2" borderId="0" xfId="0" applyNumberFormat="1" applyFont="1" applyFill="1" applyBorder="1" applyAlignment="1" applyProtection="1">
      <alignment horizontal="center"/>
      <protection/>
    </xf>
    <xf numFmtId="0" fontId="5" fillId="2" borderId="0" xfId="0" applyNumberFormat="1" applyFont="1" applyFill="1" applyBorder="1" applyAlignment="1" applyProtection="1">
      <alignment horizontal="center"/>
      <protection/>
    </xf>
    <xf numFmtId="0" fontId="1" fillId="7" borderId="8" xfId="0" applyNumberFormat="1" applyFont="1" applyFill="1" applyBorder="1" applyAlignment="1" applyProtection="1">
      <alignment horizontal="center"/>
      <protection/>
    </xf>
    <xf numFmtId="0" fontId="1" fillId="7" borderId="9" xfId="0" applyNumberFormat="1" applyFont="1" applyFill="1" applyBorder="1" applyAlignment="1" applyProtection="1">
      <alignment horizontal="center"/>
      <protection/>
    </xf>
    <xf numFmtId="0" fontId="1" fillId="7" borderId="4" xfId="0" applyNumberFormat="1" applyFont="1" applyFill="1" applyBorder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 locked="0"/>
    </xf>
  </cellXfs>
  <cellStyles count="8">
    <cellStyle name="Normal" xfId="0"/>
    <cellStyle name="Hyperlink" xfId="15"/>
    <cellStyle name="Hyperlink seguido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H20"/>
  <sheetViews>
    <sheetView showGridLines="0" zoomScale="75" zoomScaleNormal="75" workbookViewId="0" topLeftCell="A1">
      <selection activeCell="A3" sqref="A3"/>
    </sheetView>
  </sheetViews>
  <sheetFormatPr defaultColWidth="9.140625" defaultRowHeight="12.75"/>
  <cols>
    <col min="1" max="1" width="23.7109375" style="0" customWidth="1"/>
    <col min="2" max="2" width="3.57421875" style="0" customWidth="1"/>
    <col min="3" max="6" width="21.7109375" style="0" customWidth="1"/>
  </cols>
  <sheetData>
    <row r="1" spans="1:8" ht="18" customHeight="1">
      <c r="A1" s="70" t="s">
        <v>39</v>
      </c>
      <c r="B1" s="1"/>
      <c r="C1" s="70" t="s">
        <v>31</v>
      </c>
      <c r="D1" s="70" t="s">
        <v>32</v>
      </c>
      <c r="E1" s="70" t="s">
        <v>33</v>
      </c>
      <c r="F1" s="70" t="s">
        <v>34</v>
      </c>
      <c r="H1" s="110" t="s">
        <v>57</v>
      </c>
    </row>
    <row r="2" spans="1:8" ht="12.75">
      <c r="A2" s="72" t="s">
        <v>61</v>
      </c>
      <c r="B2" s="73"/>
      <c r="C2" s="72" t="s">
        <v>70</v>
      </c>
      <c r="D2" s="105" t="s">
        <v>71</v>
      </c>
      <c r="E2" s="72" t="s">
        <v>72</v>
      </c>
      <c r="F2" s="72" t="s">
        <v>73</v>
      </c>
      <c r="H2" s="111"/>
    </row>
    <row r="3" spans="1:8" ht="12.75">
      <c r="A3" s="72" t="s">
        <v>62</v>
      </c>
      <c r="B3" s="73"/>
      <c r="C3" s="72" t="s">
        <v>74</v>
      </c>
      <c r="D3" s="105" t="s">
        <v>75</v>
      </c>
      <c r="E3" s="72" t="s">
        <v>113</v>
      </c>
      <c r="F3" s="72" t="s">
        <v>76</v>
      </c>
      <c r="H3" s="111"/>
    </row>
    <row r="4" spans="1:8" ht="12.75">
      <c r="A4" s="72" t="s">
        <v>63</v>
      </c>
      <c r="B4" s="73"/>
      <c r="C4" s="72" t="s">
        <v>77</v>
      </c>
      <c r="D4" s="105" t="s">
        <v>78</v>
      </c>
      <c r="E4" s="72" t="s">
        <v>79</v>
      </c>
      <c r="F4" s="72" t="s">
        <v>80</v>
      </c>
      <c r="H4" s="111"/>
    </row>
    <row r="5" spans="1:8" ht="12.75">
      <c r="A5" s="72" t="s">
        <v>64</v>
      </c>
      <c r="B5" s="73"/>
      <c r="C5" s="72" t="s">
        <v>81</v>
      </c>
      <c r="D5" s="105" t="s">
        <v>114</v>
      </c>
      <c r="E5" s="72" t="s">
        <v>82</v>
      </c>
      <c r="F5" s="72" t="s">
        <v>83</v>
      </c>
      <c r="H5" s="111"/>
    </row>
    <row r="6" ht="12.75">
      <c r="H6" s="111"/>
    </row>
    <row r="7" spans="1:8" ht="18" customHeight="1">
      <c r="A7" s="71" t="s">
        <v>40</v>
      </c>
      <c r="C7" s="71" t="s">
        <v>31</v>
      </c>
      <c r="D7" s="71" t="s">
        <v>32</v>
      </c>
      <c r="E7" s="71" t="s">
        <v>33</v>
      </c>
      <c r="F7" s="71" t="s">
        <v>34</v>
      </c>
      <c r="H7" s="111"/>
    </row>
    <row r="8" spans="1:8" ht="12.75">
      <c r="A8" s="72" t="s">
        <v>65</v>
      </c>
      <c r="B8" s="74"/>
      <c r="C8" s="72" t="s">
        <v>84</v>
      </c>
      <c r="D8" s="105" t="s">
        <v>85</v>
      </c>
      <c r="E8" s="72" t="s">
        <v>86</v>
      </c>
      <c r="F8" s="72" t="s">
        <v>87</v>
      </c>
      <c r="H8" s="111"/>
    </row>
    <row r="9" spans="1:8" ht="12.75">
      <c r="A9" s="72" t="s">
        <v>66</v>
      </c>
      <c r="B9" s="74"/>
      <c r="C9" s="72" t="s">
        <v>88</v>
      </c>
      <c r="D9" s="105" t="s">
        <v>89</v>
      </c>
      <c r="E9" s="72" t="s">
        <v>90</v>
      </c>
      <c r="F9" s="72" t="s">
        <v>91</v>
      </c>
      <c r="H9" s="111"/>
    </row>
    <row r="10" spans="1:8" ht="12.75">
      <c r="A10" s="72" t="s">
        <v>60</v>
      </c>
      <c r="B10" s="74"/>
      <c r="C10" s="72" t="s">
        <v>92</v>
      </c>
      <c r="D10" s="105" t="s">
        <v>93</v>
      </c>
      <c r="E10" s="72" t="s">
        <v>95</v>
      </c>
      <c r="F10" s="72" t="s">
        <v>94</v>
      </c>
      <c r="H10" s="111"/>
    </row>
    <row r="11" spans="1:8" ht="12.75">
      <c r="A11" s="72"/>
      <c r="B11" s="74"/>
      <c r="C11" s="72"/>
      <c r="D11" s="105"/>
      <c r="E11" s="72"/>
      <c r="F11" s="72"/>
      <c r="H11" s="111"/>
    </row>
    <row r="12" ht="12.75">
      <c r="H12" s="111"/>
    </row>
    <row r="13" spans="1:8" ht="18" customHeight="1">
      <c r="A13" s="107" t="s">
        <v>41</v>
      </c>
      <c r="C13" s="107" t="s">
        <v>31</v>
      </c>
      <c r="D13" s="107" t="s">
        <v>32</v>
      </c>
      <c r="E13" s="107" t="s">
        <v>33</v>
      </c>
      <c r="F13" s="107" t="s">
        <v>34</v>
      </c>
      <c r="H13" s="111"/>
    </row>
    <row r="14" spans="1:8" ht="12.75">
      <c r="A14" s="72" t="s">
        <v>67</v>
      </c>
      <c r="B14" s="74"/>
      <c r="C14" s="72" t="s">
        <v>96</v>
      </c>
      <c r="D14" s="105" t="s">
        <v>111</v>
      </c>
      <c r="E14" s="72" t="s">
        <v>97</v>
      </c>
      <c r="F14" s="72" t="s">
        <v>98</v>
      </c>
      <c r="H14" s="111"/>
    </row>
    <row r="15" spans="1:8" ht="12.75">
      <c r="A15" s="72" t="s">
        <v>112</v>
      </c>
      <c r="B15" s="74"/>
      <c r="C15" s="72" t="s">
        <v>99</v>
      </c>
      <c r="D15" s="105" t="s">
        <v>100</v>
      </c>
      <c r="E15" s="72" t="s">
        <v>101</v>
      </c>
      <c r="F15" s="72" t="s">
        <v>102</v>
      </c>
      <c r="H15" s="111"/>
    </row>
    <row r="16" spans="1:8" ht="12.75">
      <c r="A16" s="72" t="s">
        <v>68</v>
      </c>
      <c r="B16" s="74"/>
      <c r="C16" s="72" t="s">
        <v>103</v>
      </c>
      <c r="D16" s="105" t="s">
        <v>104</v>
      </c>
      <c r="E16" s="72" t="s">
        <v>105</v>
      </c>
      <c r="F16" s="72" t="s">
        <v>106</v>
      </c>
      <c r="H16" s="111"/>
    </row>
    <row r="17" spans="1:8" ht="12.75">
      <c r="A17" s="72" t="s">
        <v>69</v>
      </c>
      <c r="B17" s="74"/>
      <c r="C17" s="72" t="s">
        <v>107</v>
      </c>
      <c r="D17" s="105" t="s">
        <v>108</v>
      </c>
      <c r="E17" s="72" t="s">
        <v>109</v>
      </c>
      <c r="F17" s="72" t="s">
        <v>110</v>
      </c>
      <c r="H17" s="111"/>
    </row>
    <row r="18" ht="12.75">
      <c r="H18" s="111"/>
    </row>
    <row r="19" ht="12.75">
      <c r="H19" s="111"/>
    </row>
    <row r="20" spans="1:8" ht="12.75">
      <c r="A20" s="90" t="s">
        <v>38</v>
      </c>
      <c r="H20" s="111"/>
    </row>
  </sheetData>
  <sheetProtection sheet="1" objects="1" scenarios="1"/>
  <mergeCells count="1">
    <mergeCell ref="H1:H2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&amp;C&amp;"Arial,Negrito"&amp;16ESTADUAL DE EQUIPES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5"/>
  <dimension ref="A1:BB202"/>
  <sheetViews>
    <sheetView showGridLines="0" tabSelected="1" zoomScale="75" zoomScaleNormal="75" workbookViewId="0" topLeftCell="A1">
      <pane ySplit="1" topLeftCell="BM2" activePane="bottomLeft" state="frozen"/>
      <selection pane="topLeft" activeCell="A1" sqref="A1"/>
      <selection pane="bottomLeft" activeCell="C9" sqref="C9"/>
    </sheetView>
  </sheetViews>
  <sheetFormatPr defaultColWidth="9.140625" defaultRowHeight="12.75"/>
  <cols>
    <col min="1" max="1" width="8.00390625" style="54" bestFit="1" customWidth="1"/>
    <col min="2" max="2" width="18.28125" style="7" bestFit="1" customWidth="1"/>
    <col min="3" max="3" width="2.7109375" style="10" customWidth="1"/>
    <col min="4" max="4" width="2.00390625" style="54" customWidth="1"/>
    <col min="5" max="5" width="2.7109375" style="10" customWidth="1"/>
    <col min="6" max="6" width="18.28125" style="7" bestFit="1" customWidth="1"/>
    <col min="7" max="7" width="18.28125" style="10" bestFit="1" customWidth="1"/>
    <col min="8" max="19" width="10.7109375" style="10" hidden="1" customWidth="1"/>
    <col min="20" max="20" width="9.140625" style="10" customWidth="1"/>
    <col min="21" max="21" width="3.140625" style="10" customWidth="1"/>
    <col min="22" max="22" width="18.8515625" style="7" customWidth="1"/>
    <col min="23" max="23" width="8.8515625" style="10" customWidth="1"/>
    <col min="24" max="24" width="7.00390625" style="10" customWidth="1"/>
    <col min="25" max="25" width="8.7109375" style="10" customWidth="1"/>
    <col min="26" max="26" width="8.8515625" style="10" customWidth="1"/>
    <col min="27" max="31" width="9.28125" style="10" customWidth="1"/>
    <col min="32" max="32" width="19.8515625" style="10" customWidth="1"/>
    <col min="33" max="33" width="16.57421875" style="10" customWidth="1"/>
    <col min="34" max="36" width="2.28125" style="10" customWidth="1"/>
    <col min="37" max="38" width="16.57421875" style="10" customWidth="1"/>
    <col min="39" max="41" width="2.28125" style="10" customWidth="1"/>
    <col min="42" max="43" width="16.57421875" style="10" customWidth="1"/>
    <col min="44" max="46" width="2.28125" style="10" customWidth="1"/>
    <col min="47" max="47" width="16.57421875" style="10" customWidth="1"/>
    <col min="48" max="52" width="9.140625" style="10" customWidth="1"/>
    <col min="53" max="54" width="0" style="10" hidden="1" customWidth="1"/>
    <col min="55" max="16384" width="9.140625" style="10" customWidth="1"/>
  </cols>
  <sheetData>
    <row r="1" spans="1:54" ht="12.75">
      <c r="A1" s="115" t="s">
        <v>35</v>
      </c>
      <c r="B1" s="115"/>
      <c r="C1" s="115"/>
      <c r="D1" s="115"/>
      <c r="E1" s="115"/>
      <c r="F1" s="115"/>
      <c r="G1" s="11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35" t="s">
        <v>0</v>
      </c>
      <c r="V1" s="36" t="s">
        <v>36</v>
      </c>
      <c r="W1" s="37" t="s">
        <v>1</v>
      </c>
      <c r="X1" s="37" t="s">
        <v>2</v>
      </c>
      <c r="Y1" s="37" t="s">
        <v>3</v>
      </c>
      <c r="Z1" s="37" t="s">
        <v>4</v>
      </c>
      <c r="AA1" s="37" t="s">
        <v>5</v>
      </c>
      <c r="AB1" s="37" t="s">
        <v>6</v>
      </c>
      <c r="AC1" s="37" t="s">
        <v>7</v>
      </c>
      <c r="AD1" s="37" t="s">
        <v>8</v>
      </c>
      <c r="AE1" s="35" t="s">
        <v>9</v>
      </c>
      <c r="BA1" s="2"/>
      <c r="BB1" s="2"/>
    </row>
    <row r="2" spans="2:31" ht="12.75">
      <c r="B2" s="4"/>
      <c r="C2" s="5"/>
      <c r="D2" s="6"/>
      <c r="E2" s="5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  <c r="U2" s="15" t="s">
        <v>10</v>
      </c>
      <c r="V2" s="57" t="str">
        <f>CHAVES!A3</f>
        <v>COP</v>
      </c>
      <c r="W2" s="17">
        <f>SUMIF($B$8:$B$97,V2,$H$8:$H$97)+SUMIF($F$8:$F$97,V2,$I$8:$I$97)</f>
        <v>7</v>
      </c>
      <c r="X2" s="17">
        <f>SUMIF($B$8:$B$97,V2,$J$8:$J$97)+SUMIF($F$8:$F$97,V2,$K$8:$K$97)</f>
        <v>3</v>
      </c>
      <c r="Y2" s="17">
        <f>SUMIF($B$8:$B$97,V2,$N$8:$N$97)+SUMIF($F$8:$F$97,V2,$O$8:$O$97)</f>
        <v>2</v>
      </c>
      <c r="Z2" s="17">
        <f>SUMIF($B$8:$B$97,V2,$P$8:$P$97)+SUMIF($F$8:$F$97,V2,$Q$8:$Q$97)</f>
        <v>1</v>
      </c>
      <c r="AA2" s="17">
        <f>SUMIF($B$8:$B$97,V2,$R$8:$R$97)+SUMIF($F$8:$F$97,V2,$S$8:$S$97)</f>
        <v>0</v>
      </c>
      <c r="AB2" s="17">
        <f>SUMIF($B$8:$B$97,V2,$L$8:$L$97)+SUMIF($F$8:$F$97,V2,$M$8:$M$97)</f>
        <v>7</v>
      </c>
      <c r="AC2" s="17">
        <f>SUMIF($B$8:$B$97,V2,$M$8:$M$97)+SUMIF($F$8:$F$97,V2,$L$8:$L$97)</f>
        <v>2</v>
      </c>
      <c r="AD2" s="17">
        <f>AB2-AC2</f>
        <v>5</v>
      </c>
      <c r="AE2" s="18">
        <f>IF(ISERR((W2/(X2*3))),0,((W2/(X2*3))))</f>
        <v>0.7777777777777778</v>
      </c>
    </row>
    <row r="3" spans="2:31" ht="12.75">
      <c r="B3" s="11"/>
      <c r="C3" s="12"/>
      <c r="D3" s="12"/>
      <c r="E3" s="12"/>
      <c r="J3" s="14"/>
      <c r="K3" s="14"/>
      <c r="L3" s="14"/>
      <c r="U3" s="15" t="s">
        <v>11</v>
      </c>
      <c r="V3" s="57" t="str">
        <f>CHAVES!A5</f>
        <v>AFUMEPA</v>
      </c>
      <c r="W3" s="17">
        <f>SUMIF($B$8:$B$97,V3,$H$8:$H$97)+SUMIF($F$8:$F$97,V3,$I$8:$I$97)</f>
        <v>6</v>
      </c>
      <c r="X3" s="17">
        <f>SUMIF($B$8:$B$97,V3,$J$8:$J$97)+SUMIF($F$8:$F$97,V3,$K$8:$K$97)</f>
        <v>3</v>
      </c>
      <c r="Y3" s="17">
        <f>SUMIF($B$8:$B$97,V3,$N$8:$N$97)+SUMIF($F$8:$F$97,V3,$O$8:$O$97)</f>
        <v>2</v>
      </c>
      <c r="Z3" s="17">
        <f>SUMIF($B$8:$B$97,V3,$P$8:$P$97)+SUMIF($F$8:$F$97,V3,$Q$8:$Q$97)</f>
        <v>0</v>
      </c>
      <c r="AA3" s="17">
        <f>SUMIF($B$8:$B$97,V3,$R$8:$R$97)+SUMIF($F$8:$F$97,V3,$S$8:$S$97)</f>
        <v>1</v>
      </c>
      <c r="AB3" s="17">
        <f>SUMIF($B$8:$B$97,V3,$L$8:$L$97)+SUMIF($F$8:$F$97,V3,$M$8:$M$97)</f>
        <v>5</v>
      </c>
      <c r="AC3" s="17">
        <f>SUMIF($B$8:$B$97,V3,$M$8:$M$97)+SUMIF($F$8:$F$97,V3,$L$8:$L$97)</f>
        <v>3</v>
      </c>
      <c r="AD3" s="17">
        <f>AB3-AC3</f>
        <v>2</v>
      </c>
      <c r="AE3" s="18">
        <f>IF(ISERR((W3/(X3*3))),0,((W3/(X3*3))))</f>
        <v>0.6666666666666666</v>
      </c>
    </row>
    <row r="4" spans="1:31" ht="12.75">
      <c r="A4" s="121" t="s">
        <v>58</v>
      </c>
      <c r="B4" s="122"/>
      <c r="C4" s="122"/>
      <c r="D4" s="122"/>
      <c r="E4" s="122"/>
      <c r="F4" s="122"/>
      <c r="G4" s="122"/>
      <c r="H4" s="19"/>
      <c r="I4" s="14"/>
      <c r="J4" s="14"/>
      <c r="K4" s="14"/>
      <c r="L4" s="14"/>
      <c r="U4" s="20" t="s">
        <v>12</v>
      </c>
      <c r="V4" s="58" t="str">
        <f>CHAVES!A4</f>
        <v>APFM</v>
      </c>
      <c r="W4" s="22">
        <f>SUMIF($B$8:$B$97,V4,$H$8:$H$97)+SUMIF($F$8:$F$97,V4,$I$8:$I$97)</f>
        <v>2</v>
      </c>
      <c r="X4" s="22">
        <f>SUMIF($B$8:$B$97,V4,$J$8:$J$97)+SUMIF($F$8:$F$97,V4,$K$8:$K$97)</f>
        <v>3</v>
      </c>
      <c r="Y4" s="22">
        <f>SUMIF($B$8:$B$97,V4,$N$8:$N$97)+SUMIF($F$8:$F$97,V4,$O$8:$O$97)</f>
        <v>0</v>
      </c>
      <c r="Z4" s="22">
        <f>SUMIF($B$8:$B$97,V4,$P$8:$P$97)+SUMIF($F$8:$F$97,V4,$Q$8:$Q$97)</f>
        <v>2</v>
      </c>
      <c r="AA4" s="22">
        <f>SUMIF($B$8:$B$97,V4,$R$8:$R$97)+SUMIF($F$8:$F$97,V4,$S$8:$S$97)</f>
        <v>1</v>
      </c>
      <c r="AB4" s="22">
        <f>SUMIF($B$8:$B$97,V4,$L$8:$L$97)+SUMIF($F$8:$F$97,V4,$M$8:$M$97)</f>
        <v>2</v>
      </c>
      <c r="AC4" s="22">
        <f>SUMIF($B$8:$B$97,V4,$M$8:$M$97)+SUMIF($F$8:$F$97,V4,$L$8:$L$97)</f>
        <v>4</v>
      </c>
      <c r="AD4" s="22">
        <f>AB4-AC4</f>
        <v>-2</v>
      </c>
      <c r="AE4" s="23">
        <f>IF(ISERR((W4/(X4*3))),0,((W4/(X4*3))))</f>
        <v>0.2222222222222222</v>
      </c>
    </row>
    <row r="5" spans="1:31" ht="12.75">
      <c r="A5" s="122"/>
      <c r="B5" s="122"/>
      <c r="C5" s="122"/>
      <c r="D5" s="122"/>
      <c r="E5" s="122"/>
      <c r="F5" s="122"/>
      <c r="G5" s="122"/>
      <c r="H5" s="19"/>
      <c r="I5" s="14"/>
      <c r="J5" s="14"/>
      <c r="K5" s="14"/>
      <c r="L5" s="14"/>
      <c r="U5" s="20" t="s">
        <v>13</v>
      </c>
      <c r="V5" s="58" t="str">
        <f>CHAVES!A2</f>
        <v>ARFM</v>
      </c>
      <c r="W5" s="22">
        <f>SUMIF($B$8:$B$97,V5,$H$8:$H$97)+SUMIF($F$8:$F$97,V5,$I$8:$I$97)</f>
        <v>1</v>
      </c>
      <c r="X5" s="22">
        <f>SUMIF($B$8:$B$97,V5,$J$8:$J$97)+SUMIF($F$8:$F$97,V5,$K$8:$K$97)</f>
        <v>3</v>
      </c>
      <c r="Y5" s="22">
        <f>SUMIF($B$8:$B$97,V5,$N$8:$N$97)+SUMIF($F$8:$F$97,V5,$O$8:$O$97)</f>
        <v>0</v>
      </c>
      <c r="Z5" s="22">
        <f>SUMIF($B$8:$B$97,V5,$P$8:$P$97)+SUMIF($F$8:$F$97,V5,$Q$8:$Q$97)</f>
        <v>1</v>
      </c>
      <c r="AA5" s="22">
        <f>SUMIF($B$8:$B$97,V5,$R$8:$R$97)+SUMIF($F$8:$F$97,V5,$S$8:$S$97)</f>
        <v>2</v>
      </c>
      <c r="AB5" s="22">
        <f>SUMIF($B$8:$B$97,V5,$L$8:$L$97)+SUMIF($F$8:$F$97,V5,$M$8:$M$97)</f>
        <v>2</v>
      </c>
      <c r="AC5" s="22">
        <f>SUMIF($B$8:$B$97,V5,$M$8:$M$97)+SUMIF($F$8:$F$97,V5,$L$8:$L$97)</f>
        <v>7</v>
      </c>
      <c r="AD5" s="22">
        <f>AB5-AC5</f>
        <v>-5</v>
      </c>
      <c r="AE5" s="23">
        <f>IF(ISERR((W5/(X5*3))),0,((W5/(X5*3))))</f>
        <v>0.1111111111111111</v>
      </c>
    </row>
    <row r="6" spans="1:31" ht="12.75">
      <c r="A6" s="14"/>
      <c r="B6" s="24"/>
      <c r="C6" s="25"/>
      <c r="D6" s="25"/>
      <c r="E6" s="25"/>
      <c r="H6" s="26" t="s">
        <v>14</v>
      </c>
      <c r="I6" s="26"/>
      <c r="J6" s="27" t="s">
        <v>15</v>
      </c>
      <c r="K6" s="27"/>
      <c r="L6" s="27" t="s">
        <v>16</v>
      </c>
      <c r="M6" s="27"/>
      <c r="N6" s="27" t="s">
        <v>17</v>
      </c>
      <c r="O6" s="27"/>
      <c r="P6" s="27" t="s">
        <v>18</v>
      </c>
      <c r="Q6" s="27"/>
      <c r="R6" s="27" t="s">
        <v>19</v>
      </c>
      <c r="S6" s="27"/>
      <c r="U6" s="39"/>
      <c r="V6" s="62"/>
      <c r="W6" s="62"/>
      <c r="X6" s="62"/>
      <c r="Y6" s="62"/>
      <c r="Z6" s="62"/>
      <c r="AA6" s="62"/>
      <c r="AB6" s="62"/>
      <c r="AC6" s="62"/>
      <c r="AD6" s="62"/>
      <c r="AE6" s="62"/>
    </row>
    <row r="7" spans="1:31" ht="12.75">
      <c r="A7" s="92" t="s">
        <v>28</v>
      </c>
      <c r="B7" s="116" t="s">
        <v>23</v>
      </c>
      <c r="C7" s="116"/>
      <c r="D7" s="117"/>
      <c r="E7" s="116"/>
      <c r="F7" s="118"/>
      <c r="G7" s="93" t="s">
        <v>29</v>
      </c>
      <c r="H7" s="28" t="s">
        <v>20</v>
      </c>
      <c r="I7" s="29" t="s">
        <v>21</v>
      </c>
      <c r="J7" s="30" t="s">
        <v>20</v>
      </c>
      <c r="K7" s="29" t="s">
        <v>21</v>
      </c>
      <c r="L7" s="30" t="s">
        <v>20</v>
      </c>
      <c r="M7" s="29" t="s">
        <v>21</v>
      </c>
      <c r="N7" s="30" t="s">
        <v>20</v>
      </c>
      <c r="O7" s="29" t="s">
        <v>21</v>
      </c>
      <c r="P7" s="30" t="s">
        <v>20</v>
      </c>
      <c r="Q7" s="29" t="s">
        <v>21</v>
      </c>
      <c r="R7" s="30" t="s">
        <v>20</v>
      </c>
      <c r="S7" s="29" t="s">
        <v>21</v>
      </c>
      <c r="U7" s="35" t="s">
        <v>0</v>
      </c>
      <c r="V7" s="36" t="s">
        <v>36</v>
      </c>
      <c r="W7" s="37" t="s">
        <v>1</v>
      </c>
      <c r="X7" s="37" t="s">
        <v>2</v>
      </c>
      <c r="Y7" s="37" t="s">
        <v>3</v>
      </c>
      <c r="Z7" s="37" t="s">
        <v>4</v>
      </c>
      <c r="AA7" s="37" t="s">
        <v>5</v>
      </c>
      <c r="AB7" s="37" t="s">
        <v>6</v>
      </c>
      <c r="AC7" s="37" t="s">
        <v>7</v>
      </c>
      <c r="AD7" s="37" t="s">
        <v>8</v>
      </c>
      <c r="AE7" s="35" t="s">
        <v>9</v>
      </c>
    </row>
    <row r="8" spans="1:31" ht="12.75">
      <c r="A8" s="81" t="s">
        <v>44</v>
      </c>
      <c r="B8" s="82" t="str">
        <f>CHAVES!A2</f>
        <v>ARFM</v>
      </c>
      <c r="C8" s="88">
        <f>IF(AND(BA9=" ",BA10=" ",BA11=" ",BA12=" "),"",SUM(BA9:BA12))</f>
        <v>0</v>
      </c>
      <c r="D8" s="87" t="s">
        <v>22</v>
      </c>
      <c r="E8" s="89">
        <f>IF(AND(BB9=" ",BB10=" ",BB11=" ",BB12=" "),"",SUM(BB9:BB12))</f>
        <v>3</v>
      </c>
      <c r="F8" s="82" t="str">
        <f>CHAVES!A5</f>
        <v>AFUMEPA</v>
      </c>
      <c r="G8" s="83" t="str">
        <f>CHAVES!A14</f>
        <v>AFUMERG</v>
      </c>
      <c r="H8" s="33">
        <f>IF(C8&amp;E8="","",IF(C8=E8,1,IF(C8&gt;E8,3,IF(C8&lt;E8,0))))</f>
        <v>0</v>
      </c>
      <c r="I8" s="33">
        <f>IF(C8&amp;E8="","",IF(E8=C8,1,IF(C8&lt;E8,3,IF(C8&gt;E8,0))))</f>
        <v>3</v>
      </c>
      <c r="J8" s="33">
        <f>IF(C8&amp;E8="","",IF(C8&amp;E8&lt;&gt;"",1))</f>
        <v>1</v>
      </c>
      <c r="K8" s="33">
        <f>IF(C8&amp;E8="","",IF(C8&amp;E8&lt;&gt;"",1))</f>
        <v>1</v>
      </c>
      <c r="L8" s="33">
        <f>IF(C8="","",C8)</f>
        <v>0</v>
      </c>
      <c r="M8" s="33">
        <f>IF(E8="","",E8)</f>
        <v>3</v>
      </c>
      <c r="N8" s="33">
        <f>IF(H8=3,1,0)</f>
        <v>0</v>
      </c>
      <c r="O8" s="33">
        <f>IF(I8=3,1,0)</f>
        <v>1</v>
      </c>
      <c r="P8" s="33">
        <f>IF(H8=1,1,0)</f>
        <v>0</v>
      </c>
      <c r="Q8" s="33">
        <f>IF(I8=1,1,0)</f>
        <v>0</v>
      </c>
      <c r="R8" s="33">
        <f>IF(H8=0,1,0)</f>
        <v>1</v>
      </c>
      <c r="S8" s="33">
        <f>IF(I8=0,1,0)</f>
        <v>0</v>
      </c>
      <c r="U8" s="15">
        <v>1</v>
      </c>
      <c r="V8" s="57" t="str">
        <f>CHAVES!A10</f>
        <v>ACADEMIA</v>
      </c>
      <c r="W8" s="17">
        <f>SUMIF($B$8:$B$97,V8,$H$8:$H$97)+SUMIF($F$8:$F$97,V8,$I$8:$I$97)</f>
        <v>4</v>
      </c>
      <c r="X8" s="17">
        <f>SUMIF($B$8:$B$97,V8,$J$8:$J$97)+SUMIF($F$8:$F$97,V8,$K$8:$K$97)</f>
        <v>2</v>
      </c>
      <c r="Y8" s="17">
        <f>SUMIF($B$8:$B$97,V8,$N$8:$N$97)+SUMIF($F$8:$F$97,V8,$O$8:$O$97)</f>
        <v>1</v>
      </c>
      <c r="Z8" s="17">
        <f>SUMIF($B$8:$B$97,V8,$P$8:$P$97)+SUMIF($F$8:$F$97,V8,$Q$8:$Q$97)</f>
        <v>1</v>
      </c>
      <c r="AA8" s="17">
        <f>SUMIF($B$8:$B$97,V8,$R$8:$R$97)+SUMIF($F$8:$F$97,V8,$S$8:$S$97)</f>
        <v>0</v>
      </c>
      <c r="AB8" s="17">
        <f>SUMIF($B$8:$B$97,V8,$L$8:$L$97)+SUMIF($F$8:$F$97,V8,$M$8:$M$97)</f>
        <v>5</v>
      </c>
      <c r="AC8" s="17">
        <f>SUMIF($B$8:$B$97,V8,$M$8:$M$97)+SUMIF($F$8:$F$97,V8,$L$8:$L$97)</f>
        <v>2</v>
      </c>
      <c r="AD8" s="17">
        <f>AB8-AC8</f>
        <v>3</v>
      </c>
      <c r="AE8" s="18">
        <f>IF(ISERR((W8/(X8*3))),0,((W8/(X8*3))))</f>
        <v>0.6666666666666666</v>
      </c>
    </row>
    <row r="9" spans="1:54" ht="12.75">
      <c r="A9" s="34">
        <v>1</v>
      </c>
      <c r="B9" s="75" t="str">
        <f>CHAVES!C2</f>
        <v>PERAZO</v>
      </c>
      <c r="C9" s="106">
        <v>0</v>
      </c>
      <c r="D9" s="32" t="s">
        <v>22</v>
      </c>
      <c r="E9" s="106">
        <v>1</v>
      </c>
      <c r="F9" s="75" t="str">
        <f>CHAVES!C5</f>
        <v>ANDRE</v>
      </c>
      <c r="G9" s="76" t="str">
        <f>CHAVES!C14</f>
        <v>EDUARDO SANTOS</v>
      </c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U9" s="15">
        <v>2</v>
      </c>
      <c r="V9" s="57" t="str">
        <f>CHAVES!A9</f>
        <v>GEVI</v>
      </c>
      <c r="W9" s="17">
        <f>SUMIF($B$8:$B$97,V9,$H$8:$H$97)+SUMIF($F$8:$F$97,V9,$I$8:$I$97)</f>
        <v>2</v>
      </c>
      <c r="X9" s="17">
        <f>SUMIF($B$8:$B$97,V9,$J$8:$J$97)+SUMIF($F$8:$F$97,V9,$K$8:$K$97)</f>
        <v>2</v>
      </c>
      <c r="Y9" s="17">
        <f>SUMIF($B$8:$B$97,V9,$N$8:$N$97)+SUMIF($F$8:$F$97,V9,$O$8:$O$97)</f>
        <v>0</v>
      </c>
      <c r="Z9" s="17">
        <f>SUMIF($B$8:$B$97,V9,$P$8:$P$97)+SUMIF($F$8:$F$97,V9,$Q$8:$Q$97)</f>
        <v>2</v>
      </c>
      <c r="AA9" s="17">
        <f>SUMIF($B$8:$B$97,V9,$R$8:$R$97)+SUMIF($F$8:$F$97,V9,$S$8:$S$97)</f>
        <v>0</v>
      </c>
      <c r="AB9" s="17">
        <f>SUMIF($B$8:$B$97,V9,$L$8:$L$97)+SUMIF($F$8:$F$97,V9,$M$8:$M$97)</f>
        <v>3</v>
      </c>
      <c r="AC9" s="17">
        <f>SUMIF($B$8:$B$97,V9,$M$8:$M$97)+SUMIF($F$8:$F$97,V9,$L$8:$L$97)</f>
        <v>3</v>
      </c>
      <c r="AD9" s="17">
        <f>AB9-AC9</f>
        <v>0</v>
      </c>
      <c r="AE9" s="18">
        <f>IF(ISERR((W9/(X9*3))),0,((W9/(X9*3))))</f>
        <v>0.3333333333333333</v>
      </c>
      <c r="BA9" s="10">
        <f>IF(C9=""," ",IF(C9&lt;=E9,0,1))</f>
        <v>0</v>
      </c>
      <c r="BB9" s="10">
        <f>IF(E9=""," ",IF(E9&lt;=C9,0,1))</f>
        <v>1</v>
      </c>
    </row>
    <row r="10" spans="1:54" ht="12.75">
      <c r="A10" s="31">
        <v>2</v>
      </c>
      <c r="B10" s="75" t="str">
        <f>CHAVES!D2</f>
        <v>RONIR</v>
      </c>
      <c r="C10" s="106">
        <v>0</v>
      </c>
      <c r="D10" s="32" t="s">
        <v>22</v>
      </c>
      <c r="E10" s="106">
        <v>0</v>
      </c>
      <c r="F10" s="75" t="str">
        <f>CHAVES!D5</f>
        <v>SERGIO </v>
      </c>
      <c r="G10" s="76" t="str">
        <f>CHAVES!D14</f>
        <v>DIOGO GUIMARAES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U10" s="20">
        <v>3</v>
      </c>
      <c r="V10" s="58" t="str">
        <f>CHAVES!A8</f>
        <v>ABP</v>
      </c>
      <c r="W10" s="22">
        <f>SUMIF($B$8:$B$97,V10,$H$8:$H$97)+SUMIF($F$8:$F$97,V10,$I$8:$I$97)</f>
        <v>1</v>
      </c>
      <c r="X10" s="22">
        <f>SUMIF($B$8:$B$97,V10,$J$8:$J$97)+SUMIF($F$8:$F$97,V10,$K$8:$K$97)</f>
        <v>2</v>
      </c>
      <c r="Y10" s="22">
        <f>SUMIF($B$8:$B$97,V10,$N$8:$N$97)+SUMIF($F$8:$F$97,V10,$O$8:$O$97)</f>
        <v>0</v>
      </c>
      <c r="Z10" s="22">
        <f>SUMIF($B$8:$B$97,V10,$P$8:$P$97)+SUMIF($F$8:$F$97,V10,$Q$8:$Q$97)</f>
        <v>1</v>
      </c>
      <c r="AA10" s="22">
        <f>SUMIF($B$8:$B$97,V10,$R$8:$R$97)+SUMIF($F$8:$F$97,V10,$S$8:$S$97)</f>
        <v>1</v>
      </c>
      <c r="AB10" s="22">
        <f>SUMIF($B$8:$B$97,V10,$L$8:$L$97)+SUMIF($F$8:$F$97,V10,$M$8:$M$97)</f>
        <v>1</v>
      </c>
      <c r="AC10" s="22">
        <f>SUMIF($B$8:$B$97,V10,$M$8:$M$97)+SUMIF($F$8:$F$97,V10,$L$8:$L$97)</f>
        <v>4</v>
      </c>
      <c r="AD10" s="22">
        <f>AB10-AC10</f>
        <v>-3</v>
      </c>
      <c r="AE10" s="23">
        <f>IF(ISERR((W10/(X10*3))),0,((W10/(X10*3))))</f>
        <v>0.16666666666666666</v>
      </c>
      <c r="BA10" s="10">
        <f>IF(C10=""," ",IF(C10&lt;=E10,0,1))</f>
        <v>0</v>
      </c>
      <c r="BB10" s="10">
        <f>IF(E10=""," ",IF(E10&lt;=C10,0,1))</f>
        <v>0</v>
      </c>
    </row>
    <row r="11" spans="1:54" ht="12.75">
      <c r="A11" s="34">
        <v>3</v>
      </c>
      <c r="B11" s="75" t="str">
        <f>CHAVES!E2</f>
        <v>THIAGO ROSA</v>
      </c>
      <c r="C11" s="106">
        <v>0</v>
      </c>
      <c r="D11" s="32" t="s">
        <v>22</v>
      </c>
      <c r="E11" s="106">
        <v>2</v>
      </c>
      <c r="F11" s="75" t="str">
        <f>CHAVES!E5</f>
        <v>ELISANDRO</v>
      </c>
      <c r="G11" s="76" t="str">
        <f>CHAVES!E14</f>
        <v>EDUARDO TERROSO</v>
      </c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U11" s="20"/>
      <c r="V11" s="58"/>
      <c r="W11" s="22"/>
      <c r="X11" s="22"/>
      <c r="Y11" s="22"/>
      <c r="Z11" s="22"/>
      <c r="AA11" s="22"/>
      <c r="AB11" s="22"/>
      <c r="AC11" s="22"/>
      <c r="AD11" s="22"/>
      <c r="AE11" s="23"/>
      <c r="BA11" s="10">
        <f>IF(C11=""," ",IF(C11&lt;=E11,0,1))</f>
        <v>0</v>
      </c>
      <c r="BB11" s="10">
        <f>IF(E11=""," ",IF(E11&lt;=C11,0,1))</f>
        <v>1</v>
      </c>
    </row>
    <row r="12" spans="1:54" ht="12.75">
      <c r="A12" s="31">
        <v>4</v>
      </c>
      <c r="B12" s="75" t="str">
        <f>CHAVES!F2</f>
        <v>JORGE MONTEIRO</v>
      </c>
      <c r="C12" s="106">
        <v>0</v>
      </c>
      <c r="D12" s="32" t="s">
        <v>22</v>
      </c>
      <c r="E12" s="106">
        <v>1</v>
      </c>
      <c r="F12" s="75" t="str">
        <f>CHAVES!F5</f>
        <v>RODRIGO</v>
      </c>
      <c r="G12" s="76" t="str">
        <f>CHAVES!F14</f>
        <v>CRISTIAN</v>
      </c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U12" s="39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BA12" s="10">
        <f>IF(C12=""," ",IF(C12&lt;=E12,0,1))</f>
        <v>0</v>
      </c>
      <c r="BB12" s="10">
        <f>IF(E12=""," ",IF(E12&lt;=C12,0,1))</f>
        <v>1</v>
      </c>
    </row>
    <row r="13" spans="1:31" ht="12.75">
      <c r="A13" s="81" t="s">
        <v>44</v>
      </c>
      <c r="B13" s="82" t="str">
        <f>CHAVES!A3</f>
        <v>COP</v>
      </c>
      <c r="C13" s="88">
        <f>IF(AND(BA14=" ",BA15=" ",BA16=" ",BA17=" "),"",SUM(BA14:BA17))</f>
        <v>1</v>
      </c>
      <c r="D13" s="87" t="s">
        <v>22</v>
      </c>
      <c r="E13" s="89">
        <f>IF(AND(BB14=" ",BB15=" ",BB16=" ",BB17=" "),"",SUM(BB14:BB17))</f>
        <v>1</v>
      </c>
      <c r="F13" s="82" t="str">
        <f>CHAVES!A4</f>
        <v>APFM</v>
      </c>
      <c r="G13" s="83" t="str">
        <f>CHAVES!A15</f>
        <v>C.R.RIOCELL</v>
      </c>
      <c r="H13" s="33">
        <f>IF(C13&amp;E13="","",IF(C13=E13,1,IF(C13&gt;E13,3,IF(C13&lt;E13,0))))</f>
        <v>1</v>
      </c>
      <c r="I13" s="33">
        <f>IF(C13&amp;E13="","",IF(E13=C13,1,IF(C13&lt;E13,3,IF(C13&gt;E13,0))))</f>
        <v>1</v>
      </c>
      <c r="J13" s="33">
        <f>IF(C13&amp;E13="","",IF(C13&amp;E13&lt;&gt;"",1))</f>
        <v>1</v>
      </c>
      <c r="K13" s="33">
        <f>IF(C13&amp;E13="","",IF(C13&amp;E13&lt;&gt;"",1))</f>
        <v>1</v>
      </c>
      <c r="L13" s="33">
        <f>IF(C13="","",C13)</f>
        <v>1</v>
      </c>
      <c r="M13" s="33">
        <f>IF(E13="","",E13)</f>
        <v>1</v>
      </c>
      <c r="N13" s="33">
        <f>IF(H13=3,1,0)</f>
        <v>0</v>
      </c>
      <c r="O13" s="33">
        <f>IF(I13=3,1,0)</f>
        <v>0</v>
      </c>
      <c r="P13" s="33">
        <f>IF(H13=1,1,0)</f>
        <v>1</v>
      </c>
      <c r="Q13" s="33">
        <f>IF(I13=1,1,0)</f>
        <v>1</v>
      </c>
      <c r="R13" s="33">
        <f>IF(H13=0,1,0)</f>
        <v>0</v>
      </c>
      <c r="S13" s="33">
        <f>IF(I13=0,1,0)</f>
        <v>0</v>
      </c>
      <c r="U13" s="35" t="s">
        <v>0</v>
      </c>
      <c r="V13" s="36" t="s">
        <v>36</v>
      </c>
      <c r="W13" s="37" t="s">
        <v>1</v>
      </c>
      <c r="X13" s="37" t="s">
        <v>2</v>
      </c>
      <c r="Y13" s="37" t="s">
        <v>3</v>
      </c>
      <c r="Z13" s="37" t="s">
        <v>4</v>
      </c>
      <c r="AA13" s="37" t="s">
        <v>5</v>
      </c>
      <c r="AB13" s="37" t="s">
        <v>6</v>
      </c>
      <c r="AC13" s="37" t="s">
        <v>7</v>
      </c>
      <c r="AD13" s="37" t="s">
        <v>8</v>
      </c>
      <c r="AE13" s="35" t="s">
        <v>9</v>
      </c>
    </row>
    <row r="14" spans="1:54" ht="12.75">
      <c r="A14" s="34">
        <v>5</v>
      </c>
      <c r="B14" s="75" t="str">
        <f>CHAVES!C3</f>
        <v>MATEUS</v>
      </c>
      <c r="C14" s="106">
        <v>1</v>
      </c>
      <c r="D14" s="32" t="s">
        <v>22</v>
      </c>
      <c r="E14" s="106">
        <v>0</v>
      </c>
      <c r="F14" s="75" t="str">
        <f>CHAVES!C4</f>
        <v>JEFERSON</v>
      </c>
      <c r="G14" s="76" t="str">
        <f>CHAVES!C15</f>
        <v>LEONE</v>
      </c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U14" s="15">
        <v>1</v>
      </c>
      <c r="V14" s="57" t="str">
        <f>CHAVES!A17</f>
        <v>CAIXEIROS</v>
      </c>
      <c r="W14" s="17">
        <f>SUMIF($B$8:$B$97,V14,$H$8:$H$97)+SUMIF($F$8:$F$97,V14,$I$8:$I$97)</f>
        <v>7</v>
      </c>
      <c r="X14" s="17">
        <f>SUMIF($B$8:$B$97,V14,$J$8:$J$97)+SUMIF($F$8:$F$97,V14,$K$8:$K$97)</f>
        <v>3</v>
      </c>
      <c r="Y14" s="17">
        <f>SUMIF($B$8:$B$97,V14,$N$8:$N$97)+SUMIF($F$8:$F$97,V14,$O$8:$O$97)</f>
        <v>2</v>
      </c>
      <c r="Z14" s="17">
        <f>SUMIF($B$8:$B$97,V14,$P$8:$P$97)+SUMIF($F$8:$F$97,V14,$Q$8:$Q$97)</f>
        <v>1</v>
      </c>
      <c r="AA14" s="17">
        <f>SUMIF($B$8:$B$97,V14,$R$8:$R$97)+SUMIF($F$8:$F$97,V14,$S$8:$S$97)</f>
        <v>0</v>
      </c>
      <c r="AB14" s="17">
        <f>SUMIF($B$8:$B$97,V14,$L$8:$L$97)+SUMIF($F$8:$F$97,V14,$M$8:$M$97)</f>
        <v>6</v>
      </c>
      <c r="AC14" s="17">
        <f>SUMIF($B$8:$B$97,V14,$M$8:$M$97)+SUMIF($F$8:$F$97,V14,$L$8:$L$97)</f>
        <v>2</v>
      </c>
      <c r="AD14" s="17">
        <f>AB14-AC14</f>
        <v>4</v>
      </c>
      <c r="AE14" s="18">
        <f>IF(ISERR((W14/(X14*3))),0,((W14/(X14*3))))</f>
        <v>0.7777777777777778</v>
      </c>
      <c r="BA14" s="10">
        <f>IF(C14=""," ",IF(C14&lt;=E14,0,1))</f>
        <v>1</v>
      </c>
      <c r="BB14" s="10">
        <f>IF(E14=""," ",IF(E14&lt;=C14,0,1))</f>
        <v>0</v>
      </c>
    </row>
    <row r="15" spans="1:54" ht="12.75">
      <c r="A15" s="31">
        <v>6</v>
      </c>
      <c r="B15" s="75" t="str">
        <f>CHAVES!D3</f>
        <v>MARIO BAPTISTA</v>
      </c>
      <c r="C15" s="106">
        <v>0</v>
      </c>
      <c r="D15" s="32" t="s">
        <v>22</v>
      </c>
      <c r="E15" s="106">
        <v>1</v>
      </c>
      <c r="F15" s="75" t="str">
        <f>CHAVES!D4</f>
        <v>NILSON</v>
      </c>
      <c r="G15" s="76" t="str">
        <f>CHAVES!D15</f>
        <v>ANDRE SILVA</v>
      </c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U15" s="15">
        <v>2</v>
      </c>
      <c r="V15" s="16" t="str">
        <f>CHAVES!A15</f>
        <v>C.R.RIOCELL</v>
      </c>
      <c r="W15" s="17">
        <f>SUMIF($B$8:$B$97,V15,$H$8:$H$97)+SUMIF($F$8:$F$97,V15,$I$8:$I$97)</f>
        <v>5</v>
      </c>
      <c r="X15" s="17">
        <f>SUMIF($B$8:$B$97,V15,$J$8:$J$97)+SUMIF($F$8:$F$97,V15,$K$8:$K$97)</f>
        <v>3</v>
      </c>
      <c r="Y15" s="17">
        <f>SUMIF($B$8:$B$97,V15,$N$8:$N$97)+SUMIF($F$8:$F$97,V15,$O$8:$O$97)</f>
        <v>1</v>
      </c>
      <c r="Z15" s="17">
        <f>SUMIF($B$8:$B$97,V15,$P$8:$P$97)+SUMIF($F$8:$F$97,V15,$Q$8:$Q$97)</f>
        <v>2</v>
      </c>
      <c r="AA15" s="17">
        <f>SUMIF($B$8:$B$97,V15,$R$8:$R$97)+SUMIF($F$8:$F$97,V15,$S$8:$S$97)</f>
        <v>0</v>
      </c>
      <c r="AB15" s="17">
        <f>SUMIF($B$8:$B$97,V15,$L$8:$L$97)+SUMIF($F$8:$F$97,V15,$M$8:$M$97)</f>
        <v>2</v>
      </c>
      <c r="AC15" s="17">
        <f>SUMIF($B$8:$B$97,V15,$M$8:$M$97)+SUMIF($F$8:$F$97,V15,$L$8:$L$97)</f>
        <v>1</v>
      </c>
      <c r="AD15" s="17">
        <f>AB15-AC15</f>
        <v>1</v>
      </c>
      <c r="AE15" s="18">
        <f>IF(ISERR((W15/(X15*3))),0,((W15/(X15*3))))</f>
        <v>0.5555555555555556</v>
      </c>
      <c r="BA15" s="10">
        <f>IF(C15=""," ",IF(C15&lt;=E15,0,1))</f>
        <v>0</v>
      </c>
      <c r="BB15" s="10">
        <f>IF(E15=""," ",IF(E15&lt;=C15,0,1))</f>
        <v>1</v>
      </c>
    </row>
    <row r="16" spans="1:54" ht="12.75">
      <c r="A16" s="34">
        <v>7</v>
      </c>
      <c r="B16" s="75" t="str">
        <f>CHAVES!E3</f>
        <v>FERNANDO</v>
      </c>
      <c r="C16" s="106">
        <v>0</v>
      </c>
      <c r="D16" s="32" t="s">
        <v>22</v>
      </c>
      <c r="E16" s="106">
        <v>0</v>
      </c>
      <c r="F16" s="75" t="str">
        <f>CHAVES!E4</f>
        <v>MARCOS</v>
      </c>
      <c r="G16" s="76" t="str">
        <f>CHAVES!E15</f>
        <v>DIOGO MALLET</v>
      </c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U16" s="20">
        <v>3</v>
      </c>
      <c r="V16" s="21" t="str">
        <f>CHAVES!A14</f>
        <v>AFUMERG</v>
      </c>
      <c r="W16" s="22">
        <f>SUMIF($B$8:$B$97,V16,$H$8:$H$97)+SUMIF($F$8:$F$97,V16,$I$8:$I$97)</f>
        <v>4</v>
      </c>
      <c r="X16" s="22">
        <f>SUMIF($B$8:$B$97,V16,$J$8:$J$97)+SUMIF($F$8:$F$97,V16,$K$8:$K$97)</f>
        <v>3</v>
      </c>
      <c r="Y16" s="22">
        <f>SUMIF($B$8:$B$97,V16,$N$8:$N$97)+SUMIF($F$8:$F$97,V16,$O$8:$O$97)</f>
        <v>1</v>
      </c>
      <c r="Z16" s="22">
        <f>SUMIF($B$8:$B$97,V16,$P$8:$P$97)+SUMIF($F$8:$F$97,V16,$Q$8:$Q$97)</f>
        <v>1</v>
      </c>
      <c r="AA16" s="22">
        <f>SUMIF($B$8:$B$97,V16,$R$8:$R$97)+SUMIF($F$8:$F$97,V16,$S$8:$S$97)</f>
        <v>1</v>
      </c>
      <c r="AB16" s="22">
        <f>SUMIF($B$8:$B$97,V16,$L$8:$L$97)+SUMIF($F$8:$F$97,V16,$M$8:$M$97)</f>
        <v>5</v>
      </c>
      <c r="AC16" s="22">
        <f>SUMIF($B$8:$B$97,V16,$M$8:$M$97)+SUMIF($F$8:$F$97,V16,$L$8:$L$97)</f>
        <v>2</v>
      </c>
      <c r="AD16" s="22">
        <f>AB16-AC16</f>
        <v>3</v>
      </c>
      <c r="AE16" s="23">
        <f>IF(ISERR((W16/(X16*3))),0,((W16/(X16*3))))</f>
        <v>0.4444444444444444</v>
      </c>
      <c r="BA16" s="10">
        <f>IF(C16=""," ",IF(C16&lt;=E16,0,1))</f>
        <v>0</v>
      </c>
      <c r="BB16" s="10">
        <f>IF(E16=""," ",IF(E16&lt;=C16,0,1))</f>
        <v>0</v>
      </c>
    </row>
    <row r="17" spans="1:54" ht="12.75">
      <c r="A17" s="31">
        <v>8</v>
      </c>
      <c r="B17" s="75" t="str">
        <f>CHAVES!F3</f>
        <v>NILMAR</v>
      </c>
      <c r="C17" s="106">
        <v>0</v>
      </c>
      <c r="D17" s="32" t="s">
        <v>22</v>
      </c>
      <c r="E17" s="106">
        <v>0</v>
      </c>
      <c r="F17" s="75" t="str">
        <f>CHAVES!F4</f>
        <v>CHARLES</v>
      </c>
      <c r="G17" s="76" t="str">
        <f>CHAVES!F15</f>
        <v>MARCELO MALLET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U17" s="20">
        <v>4</v>
      </c>
      <c r="V17" s="58" t="str">
        <f>CHAVES!A16</f>
        <v>CAIXEIRAL</v>
      </c>
      <c r="W17" s="22">
        <f>SUMIF($B$8:$B$97,V17,$H$8:$H$97)+SUMIF($F$8:$F$97,V17,$I$8:$I$97)</f>
        <v>0</v>
      </c>
      <c r="X17" s="22">
        <f>SUMIF($B$8:$B$97,V17,$J$8:$J$97)+SUMIF($F$8:$F$97,V17,$K$8:$K$97)</f>
        <v>3</v>
      </c>
      <c r="Y17" s="22">
        <f>SUMIF($B$8:$B$97,V17,$N$8:$N$97)+SUMIF($F$8:$F$97,V17,$O$8:$O$97)</f>
        <v>0</v>
      </c>
      <c r="Z17" s="22">
        <f>SUMIF($B$8:$B$97,V17,$P$8:$P$97)+SUMIF($F$8:$F$97,V17,$Q$8:$Q$97)</f>
        <v>0</v>
      </c>
      <c r="AA17" s="22">
        <f>SUMIF($B$8:$B$97,V17,$R$8:$R$97)+SUMIF($F$8:$F$97,V17,$S$8:$S$97)</f>
        <v>3</v>
      </c>
      <c r="AB17" s="22">
        <f>SUMIF($B$8:$B$97,V17,$L$8:$L$97)+SUMIF($F$8:$F$97,V17,$M$8:$M$97)</f>
        <v>0</v>
      </c>
      <c r="AC17" s="22">
        <f>SUMIF($B$8:$B$97,V17,$M$8:$M$97)+SUMIF($F$8:$F$97,V17,$L$8:$L$97)</f>
        <v>8</v>
      </c>
      <c r="AD17" s="22">
        <f>AB17-AC17</f>
        <v>-8</v>
      </c>
      <c r="AE17" s="23">
        <f>IF(ISERR((W17/(X17*3))),0,((W17/(X17*3))))</f>
        <v>0</v>
      </c>
      <c r="BA17" s="10">
        <f>IF(C17=""," ",IF(C17&lt;=E17,0,1))</f>
        <v>0</v>
      </c>
      <c r="BB17" s="10">
        <f>IF(E17=""," ",IF(E17&lt;=C17,0,1))</f>
        <v>0</v>
      </c>
    </row>
    <row r="18" spans="1:31" ht="12.75" hidden="1">
      <c r="A18" s="81" t="s">
        <v>45</v>
      </c>
      <c r="B18" s="82"/>
      <c r="C18" s="88">
        <f>IF(AND(BA19=" ",BA20=" ",BA21=" ",BA22=" "),"",SUM(BA19:BA22))</f>
      </c>
      <c r="D18" s="87" t="s">
        <v>22</v>
      </c>
      <c r="E18" s="89">
        <f>IF(AND(BB19=" ",BB20=" ",BB21=" ",BB22=" "),"",SUM(BB19:BB22))</f>
      </c>
      <c r="F18" s="82"/>
      <c r="G18" s="83"/>
      <c r="H18" s="33">
        <f>IF(C18&amp;E18="","",IF(C18=E18,1,IF(C18&gt;E18,3,IF(C18&lt;E18,0))))</f>
      </c>
      <c r="I18" s="33">
        <f>IF(C18&amp;E18="","",IF(E18=C18,1,IF(C18&lt;E18,3,IF(C18&gt;E18,0))))</f>
      </c>
      <c r="J18" s="33">
        <f>IF(C18&amp;E18="","",IF(C18&amp;E18&lt;&gt;"",1))</f>
      </c>
      <c r="K18" s="33">
        <f>IF(C18&amp;E18="","",IF(C18&amp;E18&lt;&gt;"",1))</f>
      </c>
      <c r="L18" s="33">
        <f>IF(C18="","",C18)</f>
      </c>
      <c r="M18" s="33">
        <f>IF(E18="","",E18)</f>
      </c>
      <c r="N18" s="33">
        <f>IF(H18=3,1,0)</f>
        <v>0</v>
      </c>
      <c r="O18" s="33">
        <f>IF(I18=3,1,0)</f>
        <v>0</v>
      </c>
      <c r="P18" s="33">
        <f>IF(H18=1,1,0)</f>
        <v>0</v>
      </c>
      <c r="Q18" s="33">
        <f>IF(I18=1,1,0)</f>
        <v>0</v>
      </c>
      <c r="R18" s="33">
        <f>IF(H18=0,1,0)</f>
        <v>0</v>
      </c>
      <c r="S18" s="33">
        <f>IF(I18=0,1,0)</f>
        <v>0</v>
      </c>
      <c r="U18" s="77"/>
      <c r="V18" s="59"/>
      <c r="W18" s="60"/>
      <c r="X18" s="60"/>
      <c r="Y18" s="60"/>
      <c r="Z18" s="60"/>
      <c r="AA18" s="60"/>
      <c r="AB18" s="60"/>
      <c r="AC18" s="60"/>
      <c r="AD18" s="60"/>
      <c r="AE18" s="61"/>
    </row>
    <row r="19" spans="1:54" ht="12.75" hidden="1">
      <c r="A19" s="31">
        <v>9</v>
      </c>
      <c r="B19" s="75"/>
      <c r="C19" s="106"/>
      <c r="D19" s="32" t="s">
        <v>22</v>
      </c>
      <c r="E19" s="106"/>
      <c r="F19" s="75"/>
      <c r="G19" s="76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U19" s="77"/>
      <c r="V19" s="59"/>
      <c r="W19" s="60"/>
      <c r="X19" s="60"/>
      <c r="Y19" s="60"/>
      <c r="Z19" s="60"/>
      <c r="AA19" s="60"/>
      <c r="AB19" s="60"/>
      <c r="AC19" s="60"/>
      <c r="AD19" s="60"/>
      <c r="AE19" s="61"/>
      <c r="BA19" s="10" t="str">
        <f>IF(C19=""," ",IF(C19&lt;=E19,0,1))</f>
        <v> </v>
      </c>
      <c r="BB19" s="10" t="str">
        <f>IF(E19=""," ",IF(E19&lt;=C19,0,1))</f>
        <v> </v>
      </c>
    </row>
    <row r="20" spans="1:54" ht="12.75" hidden="1">
      <c r="A20" s="31">
        <v>10</v>
      </c>
      <c r="B20" s="75"/>
      <c r="C20" s="106"/>
      <c r="D20" s="32" t="s">
        <v>22</v>
      </c>
      <c r="E20" s="106"/>
      <c r="F20" s="75"/>
      <c r="G20" s="76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U20" s="77"/>
      <c r="V20" s="59"/>
      <c r="W20" s="60"/>
      <c r="X20" s="60"/>
      <c r="Y20" s="60"/>
      <c r="Z20" s="60"/>
      <c r="AA20" s="60"/>
      <c r="AB20" s="60"/>
      <c r="AC20" s="60"/>
      <c r="AD20" s="60"/>
      <c r="AE20" s="61"/>
      <c r="BA20" s="10" t="str">
        <f>IF(C20=""," ",IF(C20&lt;=E20,0,1))</f>
        <v> </v>
      </c>
      <c r="BB20" s="10" t="str">
        <f>IF(E20=""," ",IF(E20&lt;=C20,0,1))</f>
        <v> </v>
      </c>
    </row>
    <row r="21" spans="1:54" ht="12.75" hidden="1">
      <c r="A21" s="34">
        <v>11</v>
      </c>
      <c r="B21" s="75"/>
      <c r="C21" s="106"/>
      <c r="D21" s="32" t="s">
        <v>22</v>
      </c>
      <c r="E21" s="106"/>
      <c r="F21" s="75"/>
      <c r="G21" s="76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U21" s="77"/>
      <c r="V21" s="59"/>
      <c r="W21" s="60"/>
      <c r="X21" s="60"/>
      <c r="Y21" s="60"/>
      <c r="Z21" s="60"/>
      <c r="AA21" s="60"/>
      <c r="AB21" s="60"/>
      <c r="AC21" s="60"/>
      <c r="AD21" s="60"/>
      <c r="AE21" s="61"/>
      <c r="BA21" s="10" t="str">
        <f>IF(C21=""," ",IF(C21&lt;=E21,0,1))</f>
        <v> </v>
      </c>
      <c r="BB21" s="10" t="str">
        <f>IF(E21=""," ",IF(E21&lt;=C21,0,1))</f>
        <v> </v>
      </c>
    </row>
    <row r="22" spans="1:54" ht="12.75" hidden="1">
      <c r="A22" s="31">
        <v>12</v>
      </c>
      <c r="B22" s="75"/>
      <c r="C22" s="106"/>
      <c r="D22" s="32" t="s">
        <v>22</v>
      </c>
      <c r="E22" s="106"/>
      <c r="F22" s="75"/>
      <c r="G22" s="76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U22" s="77"/>
      <c r="V22" s="59"/>
      <c r="W22" s="60"/>
      <c r="X22" s="60"/>
      <c r="Y22" s="60"/>
      <c r="Z22" s="60"/>
      <c r="AA22" s="60"/>
      <c r="AB22" s="60"/>
      <c r="AC22" s="60"/>
      <c r="AD22" s="60"/>
      <c r="AE22" s="61"/>
      <c r="BA22" s="10" t="str">
        <f>IF(C22=""," ",IF(C22&lt;=E22,0,1))</f>
        <v> </v>
      </c>
      <c r="BB22" s="10" t="str">
        <f>IF(E22=""," ",IF(E22&lt;=C22,0,1))</f>
        <v> </v>
      </c>
    </row>
    <row r="23" spans="1:31" ht="12.75">
      <c r="A23" s="81" t="s">
        <v>45</v>
      </c>
      <c r="B23" s="82" t="str">
        <f>CHAVES!A9</f>
        <v>GEVI</v>
      </c>
      <c r="C23" s="88">
        <f>IF(AND(BA24=" ",BA25=" ",BA26=" ",BA27=" "),"",SUM(BA24:BA27))</f>
        <v>2</v>
      </c>
      <c r="D23" s="87" t="s">
        <v>22</v>
      </c>
      <c r="E23" s="89">
        <f>IF(AND(BB24=" ",BB25=" ",BB26=" ",BB27=" "),"",SUM(BB24:BB27))</f>
        <v>2</v>
      </c>
      <c r="F23" s="82" t="str">
        <f>CHAVES!A10</f>
        <v>ACADEMIA</v>
      </c>
      <c r="G23" s="83" t="str">
        <f>CHAVES!A17</f>
        <v>CAIXEIROS</v>
      </c>
      <c r="H23" s="33">
        <f>IF(C23&amp;E23="","",IF(C23=E23,1,IF(C23&gt;E23,3,IF(C23&lt;E23,0))))</f>
        <v>1</v>
      </c>
      <c r="I23" s="33">
        <f>IF(C23&amp;E23="","",IF(E23=C23,1,IF(C23&lt;E23,3,IF(C23&gt;E23,0))))</f>
        <v>1</v>
      </c>
      <c r="J23" s="33">
        <f>IF(C23&amp;E23="","",IF(C23&amp;E23&lt;&gt;"",1))</f>
        <v>1</v>
      </c>
      <c r="K23" s="33">
        <f>IF(C23&amp;E23="","",IF(C23&amp;E23&lt;&gt;"",1))</f>
        <v>1</v>
      </c>
      <c r="L23" s="33">
        <f>IF(C23="","",C23)</f>
        <v>2</v>
      </c>
      <c r="M23" s="33">
        <f>IF(E23="","",E23)</f>
        <v>2</v>
      </c>
      <c r="N23" s="33">
        <f>IF(H23=3,1,0)</f>
        <v>0</v>
      </c>
      <c r="O23" s="33">
        <f>IF(I23=3,1,0)</f>
        <v>0</v>
      </c>
      <c r="P23" s="33">
        <f>IF(H23=1,1,0)</f>
        <v>1</v>
      </c>
      <c r="Q23" s="33">
        <f>IF(I23=1,1,0)</f>
        <v>1</v>
      </c>
      <c r="R23" s="33">
        <f>IF(H23=0,1,0)</f>
        <v>0</v>
      </c>
      <c r="S23" s="33">
        <f>IF(I23=0,1,0)</f>
        <v>0</v>
      </c>
      <c r="U23" s="77"/>
      <c r="V23" s="59"/>
      <c r="W23" s="60"/>
      <c r="X23" s="60"/>
      <c r="Y23" s="60"/>
      <c r="Z23" s="60"/>
      <c r="AA23" s="60"/>
      <c r="AB23" s="60"/>
      <c r="AC23" s="60"/>
      <c r="AD23" s="60"/>
      <c r="AE23" s="61"/>
    </row>
    <row r="24" spans="1:54" ht="12.75">
      <c r="A24" s="34">
        <v>13</v>
      </c>
      <c r="B24" s="75" t="str">
        <f>CHAVES!C9</f>
        <v>MARCIO</v>
      </c>
      <c r="C24" s="106">
        <v>1</v>
      </c>
      <c r="D24" s="32" t="s">
        <v>22</v>
      </c>
      <c r="E24" s="106">
        <v>0</v>
      </c>
      <c r="F24" s="75" t="str">
        <f>CHAVES!C10</f>
        <v>ALESANDRO</v>
      </c>
      <c r="G24" s="76" t="str">
        <f>CHAVES!C17</f>
        <v>TIAGO SCHEMES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U24" s="77"/>
      <c r="V24" s="59"/>
      <c r="W24" s="60"/>
      <c r="X24" s="60"/>
      <c r="Y24" s="60"/>
      <c r="Z24" s="60"/>
      <c r="AA24" s="60"/>
      <c r="AB24" s="60"/>
      <c r="AC24" s="60"/>
      <c r="AD24" s="60"/>
      <c r="AE24" s="61"/>
      <c r="AG24" s="42" t="e">
        <f>#REF!-#REF!</f>
        <v>#REF!</v>
      </c>
      <c r="AH24" s="43"/>
      <c r="AI24" s="43"/>
      <c r="AJ24" s="43"/>
      <c r="AK24" s="42"/>
      <c r="AL24" s="42" t="e">
        <f>#REF!-#REF!</f>
        <v>#REF!</v>
      </c>
      <c r="AM24" s="43"/>
      <c r="AN24" s="43"/>
      <c r="AO24" s="43"/>
      <c r="AP24" s="42"/>
      <c r="AQ24" s="42" t="e">
        <f>#REF!-#REF!</f>
        <v>#REF!</v>
      </c>
      <c r="AU24" s="44"/>
      <c r="BA24" s="10">
        <f aca="true" t="shared" si="0" ref="BA24:BA85">IF(C24=""," ",IF(C24&lt;=E24,0,1))</f>
        <v>1</v>
      </c>
      <c r="BB24" s="10">
        <f aca="true" t="shared" si="1" ref="BB24:BB85">IF(E24=""," ",IF(E24&lt;=C24,0,1))</f>
        <v>0</v>
      </c>
    </row>
    <row r="25" spans="1:54" ht="12.75">
      <c r="A25" s="31">
        <v>14</v>
      </c>
      <c r="B25" s="75" t="str">
        <f>CHAVES!D9</f>
        <v>GOTHE</v>
      </c>
      <c r="C25" s="106">
        <v>1</v>
      </c>
      <c r="D25" s="32" t="s">
        <v>22</v>
      </c>
      <c r="E25" s="106">
        <v>4</v>
      </c>
      <c r="F25" s="75" t="str">
        <f>CHAVES!D10</f>
        <v>OSMAR</v>
      </c>
      <c r="G25" s="76" t="str">
        <f>CHAVES!D17</f>
        <v>FELIPE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U25" s="77"/>
      <c r="V25" s="59"/>
      <c r="W25" s="60"/>
      <c r="X25" s="60"/>
      <c r="Y25" s="60"/>
      <c r="Z25" s="60"/>
      <c r="AA25" s="60"/>
      <c r="AB25" s="60"/>
      <c r="AC25" s="60"/>
      <c r="AD25" s="60"/>
      <c r="AE25" s="61"/>
      <c r="AG25" s="42" t="e">
        <f>#REF!-#REF!</f>
        <v>#REF!</v>
      </c>
      <c r="AH25" s="43"/>
      <c r="AI25" s="43"/>
      <c r="AJ25" s="43"/>
      <c r="AK25" s="42"/>
      <c r="AL25" s="42" t="e">
        <f>#REF!-#REF!</f>
        <v>#REF!</v>
      </c>
      <c r="AM25" s="43"/>
      <c r="AN25" s="43"/>
      <c r="AO25" s="43"/>
      <c r="AP25" s="42"/>
      <c r="AQ25" s="43"/>
      <c r="BA25" s="10">
        <f t="shared" si="0"/>
        <v>0</v>
      </c>
      <c r="BB25" s="10">
        <f t="shared" si="1"/>
        <v>1</v>
      </c>
    </row>
    <row r="26" spans="1:54" ht="12.75">
      <c r="A26" s="34">
        <v>15</v>
      </c>
      <c r="B26" s="75" t="str">
        <f>CHAVES!E9</f>
        <v>P.FERNANDO</v>
      </c>
      <c r="C26" s="106">
        <v>1</v>
      </c>
      <c r="D26" s="32" t="s">
        <v>22</v>
      </c>
      <c r="E26" s="106">
        <v>0</v>
      </c>
      <c r="F26" s="75" t="str">
        <f>CHAVES!E10</f>
        <v>L.FERNANDO</v>
      </c>
      <c r="G26" s="76" t="str">
        <f>CHAVES!E17</f>
        <v>PAULO SCHEMES</v>
      </c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47"/>
      <c r="U26" s="39"/>
      <c r="V26" s="59"/>
      <c r="W26" s="60"/>
      <c r="X26" s="60"/>
      <c r="Y26" s="60"/>
      <c r="Z26" s="60"/>
      <c r="AA26" s="60"/>
      <c r="AB26" s="60"/>
      <c r="AC26" s="60"/>
      <c r="AD26" s="60"/>
      <c r="AE26" s="61"/>
      <c r="AG26" s="42" t="e">
        <f>#REF!-#REF!</f>
        <v>#REF!</v>
      </c>
      <c r="AH26" s="43"/>
      <c r="AI26" s="43"/>
      <c r="AJ26" s="43"/>
      <c r="AK26" s="42"/>
      <c r="AL26" s="43"/>
      <c r="AM26" s="43"/>
      <c r="AN26" s="43"/>
      <c r="AO26" s="43"/>
      <c r="AP26" s="43"/>
      <c r="AQ26" s="43"/>
      <c r="BA26" s="10">
        <f t="shared" si="0"/>
        <v>1</v>
      </c>
      <c r="BB26" s="10">
        <f t="shared" si="1"/>
        <v>0</v>
      </c>
    </row>
    <row r="27" spans="1:54" ht="12.75">
      <c r="A27" s="31">
        <v>16</v>
      </c>
      <c r="B27" s="75" t="str">
        <f>CHAVES!F9</f>
        <v>BRENO</v>
      </c>
      <c r="C27" s="106">
        <v>0</v>
      </c>
      <c r="D27" s="32" t="s">
        <v>22</v>
      </c>
      <c r="E27" s="106">
        <v>1</v>
      </c>
      <c r="F27" s="75" t="str">
        <f>CHAVES!F10</f>
        <v>MARCELO</v>
      </c>
      <c r="G27" s="76" t="str">
        <f>CHAVES!F17</f>
        <v>MARIO SCHEMES</v>
      </c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48"/>
      <c r="U27" s="39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G27" s="42" t="e">
        <f>#REF!-#REF!</f>
        <v>#REF!</v>
      </c>
      <c r="AH27" s="43"/>
      <c r="AI27" s="43"/>
      <c r="AJ27" s="43"/>
      <c r="AK27" s="42"/>
      <c r="AL27" s="43"/>
      <c r="AM27" s="43"/>
      <c r="AN27" s="43"/>
      <c r="AO27" s="43"/>
      <c r="AP27" s="43"/>
      <c r="AQ27" s="43"/>
      <c r="BA27" s="10">
        <f t="shared" si="0"/>
        <v>0</v>
      </c>
      <c r="BB27" s="10">
        <f t="shared" si="1"/>
        <v>1</v>
      </c>
    </row>
    <row r="28" spans="1:31" ht="12.75">
      <c r="A28" s="79" t="s">
        <v>28</v>
      </c>
      <c r="B28" s="112" t="s">
        <v>24</v>
      </c>
      <c r="C28" s="112"/>
      <c r="D28" s="113"/>
      <c r="E28" s="112"/>
      <c r="F28" s="114"/>
      <c r="G28" s="80" t="s">
        <v>29</v>
      </c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48"/>
      <c r="U28" s="39"/>
      <c r="V28" s="38"/>
      <c r="W28" s="39"/>
      <c r="X28" s="39"/>
      <c r="Y28" s="39"/>
      <c r="Z28" s="63"/>
      <c r="AA28" s="64"/>
      <c r="AB28" s="64"/>
      <c r="AC28" s="39"/>
      <c r="AD28" s="39"/>
      <c r="AE28" s="39"/>
    </row>
    <row r="29" spans="1:31" ht="12.75">
      <c r="A29" s="81" t="s">
        <v>46</v>
      </c>
      <c r="B29" s="82" t="str">
        <f>CHAVES!A14</f>
        <v>AFUMERG</v>
      </c>
      <c r="C29" s="88">
        <f>IF(AND(BA30=" ",BA31=" ",BA32=" ",BA33=" "),"",SUM(BA30:BA33))</f>
        <v>1</v>
      </c>
      <c r="D29" s="87" t="s">
        <v>22</v>
      </c>
      <c r="E29" s="89">
        <f>IF(AND(BB30=" ",BB31=" ",BB32=" ",BB33=" "),"",SUM(BB30:BB33))</f>
        <v>2</v>
      </c>
      <c r="F29" s="82" t="str">
        <f>CHAVES!A17</f>
        <v>CAIXEIROS</v>
      </c>
      <c r="G29" s="83" t="str">
        <f>CHAVES!A8</f>
        <v>ABP</v>
      </c>
      <c r="H29" s="33">
        <f>IF(C29&amp;E29="","",IF(C29=E29,1,IF(C29&gt;E29,3,IF(C29&lt;E29,0))))</f>
        <v>0</v>
      </c>
      <c r="I29" s="33">
        <f>IF(C29&amp;E29="","",IF(E29=C29,1,IF(C29&lt;E29,3,IF(C29&gt;E29,0))))</f>
        <v>3</v>
      </c>
      <c r="J29" s="33">
        <f>IF(C29&amp;E29="","",IF(C29&amp;E29&lt;&gt;"",1))</f>
        <v>1</v>
      </c>
      <c r="K29" s="33">
        <f>IF(C29&amp;E29="","",IF(C29&amp;E29&lt;&gt;"",1))</f>
        <v>1</v>
      </c>
      <c r="L29" s="33">
        <f>IF(C29="","",C29)</f>
        <v>1</v>
      </c>
      <c r="M29" s="33">
        <f>IF(E29="","",E29)</f>
        <v>2</v>
      </c>
      <c r="N29" s="33">
        <f>IF(H29=3,1,0)</f>
        <v>0</v>
      </c>
      <c r="O29" s="33">
        <f>IF(I29=3,1,0)</f>
        <v>1</v>
      </c>
      <c r="P29" s="33">
        <f>IF(H29=1,1,0)</f>
        <v>0</v>
      </c>
      <c r="Q29" s="33">
        <f>IF(I29=1,1,0)</f>
        <v>0</v>
      </c>
      <c r="R29" s="33">
        <f>IF(H29=0,1,0)</f>
        <v>1</v>
      </c>
      <c r="S29" s="33">
        <f>IF(I29=0,1,0)</f>
        <v>0</v>
      </c>
      <c r="T29" s="51"/>
      <c r="U29" s="39"/>
      <c r="V29" s="38"/>
      <c r="W29" s="39"/>
      <c r="X29" s="39"/>
      <c r="Y29" s="39"/>
      <c r="Z29" s="63"/>
      <c r="AA29" s="64"/>
      <c r="AB29" s="64"/>
      <c r="AC29" s="39"/>
      <c r="AD29" s="39"/>
      <c r="AE29" s="39"/>
    </row>
    <row r="30" spans="1:54" ht="12.75">
      <c r="A30" s="34">
        <v>1</v>
      </c>
      <c r="B30" s="75" t="str">
        <f>CHAVES!C14</f>
        <v>EDUARDO SANTOS</v>
      </c>
      <c r="C30" s="106">
        <v>4</v>
      </c>
      <c r="D30" s="32" t="s">
        <v>22</v>
      </c>
      <c r="E30" s="106">
        <v>0</v>
      </c>
      <c r="F30" s="75" t="str">
        <f>CHAVES!C17</f>
        <v>TIAGO SCHEMES</v>
      </c>
      <c r="G30" s="76" t="str">
        <f>CHAVES!C8</f>
        <v>DIEGO </v>
      </c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52"/>
      <c r="U30" s="39"/>
      <c r="V30" s="65"/>
      <c r="W30" s="66"/>
      <c r="X30" s="39"/>
      <c r="Y30" s="39"/>
      <c r="Z30" s="67"/>
      <c r="AA30" s="39"/>
      <c r="AB30" s="39"/>
      <c r="AC30" s="39"/>
      <c r="AD30" s="39"/>
      <c r="AE30" s="39"/>
      <c r="BA30" s="10">
        <f t="shared" si="0"/>
        <v>1</v>
      </c>
      <c r="BB30" s="10">
        <f t="shared" si="1"/>
        <v>0</v>
      </c>
    </row>
    <row r="31" spans="1:54" ht="12.75">
      <c r="A31" s="31">
        <v>2</v>
      </c>
      <c r="B31" s="75" t="str">
        <f>CHAVES!D14</f>
        <v>DIOGO GUIMARAES</v>
      </c>
      <c r="C31" s="106">
        <v>0</v>
      </c>
      <c r="D31" s="32" t="s">
        <v>22</v>
      </c>
      <c r="E31" s="106">
        <v>3</v>
      </c>
      <c r="F31" s="75" t="str">
        <f>CHAVES!D17</f>
        <v>FELIPE</v>
      </c>
      <c r="G31" s="76" t="str">
        <f>CHAVES!D8</f>
        <v>MAURICIO</v>
      </c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53"/>
      <c r="U31" s="39"/>
      <c r="V31" s="38"/>
      <c r="W31" s="39"/>
      <c r="X31" s="39"/>
      <c r="Y31" s="39"/>
      <c r="Z31" s="39"/>
      <c r="AA31" s="39"/>
      <c r="AB31" s="39"/>
      <c r="AC31" s="39"/>
      <c r="AD31" s="39"/>
      <c r="AE31" s="39"/>
      <c r="BA31" s="10">
        <f t="shared" si="0"/>
        <v>0</v>
      </c>
      <c r="BB31" s="10">
        <f t="shared" si="1"/>
        <v>1</v>
      </c>
    </row>
    <row r="32" spans="1:54" ht="12.75">
      <c r="A32" s="34">
        <v>3</v>
      </c>
      <c r="B32" s="75" t="str">
        <f>CHAVES!E14</f>
        <v>EDUARDO TERROSO</v>
      </c>
      <c r="C32" s="106">
        <v>0</v>
      </c>
      <c r="D32" s="32" t="s">
        <v>22</v>
      </c>
      <c r="E32" s="106">
        <v>1</v>
      </c>
      <c r="F32" s="75" t="str">
        <f>CHAVES!E17</f>
        <v>PAULO SCHEMES</v>
      </c>
      <c r="G32" s="76" t="str">
        <f>CHAVES!E8</f>
        <v>ANTONIO</v>
      </c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U32" s="39"/>
      <c r="V32" s="38"/>
      <c r="W32" s="39"/>
      <c r="X32" s="39"/>
      <c r="Y32" s="39"/>
      <c r="Z32" s="68"/>
      <c r="AA32" s="38"/>
      <c r="AB32" s="39"/>
      <c r="AC32" s="39"/>
      <c r="AD32" s="39"/>
      <c r="AE32" s="39"/>
      <c r="BA32" s="10">
        <f t="shared" si="0"/>
        <v>0</v>
      </c>
      <c r="BB32" s="10">
        <f t="shared" si="1"/>
        <v>1</v>
      </c>
    </row>
    <row r="33" spans="1:54" ht="12.75">
      <c r="A33" s="31">
        <v>4</v>
      </c>
      <c r="B33" s="75" t="str">
        <f>CHAVES!F14</f>
        <v>CRISTIAN</v>
      </c>
      <c r="C33" s="106">
        <v>0</v>
      </c>
      <c r="D33" s="32" t="s">
        <v>22</v>
      </c>
      <c r="E33" s="106">
        <v>0</v>
      </c>
      <c r="F33" s="75" t="str">
        <f>CHAVES!F17</f>
        <v>MARIO SCHEMES</v>
      </c>
      <c r="G33" s="76" t="str">
        <f>CHAVES!F8</f>
        <v>ALEIXO</v>
      </c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U33" s="39"/>
      <c r="V33" s="123"/>
      <c r="W33" s="124"/>
      <c r="X33" s="124"/>
      <c r="Y33" s="124"/>
      <c r="Z33" s="124"/>
      <c r="AA33" s="124"/>
      <c r="AB33" s="39"/>
      <c r="AC33" s="39"/>
      <c r="AD33" s="39"/>
      <c r="AE33" s="39"/>
      <c r="BA33" s="10">
        <f t="shared" si="0"/>
        <v>0</v>
      </c>
      <c r="BB33" s="10">
        <f t="shared" si="1"/>
        <v>0</v>
      </c>
    </row>
    <row r="34" spans="1:31" ht="12.75">
      <c r="A34" s="81" t="s">
        <v>46</v>
      </c>
      <c r="B34" s="82" t="str">
        <f>CHAVES!A15</f>
        <v>C.R.RIOCELL</v>
      </c>
      <c r="C34" s="88">
        <f>IF(AND(BA35=" ",BA36=" ",BA37=" ",BA38=" "),"",SUM(BA35:BA38))</f>
        <v>1</v>
      </c>
      <c r="D34" s="87" t="s">
        <v>22</v>
      </c>
      <c r="E34" s="89">
        <f>IF(AND(BB35=" ",BB36=" ",BB37=" ",BB38=" "),"",SUM(BB35:BB38))</f>
        <v>0</v>
      </c>
      <c r="F34" s="82" t="str">
        <f>CHAVES!A16</f>
        <v>CAIXEIRAL</v>
      </c>
      <c r="G34" s="83" t="str">
        <f>CHAVES!A9</f>
        <v>GEVI</v>
      </c>
      <c r="H34" s="33">
        <f>IF(C34&amp;E34="","",IF(C34=E34,1,IF(C34&gt;E34,3,IF(C34&lt;E34,0))))</f>
        <v>3</v>
      </c>
      <c r="I34" s="33">
        <f>IF(C34&amp;E34="","",IF(E34=C34,1,IF(C34&lt;E34,3,IF(C34&gt;E34,0))))</f>
        <v>0</v>
      </c>
      <c r="J34" s="33">
        <f>IF(C34&amp;E34="","",IF(C34&amp;E34&lt;&gt;"",1))</f>
        <v>1</v>
      </c>
      <c r="K34" s="33">
        <f>IF(C34&amp;E34="","",IF(C34&amp;E34&lt;&gt;"",1))</f>
        <v>1</v>
      </c>
      <c r="L34" s="33">
        <f>IF(C34="","",C34)</f>
        <v>1</v>
      </c>
      <c r="M34" s="33">
        <f>IF(E34="","",E34)</f>
        <v>0</v>
      </c>
      <c r="N34" s="33">
        <f>IF(H34=3,1,0)</f>
        <v>1</v>
      </c>
      <c r="O34" s="33">
        <f>IF(I34=3,1,0)</f>
        <v>0</v>
      </c>
      <c r="P34" s="33">
        <f>IF(H34=1,1,0)</f>
        <v>0</v>
      </c>
      <c r="Q34" s="33">
        <f>IF(I34=1,1,0)</f>
        <v>0</v>
      </c>
      <c r="R34" s="33">
        <f>IF(H34=0,1,0)</f>
        <v>0</v>
      </c>
      <c r="S34" s="33">
        <f>IF(I34=0,1,0)</f>
        <v>1</v>
      </c>
      <c r="U34" s="39"/>
      <c r="V34" s="38"/>
      <c r="W34" s="39"/>
      <c r="X34" s="39"/>
      <c r="Z34" s="40"/>
      <c r="AA34" s="41"/>
      <c r="AB34" s="39"/>
      <c r="AC34" s="39"/>
      <c r="AD34" s="39"/>
      <c r="AE34" s="39"/>
    </row>
    <row r="35" spans="1:54" ht="12.75">
      <c r="A35" s="34">
        <v>5</v>
      </c>
      <c r="B35" s="75" t="str">
        <f>CHAVES!C15</f>
        <v>LEONE</v>
      </c>
      <c r="C35" s="106">
        <v>0</v>
      </c>
      <c r="D35" s="32" t="s">
        <v>22</v>
      </c>
      <c r="E35" s="106">
        <v>0</v>
      </c>
      <c r="F35" s="75" t="str">
        <f>CHAVES!C16</f>
        <v>ROBERTO</v>
      </c>
      <c r="G35" s="76" t="str">
        <f>CHAVES!C9</f>
        <v>MARCIO</v>
      </c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U35" s="39"/>
      <c r="V35" s="102"/>
      <c r="W35" s="62"/>
      <c r="X35" s="103"/>
      <c r="Y35" s="2"/>
      <c r="Z35" s="125"/>
      <c r="AA35" s="125"/>
      <c r="AB35" s="39"/>
      <c r="AC35" s="39"/>
      <c r="AD35" s="39"/>
      <c r="AE35" s="39"/>
      <c r="BA35" s="10">
        <f t="shared" si="0"/>
        <v>0</v>
      </c>
      <c r="BB35" s="10">
        <f t="shared" si="1"/>
        <v>0</v>
      </c>
    </row>
    <row r="36" spans="1:54" ht="12.75">
      <c r="A36" s="31">
        <v>6</v>
      </c>
      <c r="B36" s="75" t="str">
        <f>CHAVES!D15</f>
        <v>ANDRE SILVA</v>
      </c>
      <c r="C36" s="106">
        <v>3</v>
      </c>
      <c r="D36" s="32" t="s">
        <v>22</v>
      </c>
      <c r="E36" s="106">
        <v>0</v>
      </c>
      <c r="F36" s="75" t="str">
        <f>CHAVES!D16</f>
        <v>GILIAN</v>
      </c>
      <c r="G36" s="76" t="str">
        <f>CHAVES!D9</f>
        <v>GOTHE</v>
      </c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U36" s="39"/>
      <c r="V36" s="104"/>
      <c r="W36" s="62"/>
      <c r="X36" s="62"/>
      <c r="Y36" s="2"/>
      <c r="Z36" s="49"/>
      <c r="AA36" s="50"/>
      <c r="AB36" s="39"/>
      <c r="AC36" s="39"/>
      <c r="AD36" s="39"/>
      <c r="AE36" s="39"/>
      <c r="BA36" s="10">
        <f t="shared" si="0"/>
        <v>1</v>
      </c>
      <c r="BB36" s="10">
        <f t="shared" si="1"/>
        <v>0</v>
      </c>
    </row>
    <row r="37" spans="1:54" ht="12.75">
      <c r="A37" s="34">
        <v>7</v>
      </c>
      <c r="B37" s="75" t="str">
        <f>CHAVES!E15</f>
        <v>DIOGO MALLET</v>
      </c>
      <c r="C37" s="106">
        <v>1</v>
      </c>
      <c r="D37" s="32" t="s">
        <v>22</v>
      </c>
      <c r="E37" s="106">
        <v>1</v>
      </c>
      <c r="F37" s="75" t="str">
        <f>CHAVES!E16</f>
        <v>NERO</v>
      </c>
      <c r="G37" s="76" t="str">
        <f>CHAVES!E9</f>
        <v>P.FERNANDO</v>
      </c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U37" s="39"/>
      <c r="V37" s="102"/>
      <c r="W37" s="62"/>
      <c r="X37" s="103"/>
      <c r="Y37" s="2"/>
      <c r="Z37" s="125"/>
      <c r="AA37" s="125"/>
      <c r="AB37" s="39"/>
      <c r="AC37" s="39"/>
      <c r="AD37" s="39"/>
      <c r="AE37" s="39"/>
      <c r="BA37" s="10">
        <f t="shared" si="0"/>
        <v>0</v>
      </c>
      <c r="BB37" s="10">
        <f t="shared" si="1"/>
        <v>0</v>
      </c>
    </row>
    <row r="38" spans="1:54" ht="12.75">
      <c r="A38" s="31">
        <v>8</v>
      </c>
      <c r="B38" s="75" t="str">
        <f>CHAVES!F15</f>
        <v>MARCELO MALLET</v>
      </c>
      <c r="C38" s="106">
        <v>1</v>
      </c>
      <c r="D38" s="32" t="s">
        <v>22</v>
      </c>
      <c r="E38" s="106">
        <v>1</v>
      </c>
      <c r="F38" s="75" t="str">
        <f>CHAVES!F16</f>
        <v>RICARDO OLIVEIRA</v>
      </c>
      <c r="G38" s="76" t="str">
        <f>CHAVES!F9</f>
        <v>BRENO</v>
      </c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V38" s="69"/>
      <c r="W38" s="2"/>
      <c r="X38" s="2"/>
      <c r="Y38" s="2"/>
      <c r="Z38" s="2"/>
      <c r="AA38" s="2"/>
      <c r="BA38" s="10">
        <f t="shared" si="0"/>
        <v>0</v>
      </c>
      <c r="BB38" s="10">
        <f t="shared" si="1"/>
        <v>0</v>
      </c>
    </row>
    <row r="39" spans="1:30" ht="12.75">
      <c r="A39" s="81" t="s">
        <v>44</v>
      </c>
      <c r="B39" s="82" t="str">
        <f>CHAVES!A4</f>
        <v>APFM</v>
      </c>
      <c r="C39" s="88">
        <f>IF(AND(BA40=" ",BA41=" ",BA42=" ",BA43=" "),"",SUM(BA40:BA43))</f>
        <v>1</v>
      </c>
      <c r="D39" s="87" t="s">
        <v>22</v>
      </c>
      <c r="E39" s="89">
        <f>IF(AND(BB40=" ",BB41=" ",BB42=" ",BB43=" "),"",SUM(BB40:BB43))</f>
        <v>1</v>
      </c>
      <c r="F39" s="82" t="str">
        <f>CHAVES!A2</f>
        <v>ARFM</v>
      </c>
      <c r="G39" s="83" t="str">
        <f>CHAVES!A10</f>
        <v>ACADEMIA</v>
      </c>
      <c r="H39" s="33">
        <f>IF(C39&amp;E39="","",IF(C39=E39,1,IF(C39&gt;E39,3,IF(C39&lt;E39,0))))</f>
        <v>1</v>
      </c>
      <c r="I39" s="33">
        <f>IF(C39&amp;E39="","",IF(E39=C39,1,IF(C39&lt;E39,3,IF(C39&gt;E39,0))))</f>
        <v>1</v>
      </c>
      <c r="J39" s="33">
        <f>IF(C39&amp;E39="","",IF(C39&amp;E39&lt;&gt;"",1))</f>
        <v>1</v>
      </c>
      <c r="K39" s="33">
        <f>IF(C39&amp;E39="","",IF(C39&amp;E39&lt;&gt;"",1))</f>
        <v>1</v>
      </c>
      <c r="L39" s="33">
        <f>IF(C39="","",C39)</f>
        <v>1</v>
      </c>
      <c r="M39" s="33">
        <f>IF(E39="","",E39)</f>
        <v>1</v>
      </c>
      <c r="N39" s="33">
        <f>IF(H39=3,1,0)</f>
        <v>0</v>
      </c>
      <c r="O39" s="33">
        <f>IF(I39=3,1,0)</f>
        <v>0</v>
      </c>
      <c r="P39" s="33">
        <f>IF(H39=1,1,0)</f>
        <v>1</v>
      </c>
      <c r="Q39" s="33">
        <f>IF(I39=1,1,0)</f>
        <v>1</v>
      </c>
      <c r="R39" s="33">
        <f>IF(H39=0,1,0)</f>
        <v>0</v>
      </c>
      <c r="S39" s="33">
        <f>IF(I39=0,1,0)</f>
        <v>0</v>
      </c>
      <c r="V39" s="69"/>
      <c r="W39" s="2"/>
      <c r="X39" s="2"/>
      <c r="Y39" s="2"/>
      <c r="Z39" s="2"/>
      <c r="AA39" s="2"/>
      <c r="AD39" s="13"/>
    </row>
    <row r="40" spans="1:54" ht="12.75">
      <c r="A40" s="31">
        <v>9</v>
      </c>
      <c r="B40" s="75" t="str">
        <f>CHAVES!C4</f>
        <v>JEFERSON</v>
      </c>
      <c r="C40" s="106">
        <v>4</v>
      </c>
      <c r="D40" s="32" t="s">
        <v>22</v>
      </c>
      <c r="E40" s="106">
        <v>1</v>
      </c>
      <c r="F40" s="75" t="str">
        <f>CHAVES!C2</f>
        <v>PERAZO</v>
      </c>
      <c r="G40" s="76" t="str">
        <f>CHAVES!C10</f>
        <v>ALESANDRO</v>
      </c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V40" s="69"/>
      <c r="W40" s="2"/>
      <c r="X40" s="2"/>
      <c r="Y40" s="2"/>
      <c r="Z40" s="2"/>
      <c r="AA40" s="2"/>
      <c r="BA40" s="10">
        <f t="shared" si="0"/>
        <v>1</v>
      </c>
      <c r="BB40" s="10">
        <f t="shared" si="1"/>
        <v>0</v>
      </c>
    </row>
    <row r="41" spans="1:54" ht="12.75">
      <c r="A41" s="31">
        <v>10</v>
      </c>
      <c r="B41" s="75" t="str">
        <f>CHAVES!D4</f>
        <v>NILSON</v>
      </c>
      <c r="C41" s="106">
        <v>1</v>
      </c>
      <c r="D41" s="32" t="s">
        <v>22</v>
      </c>
      <c r="E41" s="106">
        <v>1</v>
      </c>
      <c r="F41" s="75" t="str">
        <f>CHAVES!D2</f>
        <v>RONIR</v>
      </c>
      <c r="G41" s="76" t="str">
        <f>CHAVES!D10</f>
        <v>OSMAR</v>
      </c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V41" s="126"/>
      <c r="W41" s="127"/>
      <c r="X41" s="127"/>
      <c r="Y41" s="127"/>
      <c r="Z41" s="127"/>
      <c r="AA41" s="127"/>
      <c r="BA41" s="10">
        <f t="shared" si="0"/>
        <v>0</v>
      </c>
      <c r="BB41" s="10">
        <f t="shared" si="1"/>
        <v>0</v>
      </c>
    </row>
    <row r="42" spans="1:54" ht="12.75">
      <c r="A42" s="34">
        <v>11</v>
      </c>
      <c r="B42" s="75" t="str">
        <f>CHAVES!E4</f>
        <v>MARCOS</v>
      </c>
      <c r="C42" s="106">
        <v>1</v>
      </c>
      <c r="D42" s="32" t="s">
        <v>22</v>
      </c>
      <c r="E42" s="106">
        <v>2</v>
      </c>
      <c r="F42" s="75" t="str">
        <f>CHAVES!E2</f>
        <v>THIAGO ROSA</v>
      </c>
      <c r="G42" s="76" t="str">
        <f>CHAVES!E10</f>
        <v>L.FERNANDO</v>
      </c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V42" s="104"/>
      <c r="W42" s="62"/>
      <c r="X42" s="62"/>
      <c r="Y42" s="2"/>
      <c r="Z42" s="65"/>
      <c r="AA42" s="66"/>
      <c r="BA42" s="10">
        <f t="shared" si="0"/>
        <v>0</v>
      </c>
      <c r="BB42" s="10">
        <f t="shared" si="1"/>
        <v>1</v>
      </c>
    </row>
    <row r="43" spans="1:54" ht="12.75">
      <c r="A43" s="31">
        <v>12</v>
      </c>
      <c r="B43" s="75" t="str">
        <f>CHAVES!F4</f>
        <v>CHARLES</v>
      </c>
      <c r="C43" s="106">
        <v>1</v>
      </c>
      <c r="D43" s="32" t="s">
        <v>22</v>
      </c>
      <c r="E43" s="106">
        <v>1</v>
      </c>
      <c r="F43" s="75" t="str">
        <f>CHAVES!F2</f>
        <v>JORGE MONTEIRO</v>
      </c>
      <c r="G43" s="76" t="str">
        <f>CHAVES!F10</f>
        <v>MARCELO</v>
      </c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V43" s="102"/>
      <c r="W43" s="62"/>
      <c r="X43" s="103"/>
      <c r="Y43" s="2"/>
      <c r="Z43" s="125"/>
      <c r="AA43" s="125"/>
      <c r="BA43" s="10">
        <f t="shared" si="0"/>
        <v>0</v>
      </c>
      <c r="BB43" s="10">
        <f t="shared" si="1"/>
        <v>0</v>
      </c>
    </row>
    <row r="44" spans="1:27" ht="12.75">
      <c r="A44" s="81" t="s">
        <v>44</v>
      </c>
      <c r="B44" s="82" t="str">
        <f>CHAVES!A5</f>
        <v>AFUMEPA</v>
      </c>
      <c r="C44" s="88">
        <f>IF(AND(BA45=" ",BA46=" ",BA47=" ",BA48=" "),"",SUM(BA45:BA48))</f>
        <v>0</v>
      </c>
      <c r="D44" s="87" t="s">
        <v>22</v>
      </c>
      <c r="E44" s="89">
        <f>IF(AND(BB45=" ",BB46=" ",BB47=" ",BB48=" "),"",SUM(BB45:BB48))</f>
        <v>3</v>
      </c>
      <c r="F44" s="82" t="str">
        <f>CHAVES!A3</f>
        <v>COP</v>
      </c>
      <c r="G44" s="83"/>
      <c r="H44" s="33">
        <f>IF(C44&amp;E44="","",IF(C44=E44,1,IF(C44&gt;E44,3,IF(C44&lt;E44,0))))</f>
        <v>0</v>
      </c>
      <c r="I44" s="33">
        <f>IF(C44&amp;E44="","",IF(E44=C44,1,IF(C44&lt;E44,3,IF(C44&gt;E44,0))))</f>
        <v>3</v>
      </c>
      <c r="J44" s="33">
        <f>IF(C44&amp;E44="","",IF(C44&amp;E44&lt;&gt;"",1))</f>
        <v>1</v>
      </c>
      <c r="K44" s="33">
        <f>IF(C44&amp;E44="","",IF(C44&amp;E44&lt;&gt;"",1))</f>
        <v>1</v>
      </c>
      <c r="L44" s="33">
        <f>IF(C44="","",C44)</f>
        <v>0</v>
      </c>
      <c r="M44" s="33">
        <f>IF(E44="","",E44)</f>
        <v>3</v>
      </c>
      <c r="N44" s="33">
        <f>IF(H44=3,1,0)</f>
        <v>0</v>
      </c>
      <c r="O44" s="33">
        <f>IF(I44=3,1,0)</f>
        <v>1</v>
      </c>
      <c r="P44" s="33">
        <f>IF(H44=1,1,0)</f>
        <v>0</v>
      </c>
      <c r="Q44" s="33">
        <f>IF(I44=1,1,0)</f>
        <v>0</v>
      </c>
      <c r="R44" s="33">
        <f>IF(H44=0,1,0)</f>
        <v>1</v>
      </c>
      <c r="S44" s="33">
        <f>IF(I44=0,1,0)</f>
        <v>0</v>
      </c>
      <c r="U44" s="39"/>
      <c r="V44" s="104"/>
      <c r="W44" s="62"/>
      <c r="X44" s="62"/>
      <c r="Y44" s="2"/>
      <c r="Z44" s="49"/>
      <c r="AA44" s="50"/>
    </row>
    <row r="45" spans="1:54" ht="12.75" customHeight="1">
      <c r="A45" s="34">
        <v>13</v>
      </c>
      <c r="B45" s="75" t="str">
        <f>CHAVES!C5</f>
        <v>ANDRE</v>
      </c>
      <c r="C45" s="106">
        <v>1</v>
      </c>
      <c r="D45" s="32" t="s">
        <v>22</v>
      </c>
      <c r="E45" s="106">
        <v>2</v>
      </c>
      <c r="F45" s="75" t="str">
        <f>CHAVES!C3</f>
        <v>MATEUS</v>
      </c>
      <c r="G45" s="76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U45" s="39"/>
      <c r="V45" s="102"/>
      <c r="W45" s="62"/>
      <c r="X45" s="103"/>
      <c r="Y45" s="2"/>
      <c r="Z45" s="125"/>
      <c r="AA45" s="125"/>
      <c r="BA45" s="10">
        <f t="shared" si="0"/>
        <v>0</v>
      </c>
      <c r="BB45" s="10">
        <f t="shared" si="1"/>
        <v>1</v>
      </c>
    </row>
    <row r="46" spans="1:54" ht="12.75">
      <c r="A46" s="31">
        <v>14</v>
      </c>
      <c r="B46" s="75" t="str">
        <f>CHAVES!D5</f>
        <v>SERGIO </v>
      </c>
      <c r="C46" s="106">
        <v>0</v>
      </c>
      <c r="D46" s="32" t="s">
        <v>22</v>
      </c>
      <c r="E46" s="106">
        <v>1</v>
      </c>
      <c r="F46" s="75" t="str">
        <f>CHAVES!D3</f>
        <v>MARIO BAPTISTA</v>
      </c>
      <c r="G46" s="76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U46" s="39"/>
      <c r="V46" s="38"/>
      <c r="W46" s="39"/>
      <c r="X46" s="39"/>
      <c r="BA46" s="10">
        <f t="shared" si="0"/>
        <v>0</v>
      </c>
      <c r="BB46" s="10">
        <f t="shared" si="1"/>
        <v>1</v>
      </c>
    </row>
    <row r="47" spans="1:54" ht="12.75">
      <c r="A47" s="34">
        <v>15</v>
      </c>
      <c r="B47" s="75" t="str">
        <f>CHAVES!E5</f>
        <v>ELISANDRO</v>
      </c>
      <c r="C47" s="106">
        <v>0</v>
      </c>
      <c r="D47" s="32" t="s">
        <v>22</v>
      </c>
      <c r="E47" s="106">
        <v>3</v>
      </c>
      <c r="F47" s="75" t="str">
        <f>CHAVES!E3</f>
        <v>FERNANDO</v>
      </c>
      <c r="G47" s="76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U47" s="39"/>
      <c r="V47" s="38"/>
      <c r="W47" s="39"/>
      <c r="X47" s="39"/>
      <c r="BA47" s="10">
        <f t="shared" si="0"/>
        <v>0</v>
      </c>
      <c r="BB47" s="10">
        <f t="shared" si="1"/>
        <v>1</v>
      </c>
    </row>
    <row r="48" spans="1:54" ht="12.75">
      <c r="A48" s="31">
        <v>16</v>
      </c>
      <c r="B48" s="75" t="str">
        <f>CHAVES!F5</f>
        <v>RODRIGO</v>
      </c>
      <c r="C48" s="106">
        <v>0</v>
      </c>
      <c r="D48" s="32" t="s">
        <v>22</v>
      </c>
      <c r="E48" s="106">
        <v>0</v>
      </c>
      <c r="F48" s="75" t="str">
        <f>CHAVES!F3</f>
        <v>NILMAR</v>
      </c>
      <c r="G48" s="76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U48" s="39"/>
      <c r="V48" s="38"/>
      <c r="W48" s="39"/>
      <c r="X48" s="39"/>
      <c r="BA48" s="10">
        <f t="shared" si="0"/>
        <v>0</v>
      </c>
      <c r="BB48" s="10">
        <f t="shared" si="1"/>
        <v>0</v>
      </c>
    </row>
    <row r="49" spans="1:24" ht="12.75">
      <c r="A49" s="45" t="s">
        <v>28</v>
      </c>
      <c r="B49" s="128" t="s">
        <v>25</v>
      </c>
      <c r="C49" s="128"/>
      <c r="D49" s="129"/>
      <c r="E49" s="128"/>
      <c r="F49" s="130"/>
      <c r="G49" s="46" t="s">
        <v>29</v>
      </c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U49" s="39"/>
      <c r="V49" s="38"/>
      <c r="W49" s="39"/>
      <c r="X49" s="39"/>
    </row>
    <row r="50" spans="1:24" ht="12.75">
      <c r="A50" s="81" t="s">
        <v>45</v>
      </c>
      <c r="B50" s="82" t="str">
        <f>CHAVES!A10</f>
        <v>ACADEMIA</v>
      </c>
      <c r="C50" s="88">
        <f>IF(AND(BA51=" ",BA52=" ",BA53=" ",BA54=" "),"",SUM(BA51:BA54))</f>
        <v>3</v>
      </c>
      <c r="D50" s="87" t="s">
        <v>22</v>
      </c>
      <c r="E50" s="89">
        <f>IF(AND(BB51=" ",BB52=" ",BB53=" ",BB54=" "),"",SUM(BB51:BB54))</f>
        <v>0</v>
      </c>
      <c r="F50" s="82" t="str">
        <f>CHAVES!A8</f>
        <v>ABP</v>
      </c>
      <c r="G50" s="83" t="str">
        <f>CHAVES!A2</f>
        <v>ARFM</v>
      </c>
      <c r="H50" s="33">
        <f>IF(C50&amp;E50="","",IF(C50=E50,1,IF(C50&gt;E50,3,IF(C50&lt;E50,0))))</f>
        <v>3</v>
      </c>
      <c r="I50" s="33">
        <f>IF(C50&amp;E50="","",IF(E50=C50,1,IF(C50&lt;E50,3,IF(C50&gt;E50,0))))</f>
        <v>0</v>
      </c>
      <c r="J50" s="33">
        <f>IF(C50&amp;E50="","",IF(C50&amp;E50&lt;&gt;"",1))</f>
        <v>1</v>
      </c>
      <c r="K50" s="33">
        <f>IF(C50&amp;E50="","",IF(C50&amp;E50&lt;&gt;"",1))</f>
        <v>1</v>
      </c>
      <c r="L50" s="33">
        <f>IF(C50="","",C50)</f>
        <v>3</v>
      </c>
      <c r="M50" s="33">
        <f>IF(E50="","",E50)</f>
        <v>0</v>
      </c>
      <c r="N50" s="33">
        <f>IF(H50=3,1,0)</f>
        <v>1</v>
      </c>
      <c r="O50" s="33">
        <f>IF(I50=3,1,0)</f>
        <v>0</v>
      </c>
      <c r="P50" s="33">
        <f>IF(H50=1,1,0)</f>
        <v>0</v>
      </c>
      <c r="Q50" s="33">
        <f>IF(I50=1,1,0)</f>
        <v>0</v>
      </c>
      <c r="R50" s="33">
        <f>IF(H50=0,1,0)</f>
        <v>0</v>
      </c>
      <c r="S50" s="33">
        <f>IF(I50=0,1,0)</f>
        <v>1</v>
      </c>
      <c r="U50" s="39"/>
      <c r="V50" s="38"/>
      <c r="W50" s="39"/>
      <c r="X50" s="39"/>
    </row>
    <row r="51" spans="1:54" ht="12.75">
      <c r="A51" s="34">
        <v>1</v>
      </c>
      <c r="B51" s="75" t="str">
        <f>CHAVES!C10</f>
        <v>ALESANDRO</v>
      </c>
      <c r="C51" s="106">
        <v>1</v>
      </c>
      <c r="D51" s="32" t="s">
        <v>22</v>
      </c>
      <c r="E51" s="106">
        <v>0</v>
      </c>
      <c r="F51" s="75" t="str">
        <f>CHAVES!C8</f>
        <v>DIEGO </v>
      </c>
      <c r="G51" s="76" t="str">
        <f>CHAVES!C2</f>
        <v>PERAZO</v>
      </c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U51" s="39"/>
      <c r="V51" s="38"/>
      <c r="W51" s="39"/>
      <c r="X51" s="39"/>
      <c r="BA51" s="10">
        <f t="shared" si="0"/>
        <v>1</v>
      </c>
      <c r="BB51" s="10">
        <f t="shared" si="1"/>
        <v>0</v>
      </c>
    </row>
    <row r="52" spans="1:54" ht="12.75">
      <c r="A52" s="31">
        <v>2</v>
      </c>
      <c r="B52" s="75" t="str">
        <f>CHAVES!D10</f>
        <v>OSMAR</v>
      </c>
      <c r="C52" s="106">
        <v>2</v>
      </c>
      <c r="D52" s="32" t="s">
        <v>22</v>
      </c>
      <c r="E52" s="106">
        <v>1</v>
      </c>
      <c r="F52" s="75" t="str">
        <f>CHAVES!D8</f>
        <v>MAURICIO</v>
      </c>
      <c r="G52" s="76" t="str">
        <f>CHAVES!D2</f>
        <v>RONIR</v>
      </c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U52" s="39"/>
      <c r="V52" s="38"/>
      <c r="W52" s="39"/>
      <c r="X52" s="39"/>
      <c r="BA52" s="10">
        <f t="shared" si="0"/>
        <v>1</v>
      </c>
      <c r="BB52" s="10">
        <f t="shared" si="1"/>
        <v>0</v>
      </c>
    </row>
    <row r="53" spans="1:54" ht="12.75">
      <c r="A53" s="34">
        <v>3</v>
      </c>
      <c r="B53" s="75" t="str">
        <f>CHAVES!E10</f>
        <v>L.FERNANDO</v>
      </c>
      <c r="C53" s="106">
        <v>0</v>
      </c>
      <c r="D53" s="32" t="s">
        <v>22</v>
      </c>
      <c r="E53" s="106">
        <v>0</v>
      </c>
      <c r="F53" s="75" t="str">
        <f>CHAVES!E8</f>
        <v>ANTONIO</v>
      </c>
      <c r="G53" s="76" t="str">
        <f>CHAVES!E2</f>
        <v>THIAGO ROSA</v>
      </c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U53" s="39"/>
      <c r="V53" s="38"/>
      <c r="W53" s="39"/>
      <c r="X53" s="39"/>
      <c r="BA53" s="10">
        <f t="shared" si="0"/>
        <v>0</v>
      </c>
      <c r="BB53" s="10">
        <f t="shared" si="1"/>
        <v>0</v>
      </c>
    </row>
    <row r="54" spans="1:54" ht="12.75">
      <c r="A54" s="31">
        <v>4</v>
      </c>
      <c r="B54" s="75" t="str">
        <f>CHAVES!F10</f>
        <v>MARCELO</v>
      </c>
      <c r="C54" s="106">
        <v>4</v>
      </c>
      <c r="D54" s="32" t="s">
        <v>22</v>
      </c>
      <c r="E54" s="106">
        <v>0</v>
      </c>
      <c r="F54" s="75" t="str">
        <f>CHAVES!F8</f>
        <v>ALEIXO</v>
      </c>
      <c r="G54" s="76" t="str">
        <f>CHAVES!F2</f>
        <v>JORGE MONTEIRO</v>
      </c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U54" s="39"/>
      <c r="V54" s="38"/>
      <c r="W54" s="39"/>
      <c r="X54" s="39"/>
      <c r="BA54" s="10">
        <f t="shared" si="0"/>
        <v>1</v>
      </c>
      <c r="BB54" s="10">
        <f t="shared" si="1"/>
        <v>0</v>
      </c>
    </row>
    <row r="55" spans="1:24" ht="12.75" hidden="1">
      <c r="A55" s="81" t="s">
        <v>45</v>
      </c>
      <c r="B55" s="82"/>
      <c r="C55" s="88">
        <f>IF(AND(BA56=" ",BA57=" ",BA58=" ",BA59=" "),"",SUM(BA56:BA59))</f>
      </c>
      <c r="D55" s="87" t="s">
        <v>22</v>
      </c>
      <c r="E55" s="89">
        <f>IF(AND(BB56=" ",BB57=" ",BB58=" ",BB59=" "),"",SUM(BB56:BB59))</f>
      </c>
      <c r="F55" s="82"/>
      <c r="G55" s="83"/>
      <c r="H55" s="33">
        <f>IF(C55&amp;E55="","",IF(C55=E55,1,IF(C55&gt;E55,3,IF(C55&lt;E55,0))))</f>
      </c>
      <c r="I55" s="33">
        <f>IF(C55&amp;E55="","",IF(E55=C55,1,IF(C55&lt;E55,3,IF(C55&gt;E55,0))))</f>
      </c>
      <c r="J55" s="33">
        <f>IF(C55&amp;E55="","",IF(C55&amp;E55&lt;&gt;"",1))</f>
      </c>
      <c r="K55" s="33">
        <f>IF(C55&amp;E55="","",IF(C55&amp;E55&lt;&gt;"",1))</f>
      </c>
      <c r="L55" s="33">
        <f>IF(C55="","",C55)</f>
      </c>
      <c r="M55" s="33">
        <f>IF(E55="","",E55)</f>
      </c>
      <c r="N55" s="33">
        <f>IF(H55=3,1,0)</f>
        <v>0</v>
      </c>
      <c r="O55" s="33">
        <f>IF(I55=3,1,0)</f>
        <v>0</v>
      </c>
      <c r="P55" s="33">
        <f>IF(H55=1,1,0)</f>
        <v>0</v>
      </c>
      <c r="Q55" s="33">
        <f>IF(I55=1,1,0)</f>
        <v>0</v>
      </c>
      <c r="R55" s="33">
        <f>IF(H55=0,1,0)</f>
        <v>0</v>
      </c>
      <c r="S55" s="33">
        <f>IF(I55=0,1,0)</f>
        <v>0</v>
      </c>
      <c r="U55" s="39"/>
      <c r="V55" s="38"/>
      <c r="W55" s="39"/>
      <c r="X55" s="39"/>
    </row>
    <row r="56" spans="1:54" ht="12.75" hidden="1">
      <c r="A56" s="34">
        <v>5</v>
      </c>
      <c r="B56" s="75"/>
      <c r="C56" s="106"/>
      <c r="D56" s="32" t="s">
        <v>22</v>
      </c>
      <c r="E56" s="106"/>
      <c r="F56" s="75"/>
      <c r="G56" s="76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U56" s="39"/>
      <c r="V56" s="38"/>
      <c r="W56" s="39"/>
      <c r="X56" s="39"/>
      <c r="BA56" s="10" t="str">
        <f t="shared" si="0"/>
        <v> </v>
      </c>
      <c r="BB56" s="10" t="str">
        <f t="shared" si="1"/>
        <v> </v>
      </c>
    </row>
    <row r="57" spans="1:54" ht="12.75" hidden="1">
      <c r="A57" s="31">
        <v>6</v>
      </c>
      <c r="B57" s="75"/>
      <c r="C57" s="106"/>
      <c r="D57" s="32" t="s">
        <v>22</v>
      </c>
      <c r="E57" s="106"/>
      <c r="F57" s="75"/>
      <c r="G57" s="76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U57" s="39"/>
      <c r="V57" s="38"/>
      <c r="W57" s="39"/>
      <c r="X57" s="39"/>
      <c r="BA57" s="10" t="str">
        <f t="shared" si="0"/>
        <v> </v>
      </c>
      <c r="BB57" s="10" t="str">
        <f t="shared" si="1"/>
        <v> </v>
      </c>
    </row>
    <row r="58" spans="1:54" ht="12.75" hidden="1">
      <c r="A58" s="34">
        <v>7</v>
      </c>
      <c r="B58" s="75"/>
      <c r="C58" s="106"/>
      <c r="D58" s="32" t="s">
        <v>22</v>
      </c>
      <c r="E58" s="106"/>
      <c r="F58" s="75"/>
      <c r="G58" s="76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U58" s="39"/>
      <c r="V58" s="38"/>
      <c r="W58" s="39"/>
      <c r="X58" s="39"/>
      <c r="BA58" s="10" t="str">
        <f t="shared" si="0"/>
        <v> </v>
      </c>
      <c r="BB58" s="10" t="str">
        <f t="shared" si="1"/>
        <v> </v>
      </c>
    </row>
    <row r="59" spans="1:54" ht="12.75" hidden="1">
      <c r="A59" s="31">
        <v>8</v>
      </c>
      <c r="B59" s="75"/>
      <c r="C59" s="106"/>
      <c r="D59" s="32" t="s">
        <v>22</v>
      </c>
      <c r="E59" s="106"/>
      <c r="F59" s="75"/>
      <c r="G59" s="76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U59" s="39"/>
      <c r="V59" s="38"/>
      <c r="W59" s="39"/>
      <c r="X59" s="39"/>
      <c r="BA59" s="10" t="str">
        <f t="shared" si="0"/>
        <v> </v>
      </c>
      <c r="BB59" s="10" t="str">
        <f t="shared" si="1"/>
        <v> </v>
      </c>
    </row>
    <row r="60" spans="1:24" ht="12.75">
      <c r="A60" s="81" t="s">
        <v>46</v>
      </c>
      <c r="B60" s="82" t="str">
        <f>CHAVES!A16</f>
        <v>CAIXEIRAL</v>
      </c>
      <c r="C60" s="88">
        <f>IF(AND(BA61=" ",BA62=" ",BA63=" ",BA64=" "),"",SUM(BA61:BA64))</f>
        <v>0</v>
      </c>
      <c r="D60" s="87" t="s">
        <v>22</v>
      </c>
      <c r="E60" s="89">
        <f>IF(AND(BB61=" ",BB62=" ",BB63=" ",BB64=" "),"",SUM(BB61:BB64))</f>
        <v>4</v>
      </c>
      <c r="F60" s="82" t="str">
        <f>CHAVES!A14</f>
        <v>AFUMERG</v>
      </c>
      <c r="G60" s="83" t="str">
        <f>CHAVES!A4</f>
        <v>APFM</v>
      </c>
      <c r="H60" s="33">
        <f>IF(C60&amp;E60="","",IF(C60=E60,1,IF(C60&gt;E60,3,IF(C60&lt;E60,0))))</f>
        <v>0</v>
      </c>
      <c r="I60" s="33">
        <f>IF(C60&amp;E60="","",IF(E60=C60,1,IF(C60&lt;E60,3,IF(C60&gt;E60,0))))</f>
        <v>3</v>
      </c>
      <c r="J60" s="33">
        <f>IF(C60&amp;E60="","",IF(C60&amp;E60&lt;&gt;"",1))</f>
        <v>1</v>
      </c>
      <c r="K60" s="33">
        <f>IF(C60&amp;E60="","",IF(C60&amp;E60&lt;&gt;"",1))</f>
        <v>1</v>
      </c>
      <c r="L60" s="33">
        <f>IF(C60="","",C60)</f>
        <v>0</v>
      </c>
      <c r="M60" s="33">
        <f>IF(E60="","",E60)</f>
        <v>4</v>
      </c>
      <c r="N60" s="33">
        <f>IF(H60=3,1,0)</f>
        <v>0</v>
      </c>
      <c r="O60" s="33">
        <f>IF(I60=3,1,0)</f>
        <v>1</v>
      </c>
      <c r="P60" s="33">
        <f>IF(H60=1,1,0)</f>
        <v>0</v>
      </c>
      <c r="Q60" s="33">
        <f>IF(I60=1,1,0)</f>
        <v>0</v>
      </c>
      <c r="R60" s="33">
        <f>IF(H60=0,1,0)</f>
        <v>1</v>
      </c>
      <c r="S60" s="33">
        <f>IF(I60=0,1,0)</f>
        <v>0</v>
      </c>
      <c r="U60" s="39"/>
      <c r="V60" s="38"/>
      <c r="W60" s="39"/>
      <c r="X60" s="39"/>
    </row>
    <row r="61" spans="1:54" ht="12.75">
      <c r="A61" s="31">
        <v>9</v>
      </c>
      <c r="B61" s="75" t="str">
        <f>CHAVES!C16</f>
        <v>ROBERTO</v>
      </c>
      <c r="C61" s="106">
        <v>0</v>
      </c>
      <c r="D61" s="32" t="s">
        <v>22</v>
      </c>
      <c r="E61" s="106">
        <v>3</v>
      </c>
      <c r="F61" s="75" t="str">
        <f>CHAVES!C14</f>
        <v>EDUARDO SANTOS</v>
      </c>
      <c r="G61" s="76" t="str">
        <f>CHAVES!C4</f>
        <v>JEFERSON</v>
      </c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BA61" s="10">
        <f t="shared" si="0"/>
        <v>0</v>
      </c>
      <c r="BB61" s="10">
        <f t="shared" si="1"/>
        <v>1</v>
      </c>
    </row>
    <row r="62" spans="1:54" ht="12.75">
      <c r="A62" s="31">
        <v>10</v>
      </c>
      <c r="B62" s="75" t="str">
        <f>CHAVES!D16</f>
        <v>GILIAN</v>
      </c>
      <c r="C62" s="106">
        <v>1</v>
      </c>
      <c r="D62" s="32" t="s">
        <v>22</v>
      </c>
      <c r="E62" s="106">
        <v>3</v>
      </c>
      <c r="F62" s="75" t="str">
        <f>CHAVES!D14</f>
        <v>DIOGO GUIMARAES</v>
      </c>
      <c r="G62" s="76" t="str">
        <f>CHAVES!D4</f>
        <v>NILSON</v>
      </c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BA62" s="10">
        <f t="shared" si="0"/>
        <v>0</v>
      </c>
      <c r="BB62" s="10">
        <f t="shared" si="1"/>
        <v>1</v>
      </c>
    </row>
    <row r="63" spans="1:54" ht="12.75">
      <c r="A63" s="34">
        <v>11</v>
      </c>
      <c r="B63" s="75" t="str">
        <f>CHAVES!E16</f>
        <v>NERO</v>
      </c>
      <c r="C63" s="106">
        <v>0</v>
      </c>
      <c r="D63" s="32" t="s">
        <v>22</v>
      </c>
      <c r="E63" s="106">
        <v>3</v>
      </c>
      <c r="F63" s="75" t="str">
        <f>CHAVES!E14</f>
        <v>EDUARDO TERROSO</v>
      </c>
      <c r="G63" s="76" t="str">
        <f>CHAVES!E4</f>
        <v>MARCOS</v>
      </c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BA63" s="10">
        <f t="shared" si="0"/>
        <v>0</v>
      </c>
      <c r="BB63" s="10">
        <f t="shared" si="1"/>
        <v>1</v>
      </c>
    </row>
    <row r="64" spans="1:54" ht="12.75">
      <c r="A64" s="31">
        <v>12</v>
      </c>
      <c r="B64" s="75" t="str">
        <f>CHAVES!F16</f>
        <v>RICARDO OLIVEIRA</v>
      </c>
      <c r="C64" s="106">
        <v>0</v>
      </c>
      <c r="D64" s="32" t="s">
        <v>22</v>
      </c>
      <c r="E64" s="106">
        <v>2</v>
      </c>
      <c r="F64" s="75" t="str">
        <f>CHAVES!F14</f>
        <v>CRISTIAN</v>
      </c>
      <c r="G64" s="76" t="str">
        <f>CHAVES!F4</f>
        <v>CHARLES</v>
      </c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BA64" s="10">
        <f>IF(C64=""," ",IF(C64&lt;=E64,0,1))</f>
        <v>0</v>
      </c>
      <c r="BB64" s="10">
        <f>IF(E64=""," ",IF(E64&lt;=C64,0,1))</f>
        <v>1</v>
      </c>
    </row>
    <row r="65" spans="1:19" ht="12.75">
      <c r="A65" s="81" t="s">
        <v>46</v>
      </c>
      <c r="B65" s="82" t="str">
        <f>CHAVES!A17</f>
        <v>CAIXEIROS</v>
      </c>
      <c r="C65" s="88">
        <f>IF(AND(BA66=" ",BA67=" ",BA68=" ",BA69=" "),"",SUM(BA66:BA69))</f>
        <v>1</v>
      </c>
      <c r="D65" s="87" t="s">
        <v>22</v>
      </c>
      <c r="E65" s="89">
        <f>IF(AND(BB66=" ",BB67=" ",BB68=" ",BB69=" "),"",SUM(BB66:BB69))</f>
        <v>1</v>
      </c>
      <c r="F65" s="82" t="str">
        <f>CHAVES!A15</f>
        <v>C.R.RIOCELL</v>
      </c>
      <c r="G65" s="83" t="str">
        <f>CHAVES!A5</f>
        <v>AFUMEPA</v>
      </c>
      <c r="H65" s="33">
        <f>IF(C65&amp;E65="","",IF(C65=E65,1,IF(C65&gt;E65,3,IF(C65&lt;E65,0))))</f>
        <v>1</v>
      </c>
      <c r="I65" s="33">
        <f>IF(C65&amp;E65="","",IF(E65=C65,1,IF(C65&lt;E65,3,IF(C65&gt;E65,0))))</f>
        <v>1</v>
      </c>
      <c r="J65" s="33">
        <f>IF(C65&amp;E65="","",IF(C65&amp;E65&lt;&gt;"",1))</f>
        <v>1</v>
      </c>
      <c r="K65" s="33">
        <f>IF(C65&amp;E65="","",IF(C65&amp;E65&lt;&gt;"",1))</f>
        <v>1</v>
      </c>
      <c r="L65" s="33">
        <f>IF(C65="","",C65)</f>
        <v>1</v>
      </c>
      <c r="M65" s="33">
        <f>IF(E65="","",E65)</f>
        <v>1</v>
      </c>
      <c r="N65" s="33">
        <f>IF(H65=3,1,0)</f>
        <v>0</v>
      </c>
      <c r="O65" s="33">
        <f>IF(I65=3,1,0)</f>
        <v>0</v>
      </c>
      <c r="P65" s="33">
        <f>IF(H65=1,1,0)</f>
        <v>1</v>
      </c>
      <c r="Q65" s="33">
        <f>IF(I65=1,1,0)</f>
        <v>1</v>
      </c>
      <c r="R65" s="33">
        <f>IF(H65=0,1,0)</f>
        <v>0</v>
      </c>
      <c r="S65" s="33">
        <f>IF(I65=0,1,0)</f>
        <v>0</v>
      </c>
    </row>
    <row r="66" spans="1:54" ht="12.75">
      <c r="A66" s="34">
        <v>13</v>
      </c>
      <c r="B66" s="75" t="str">
        <f>CHAVES!C17</f>
        <v>TIAGO SCHEMES</v>
      </c>
      <c r="C66" s="106">
        <v>0</v>
      </c>
      <c r="D66" s="32" t="s">
        <v>22</v>
      </c>
      <c r="E66" s="106">
        <v>2</v>
      </c>
      <c r="F66" s="75" t="str">
        <f>CHAVES!C15</f>
        <v>LEONE</v>
      </c>
      <c r="G66" s="76" t="str">
        <f>CHAVES!C5</f>
        <v>ANDRE</v>
      </c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BA66" s="10">
        <f t="shared" si="0"/>
        <v>0</v>
      </c>
      <c r="BB66" s="10">
        <f t="shared" si="1"/>
        <v>1</v>
      </c>
    </row>
    <row r="67" spans="1:54" ht="12.75">
      <c r="A67" s="31">
        <v>14</v>
      </c>
      <c r="B67" s="75" t="str">
        <f>CHAVES!D17</f>
        <v>FELIPE</v>
      </c>
      <c r="C67" s="106">
        <v>0</v>
      </c>
      <c r="D67" s="32" t="s">
        <v>22</v>
      </c>
      <c r="E67" s="106">
        <v>0</v>
      </c>
      <c r="F67" s="75" t="str">
        <f>CHAVES!D15</f>
        <v>ANDRE SILVA</v>
      </c>
      <c r="G67" s="76" t="str">
        <f>CHAVES!D5</f>
        <v>SERGIO </v>
      </c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BA67" s="10">
        <f t="shared" si="0"/>
        <v>0</v>
      </c>
      <c r="BB67" s="10">
        <f t="shared" si="1"/>
        <v>0</v>
      </c>
    </row>
    <row r="68" spans="1:54" ht="12.75">
      <c r="A68" s="34">
        <v>15</v>
      </c>
      <c r="B68" s="75" t="str">
        <f>CHAVES!E17</f>
        <v>PAULO SCHEMES</v>
      </c>
      <c r="C68" s="106">
        <v>2</v>
      </c>
      <c r="D68" s="32" t="s">
        <v>22</v>
      </c>
      <c r="E68" s="106">
        <v>1</v>
      </c>
      <c r="F68" s="75" t="str">
        <f>CHAVES!E15</f>
        <v>DIOGO MALLET</v>
      </c>
      <c r="G68" s="76" t="str">
        <f>CHAVES!E5</f>
        <v>ELISANDRO</v>
      </c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BA68" s="10">
        <f t="shared" si="0"/>
        <v>1</v>
      </c>
      <c r="BB68" s="10">
        <f t="shared" si="1"/>
        <v>0</v>
      </c>
    </row>
    <row r="69" spans="1:54" ht="12.75">
      <c r="A69" s="31">
        <v>16</v>
      </c>
      <c r="B69" s="75" t="str">
        <f>CHAVES!F17</f>
        <v>MARIO SCHEMES</v>
      </c>
      <c r="C69" s="106">
        <v>0</v>
      </c>
      <c r="D69" s="32" t="s">
        <v>22</v>
      </c>
      <c r="E69" s="106">
        <v>0</v>
      </c>
      <c r="F69" s="75" t="str">
        <f>CHAVES!F15</f>
        <v>MARCELO MALLET</v>
      </c>
      <c r="G69" s="76" t="str">
        <f>CHAVES!F5</f>
        <v>RODRIGO</v>
      </c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BA69" s="10">
        <f t="shared" si="0"/>
        <v>0</v>
      </c>
      <c r="BB69" s="10">
        <f t="shared" si="1"/>
        <v>0</v>
      </c>
    </row>
    <row r="70" spans="1:19" ht="12.75">
      <c r="A70" s="92" t="s">
        <v>28</v>
      </c>
      <c r="B70" s="116" t="s">
        <v>26</v>
      </c>
      <c r="C70" s="116"/>
      <c r="D70" s="117"/>
      <c r="E70" s="116"/>
      <c r="F70" s="118"/>
      <c r="G70" s="93" t="s">
        <v>29</v>
      </c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</row>
    <row r="71" spans="1:19" ht="12.75">
      <c r="A71" s="81" t="s">
        <v>44</v>
      </c>
      <c r="B71" s="82" t="str">
        <f>CHAVES!A2</f>
        <v>ARFM</v>
      </c>
      <c r="C71" s="88">
        <f>IF(AND(BA72=" ",BA73=" ",BA74=" ",BA75=" "),"",SUM(BA72:BA75))</f>
        <v>1</v>
      </c>
      <c r="D71" s="87" t="s">
        <v>22</v>
      </c>
      <c r="E71" s="89">
        <f>IF(AND(BB72=" ",BB73=" ",BB74=" ",BB75=" "),"",SUM(BB72:BB75))</f>
        <v>3</v>
      </c>
      <c r="F71" s="82" t="str">
        <f>CHAVES!A3</f>
        <v>COP</v>
      </c>
      <c r="G71" s="83" t="str">
        <f>CHAVES!A14</f>
        <v>AFUMERG</v>
      </c>
      <c r="H71" s="33">
        <f>IF(C71&amp;E71="","",IF(C71=E71,1,IF(C71&gt;E71,3,IF(C71&lt;E71,0))))</f>
        <v>0</v>
      </c>
      <c r="I71" s="33">
        <f>IF(C71&amp;E71="","",IF(E71=C71,1,IF(C71&lt;E71,3,IF(C71&gt;E71,0))))</f>
        <v>3</v>
      </c>
      <c r="J71" s="33">
        <f>IF(C71&amp;E71="","",IF(C71&amp;E71&lt;&gt;"",1))</f>
        <v>1</v>
      </c>
      <c r="K71" s="33">
        <f>IF(C71&amp;E71="","",IF(C71&amp;E71&lt;&gt;"",1))</f>
        <v>1</v>
      </c>
      <c r="L71" s="33">
        <f>IF(C71="","",C71)</f>
        <v>1</v>
      </c>
      <c r="M71" s="33">
        <f>IF(E71="","",E71)</f>
        <v>3</v>
      </c>
      <c r="N71" s="33">
        <f>IF(H71=3,1,0)</f>
        <v>0</v>
      </c>
      <c r="O71" s="33">
        <f>IF(I71=3,1,0)</f>
        <v>1</v>
      </c>
      <c r="P71" s="33">
        <f>IF(H71=1,1,0)</f>
        <v>0</v>
      </c>
      <c r="Q71" s="33">
        <f>IF(I71=1,1,0)</f>
        <v>0</v>
      </c>
      <c r="R71" s="33">
        <f>IF(H71=0,1,0)</f>
        <v>1</v>
      </c>
      <c r="S71" s="33">
        <f>IF(I71=0,1,0)</f>
        <v>0</v>
      </c>
    </row>
    <row r="72" spans="1:54" ht="12.75">
      <c r="A72" s="34">
        <v>1</v>
      </c>
      <c r="B72" s="75" t="str">
        <f>CHAVES!C2</f>
        <v>PERAZO</v>
      </c>
      <c r="C72" s="106">
        <v>0</v>
      </c>
      <c r="D72" s="32" t="s">
        <v>22</v>
      </c>
      <c r="E72" s="106">
        <v>1</v>
      </c>
      <c r="F72" s="75" t="str">
        <f>CHAVES!C3</f>
        <v>MATEUS</v>
      </c>
      <c r="G72" s="76" t="str">
        <f>CHAVES!C14</f>
        <v>EDUARDO SANTOS</v>
      </c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BA72" s="10">
        <f t="shared" si="0"/>
        <v>0</v>
      </c>
      <c r="BB72" s="10">
        <f t="shared" si="1"/>
        <v>1</v>
      </c>
    </row>
    <row r="73" spans="1:54" ht="12.75">
      <c r="A73" s="31">
        <v>2</v>
      </c>
      <c r="B73" s="75" t="str">
        <f>CHAVES!D2</f>
        <v>RONIR</v>
      </c>
      <c r="C73" s="106">
        <v>2</v>
      </c>
      <c r="D73" s="32" t="s">
        <v>22</v>
      </c>
      <c r="E73" s="106">
        <v>1</v>
      </c>
      <c r="F73" s="75" t="str">
        <f>CHAVES!D3</f>
        <v>MARIO BAPTISTA</v>
      </c>
      <c r="G73" s="76" t="str">
        <f>CHAVES!D14</f>
        <v>DIOGO GUIMARAES</v>
      </c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BA73" s="10">
        <f t="shared" si="0"/>
        <v>1</v>
      </c>
      <c r="BB73" s="10">
        <f t="shared" si="1"/>
        <v>0</v>
      </c>
    </row>
    <row r="74" spans="1:54" ht="12.75">
      <c r="A74" s="34">
        <v>3</v>
      </c>
      <c r="B74" s="75" t="str">
        <f>CHAVES!E2</f>
        <v>THIAGO ROSA</v>
      </c>
      <c r="C74" s="106">
        <v>0</v>
      </c>
      <c r="D74" s="32" t="s">
        <v>22</v>
      </c>
      <c r="E74" s="106">
        <v>1</v>
      </c>
      <c r="F74" s="75" t="str">
        <f>CHAVES!E3</f>
        <v>FERNANDO</v>
      </c>
      <c r="G74" s="76" t="str">
        <f>CHAVES!E14</f>
        <v>EDUARDO TERROSO</v>
      </c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BA74" s="10">
        <f t="shared" si="0"/>
        <v>0</v>
      </c>
      <c r="BB74" s="10">
        <f t="shared" si="1"/>
        <v>1</v>
      </c>
    </row>
    <row r="75" spans="1:54" ht="12.75">
      <c r="A75" s="31">
        <v>4</v>
      </c>
      <c r="B75" s="75" t="str">
        <f>CHAVES!F2</f>
        <v>JORGE MONTEIRO</v>
      </c>
      <c r="C75" s="106">
        <v>0</v>
      </c>
      <c r="D75" s="32" t="s">
        <v>22</v>
      </c>
      <c r="E75" s="106">
        <v>4</v>
      </c>
      <c r="F75" s="75" t="str">
        <f>CHAVES!F3</f>
        <v>NILMAR</v>
      </c>
      <c r="G75" s="76" t="str">
        <f>CHAVES!F14</f>
        <v>CRISTIAN</v>
      </c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BA75" s="10">
        <f t="shared" si="0"/>
        <v>0</v>
      </c>
      <c r="BB75" s="10">
        <f t="shared" si="1"/>
        <v>1</v>
      </c>
    </row>
    <row r="76" spans="1:19" ht="12.75">
      <c r="A76" s="81" t="s">
        <v>44</v>
      </c>
      <c r="B76" s="82" t="str">
        <f>CHAVES!A4</f>
        <v>APFM</v>
      </c>
      <c r="C76" s="88">
        <f>IF(AND(BA77=" ",BA78=" ",BA79=" ",BA80=" "),"",SUM(BA77:BA80))</f>
        <v>0</v>
      </c>
      <c r="D76" s="87" t="s">
        <v>22</v>
      </c>
      <c r="E76" s="89">
        <f>IF(AND(BB77=" ",BB78=" ",BB79=" ",BB80=" "),"",SUM(BB77:BB80))</f>
        <v>2</v>
      </c>
      <c r="F76" s="82" t="str">
        <f>CHAVES!A5</f>
        <v>AFUMEPA</v>
      </c>
      <c r="G76" s="83" t="str">
        <f>CHAVES!A15</f>
        <v>C.R.RIOCELL</v>
      </c>
      <c r="H76" s="33">
        <f>IF(C76&amp;E76="","",IF(C76=E76,1,IF(C76&gt;E76,3,IF(C76&lt;E76,0))))</f>
        <v>0</v>
      </c>
      <c r="I76" s="33">
        <f>IF(C76&amp;E76="","",IF(E76=C76,1,IF(C76&lt;E76,3,IF(C76&gt;E76,0))))</f>
        <v>3</v>
      </c>
      <c r="J76" s="33">
        <f>IF(C76&amp;E76="","",IF(C76&amp;E76&lt;&gt;"",1))</f>
        <v>1</v>
      </c>
      <c r="K76" s="33">
        <f>IF(C76&amp;E76="","",IF(C76&amp;E76&lt;&gt;"",1))</f>
        <v>1</v>
      </c>
      <c r="L76" s="33">
        <f>IF(C76="","",C76)</f>
        <v>0</v>
      </c>
      <c r="M76" s="33">
        <f>IF(E76="","",E76)</f>
        <v>2</v>
      </c>
      <c r="N76" s="33">
        <f>IF(H76=3,1,0)</f>
        <v>0</v>
      </c>
      <c r="O76" s="33">
        <f>IF(I76=3,1,0)</f>
        <v>1</v>
      </c>
      <c r="P76" s="33">
        <f>IF(H76=1,1,0)</f>
        <v>0</v>
      </c>
      <c r="Q76" s="33">
        <f>IF(I76=1,1,0)</f>
        <v>0</v>
      </c>
      <c r="R76" s="33">
        <f>IF(H76=0,1,0)</f>
        <v>1</v>
      </c>
      <c r="S76" s="33">
        <f>IF(I76=0,1,0)</f>
        <v>0</v>
      </c>
    </row>
    <row r="77" spans="1:54" ht="12.75">
      <c r="A77" s="34">
        <v>5</v>
      </c>
      <c r="B77" s="75" t="str">
        <f>CHAVES!C4</f>
        <v>JEFERSON</v>
      </c>
      <c r="C77" s="106">
        <v>0</v>
      </c>
      <c r="D77" s="32" t="s">
        <v>22</v>
      </c>
      <c r="E77" s="106">
        <v>0</v>
      </c>
      <c r="F77" s="75" t="str">
        <f>CHAVES!C5</f>
        <v>ANDRE</v>
      </c>
      <c r="G77" s="76" t="str">
        <f>CHAVES!C15</f>
        <v>LEONE</v>
      </c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BA77" s="10">
        <f t="shared" si="0"/>
        <v>0</v>
      </c>
      <c r="BB77" s="10">
        <f t="shared" si="1"/>
        <v>0</v>
      </c>
    </row>
    <row r="78" spans="1:54" ht="12.75">
      <c r="A78" s="31">
        <v>6</v>
      </c>
      <c r="B78" s="75" t="str">
        <f>CHAVES!D4</f>
        <v>NILSON</v>
      </c>
      <c r="C78" s="106">
        <v>2</v>
      </c>
      <c r="D78" s="32" t="s">
        <v>22</v>
      </c>
      <c r="E78" s="106">
        <v>2</v>
      </c>
      <c r="F78" s="75" t="str">
        <f>CHAVES!D5</f>
        <v>SERGIO </v>
      </c>
      <c r="G78" s="76" t="str">
        <f>CHAVES!D15</f>
        <v>ANDRE SILVA</v>
      </c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BA78" s="10">
        <f t="shared" si="0"/>
        <v>0</v>
      </c>
      <c r="BB78" s="10">
        <f t="shared" si="1"/>
        <v>0</v>
      </c>
    </row>
    <row r="79" spans="1:54" ht="12.75">
      <c r="A79" s="34">
        <v>7</v>
      </c>
      <c r="B79" s="75" t="str">
        <f>CHAVES!E4</f>
        <v>MARCOS</v>
      </c>
      <c r="C79" s="106">
        <v>1</v>
      </c>
      <c r="D79" s="32" t="s">
        <v>22</v>
      </c>
      <c r="E79" s="106">
        <v>2</v>
      </c>
      <c r="F79" s="75" t="str">
        <f>CHAVES!E5</f>
        <v>ELISANDRO</v>
      </c>
      <c r="G79" s="76" t="str">
        <f>CHAVES!E15</f>
        <v>DIOGO MALLET</v>
      </c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BA79" s="10">
        <f t="shared" si="0"/>
        <v>0</v>
      </c>
      <c r="BB79" s="10">
        <f t="shared" si="1"/>
        <v>1</v>
      </c>
    </row>
    <row r="80" spans="1:54" ht="12.75">
      <c r="A80" s="31">
        <v>8</v>
      </c>
      <c r="B80" s="75" t="str">
        <f>CHAVES!F4</f>
        <v>CHARLES</v>
      </c>
      <c r="C80" s="106">
        <v>0</v>
      </c>
      <c r="D80" s="32" t="s">
        <v>22</v>
      </c>
      <c r="E80" s="106">
        <v>1</v>
      </c>
      <c r="F80" s="75" t="str">
        <f>CHAVES!F5</f>
        <v>RODRIGO</v>
      </c>
      <c r="G80" s="76" t="str">
        <f>CHAVES!F15</f>
        <v>MARCELO MALLET</v>
      </c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BA80" s="10">
        <f t="shared" si="0"/>
        <v>0</v>
      </c>
      <c r="BB80" s="10">
        <f t="shared" si="1"/>
        <v>1</v>
      </c>
    </row>
    <row r="81" spans="1:19" ht="12.75">
      <c r="A81" s="81" t="s">
        <v>45</v>
      </c>
      <c r="B81" s="82" t="str">
        <f>CHAVES!A8</f>
        <v>ABP</v>
      </c>
      <c r="C81" s="88">
        <f>IF(AND(BA82=" ",BA83=" ",BA84=" ",BA85=" "),"",SUM(BA82:BA85))</f>
        <v>1</v>
      </c>
      <c r="D81" s="87" t="s">
        <v>22</v>
      </c>
      <c r="E81" s="89">
        <f>IF(AND(BB82=" ",BB83=" ",BB84=" ",BB85=" "),"",SUM(BB82:BB85))</f>
        <v>1</v>
      </c>
      <c r="F81" s="82" t="str">
        <f>CHAVES!A9</f>
        <v>GEVI</v>
      </c>
      <c r="G81" s="83" t="str">
        <f>CHAVES!A16</f>
        <v>CAIXEIRAL</v>
      </c>
      <c r="H81" s="33">
        <f>IF(C81&amp;E81="","",IF(C81=E81,1,IF(C81&gt;E81,3,IF(C81&lt;E81,0))))</f>
        <v>1</v>
      </c>
      <c r="I81" s="33">
        <f>IF(C81&amp;E81="","",IF(E81=C81,1,IF(C81&lt;E81,3,IF(C81&gt;E81,0))))</f>
        <v>1</v>
      </c>
      <c r="J81" s="33">
        <f>IF(C81&amp;E81="","",IF(C81&amp;E81&lt;&gt;"",1))</f>
        <v>1</v>
      </c>
      <c r="K81" s="33">
        <f>IF(C81&amp;E81="","",IF(C81&amp;E81&lt;&gt;"",1))</f>
        <v>1</v>
      </c>
      <c r="L81" s="33">
        <f>IF(C81="","",C81)</f>
        <v>1</v>
      </c>
      <c r="M81" s="33">
        <f>IF(E81="","",E81)</f>
        <v>1</v>
      </c>
      <c r="N81" s="33">
        <f>IF(H81=3,1,0)</f>
        <v>0</v>
      </c>
      <c r="O81" s="33">
        <f>IF(I81=3,1,0)</f>
        <v>0</v>
      </c>
      <c r="P81" s="33">
        <f>IF(H81=1,1,0)</f>
        <v>1</v>
      </c>
      <c r="Q81" s="33">
        <f>IF(I81=1,1,0)</f>
        <v>1</v>
      </c>
      <c r="R81" s="33">
        <f>IF(H81=0,1,0)</f>
        <v>0</v>
      </c>
      <c r="S81" s="33">
        <f>IF(I81=0,1,0)</f>
        <v>0</v>
      </c>
    </row>
    <row r="82" spans="1:54" ht="12.75">
      <c r="A82" s="31">
        <v>9</v>
      </c>
      <c r="B82" s="75" t="str">
        <f>CHAVES!C8</f>
        <v>DIEGO </v>
      </c>
      <c r="C82" s="106">
        <v>0</v>
      </c>
      <c r="D82" s="32" t="s">
        <v>22</v>
      </c>
      <c r="E82" s="106">
        <v>1</v>
      </c>
      <c r="F82" s="75" t="str">
        <f>CHAVES!C9</f>
        <v>MARCIO</v>
      </c>
      <c r="G82" s="76" t="str">
        <f>CHAVES!C16</f>
        <v>ROBERTO</v>
      </c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BA82" s="10">
        <f t="shared" si="0"/>
        <v>0</v>
      </c>
      <c r="BB82" s="10">
        <f t="shared" si="1"/>
        <v>1</v>
      </c>
    </row>
    <row r="83" spans="1:54" ht="12.75">
      <c r="A83" s="31">
        <v>10</v>
      </c>
      <c r="B83" s="75" t="str">
        <f>CHAVES!D8</f>
        <v>MAURICIO</v>
      </c>
      <c r="C83" s="106">
        <v>0</v>
      </c>
      <c r="D83" s="32" t="s">
        <v>22</v>
      </c>
      <c r="E83" s="106">
        <v>0</v>
      </c>
      <c r="F83" s="75" t="str">
        <f>CHAVES!D9</f>
        <v>GOTHE</v>
      </c>
      <c r="G83" s="76" t="str">
        <f>CHAVES!D16</f>
        <v>GILIAN</v>
      </c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BA83" s="10">
        <f t="shared" si="0"/>
        <v>0</v>
      </c>
      <c r="BB83" s="10">
        <f t="shared" si="1"/>
        <v>0</v>
      </c>
    </row>
    <row r="84" spans="1:54" ht="12.75">
      <c r="A84" s="34">
        <v>11</v>
      </c>
      <c r="B84" s="75" t="str">
        <f>CHAVES!E8</f>
        <v>ANTONIO</v>
      </c>
      <c r="C84" s="106">
        <v>1</v>
      </c>
      <c r="D84" s="32" t="s">
        <v>22</v>
      </c>
      <c r="E84" s="106">
        <v>0</v>
      </c>
      <c r="F84" s="75" t="str">
        <f>CHAVES!E9</f>
        <v>P.FERNANDO</v>
      </c>
      <c r="G84" s="76" t="str">
        <f>CHAVES!E16</f>
        <v>NERO</v>
      </c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BA84" s="10">
        <f t="shared" si="0"/>
        <v>1</v>
      </c>
      <c r="BB84" s="10">
        <f t="shared" si="1"/>
        <v>0</v>
      </c>
    </row>
    <row r="85" spans="1:54" ht="12.75">
      <c r="A85" s="31">
        <v>12</v>
      </c>
      <c r="B85" s="75" t="str">
        <f>CHAVES!F8</f>
        <v>ALEIXO</v>
      </c>
      <c r="C85" s="106">
        <v>0</v>
      </c>
      <c r="D85" s="32" t="s">
        <v>22</v>
      </c>
      <c r="E85" s="106">
        <v>0</v>
      </c>
      <c r="F85" s="75" t="str">
        <f>CHAVES!F9</f>
        <v>BRENO</v>
      </c>
      <c r="G85" s="76" t="str">
        <f>CHAVES!F16</f>
        <v>RICARDO OLIVEIRA</v>
      </c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BA85" s="10">
        <f t="shared" si="0"/>
        <v>0</v>
      </c>
      <c r="BB85" s="10">
        <f t="shared" si="1"/>
        <v>0</v>
      </c>
    </row>
    <row r="86" spans="1:19" ht="12.75" hidden="1">
      <c r="A86" s="81" t="s">
        <v>45</v>
      </c>
      <c r="B86" s="82"/>
      <c r="C86" s="88">
        <f>IF(AND(BA87=" ",BA88=" ",BA89=" ",BA90=" "),"",SUM(BA87:BA90))</f>
      </c>
      <c r="D86" s="87" t="s">
        <v>22</v>
      </c>
      <c r="E86" s="89">
        <f>IF(AND(BB87=" ",BB88=" ",BB89=" ",BB90=" "),"",SUM(BB87:BB90))</f>
      </c>
      <c r="F86" s="82"/>
      <c r="G86" s="83"/>
      <c r="H86" s="33">
        <f>IF(C86&amp;E86="","",IF(C86=E86,1,IF(C86&gt;E86,3,IF(C86&lt;E86,0))))</f>
      </c>
      <c r="I86" s="33">
        <f>IF(C86&amp;E86="","",IF(E86=C86,1,IF(C86&lt;E86,3,IF(C86&gt;E86,0))))</f>
      </c>
      <c r="J86" s="33">
        <f>IF(C86&amp;E86="","",IF(C86&amp;E86&lt;&gt;"",1))</f>
      </c>
      <c r="K86" s="33">
        <f>IF(C86&amp;E86="","",IF(C86&amp;E86&lt;&gt;"",1))</f>
      </c>
      <c r="L86" s="33">
        <f>IF(C86="","",C86)</f>
      </c>
      <c r="M86" s="33">
        <f>IF(E86="","",E86)</f>
      </c>
      <c r="N86" s="33">
        <f>IF(H86=3,1,0)</f>
        <v>0</v>
      </c>
      <c r="O86" s="33">
        <f>IF(I86=3,1,0)</f>
        <v>0</v>
      </c>
      <c r="P86" s="33">
        <f>IF(H86=1,1,0)</f>
        <v>0</v>
      </c>
      <c r="Q86" s="33">
        <f>IF(I86=1,1,0)</f>
        <v>0</v>
      </c>
      <c r="R86" s="33">
        <f>IF(H86=0,1,0)</f>
        <v>0</v>
      </c>
      <c r="S86" s="33">
        <f>IF(I86=0,1,0)</f>
        <v>0</v>
      </c>
    </row>
    <row r="87" spans="1:54" ht="12.75" hidden="1">
      <c r="A87" s="34">
        <v>13</v>
      </c>
      <c r="B87" s="75"/>
      <c r="C87" s="106"/>
      <c r="D87" s="32" t="s">
        <v>22</v>
      </c>
      <c r="E87" s="106"/>
      <c r="F87" s="75"/>
      <c r="G87" s="76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BA87" s="10" t="str">
        <f aca="true" t="shared" si="2" ref="BA87:BA150">IF(C87=""," ",IF(C87&lt;=E87,0,1))</f>
        <v> </v>
      </c>
      <c r="BB87" s="10" t="str">
        <f aca="true" t="shared" si="3" ref="BB87:BB150">IF(E87=""," ",IF(E87&lt;=C87,0,1))</f>
        <v> </v>
      </c>
    </row>
    <row r="88" spans="1:54" ht="12.75" hidden="1">
      <c r="A88" s="31">
        <v>14</v>
      </c>
      <c r="B88" s="75"/>
      <c r="C88" s="106"/>
      <c r="D88" s="32" t="s">
        <v>22</v>
      </c>
      <c r="E88" s="106"/>
      <c r="F88" s="75"/>
      <c r="G88" s="76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BA88" s="10" t="str">
        <f t="shared" si="2"/>
        <v> </v>
      </c>
      <c r="BB88" s="10" t="str">
        <f t="shared" si="3"/>
        <v> </v>
      </c>
    </row>
    <row r="89" spans="1:54" ht="12.75" hidden="1">
      <c r="A89" s="34">
        <v>15</v>
      </c>
      <c r="B89" s="75"/>
      <c r="C89" s="106"/>
      <c r="D89" s="32" t="s">
        <v>22</v>
      </c>
      <c r="E89" s="106"/>
      <c r="F89" s="75"/>
      <c r="G89" s="76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BA89" s="10" t="str">
        <f t="shared" si="2"/>
        <v> </v>
      </c>
      <c r="BB89" s="10" t="str">
        <f t="shared" si="3"/>
        <v> </v>
      </c>
    </row>
    <row r="90" spans="1:54" ht="12.75" hidden="1">
      <c r="A90" s="31">
        <v>16</v>
      </c>
      <c r="B90" s="75"/>
      <c r="C90" s="106"/>
      <c r="D90" s="32" t="s">
        <v>22</v>
      </c>
      <c r="E90" s="106"/>
      <c r="F90" s="75"/>
      <c r="G90" s="76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BA90" s="10" t="str">
        <f t="shared" si="2"/>
        <v> </v>
      </c>
      <c r="BB90" s="10" t="str">
        <f t="shared" si="3"/>
        <v> </v>
      </c>
    </row>
    <row r="91" spans="1:19" ht="12.75">
      <c r="A91" s="79" t="s">
        <v>28</v>
      </c>
      <c r="B91" s="112" t="s">
        <v>27</v>
      </c>
      <c r="C91" s="112"/>
      <c r="D91" s="113"/>
      <c r="E91" s="112"/>
      <c r="F91" s="114"/>
      <c r="G91" s="80" t="s">
        <v>29</v>
      </c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</row>
    <row r="92" spans="1:19" ht="12.75">
      <c r="A92" s="81" t="s">
        <v>46</v>
      </c>
      <c r="B92" s="82" t="str">
        <f>CHAVES!A14</f>
        <v>AFUMERG</v>
      </c>
      <c r="C92" s="88">
        <f>IF(AND(BA93=" ",BA94=" ",BA95=" ",BA96=" "),"",SUM(BA93:BA96))</f>
        <v>0</v>
      </c>
      <c r="D92" s="87" t="s">
        <v>22</v>
      </c>
      <c r="E92" s="89">
        <f>IF(AND(BB93=" ",BB94=" ",BB95=" ",BB96=" "),"",SUM(BB93:BB96))</f>
        <v>0</v>
      </c>
      <c r="F92" s="82" t="str">
        <f>CHAVES!A15</f>
        <v>C.R.RIOCELL</v>
      </c>
      <c r="G92" s="83" t="str">
        <f>CHAVES!A4</f>
        <v>APFM</v>
      </c>
      <c r="H92" s="33">
        <f>IF(C92&amp;E92="","",IF(C92=E92,1,IF(C92&gt;E92,3,IF(C92&lt;E92,0))))</f>
        <v>1</v>
      </c>
      <c r="I92" s="33">
        <f>IF(C92&amp;E92="","",IF(E92=C92,1,IF(C92&lt;E92,3,IF(C92&gt;E92,0))))</f>
        <v>1</v>
      </c>
      <c r="J92" s="33">
        <f>IF(C92&amp;E92="","",IF(C92&amp;E92&lt;&gt;"",1))</f>
        <v>1</v>
      </c>
      <c r="K92" s="33">
        <f>IF(C92&amp;E92="","",IF(C92&amp;E92&lt;&gt;"",1))</f>
        <v>1</v>
      </c>
      <c r="L92" s="33">
        <f>IF(C92="","",C92)</f>
        <v>0</v>
      </c>
      <c r="M92" s="33">
        <f>IF(E92="","",E92)</f>
        <v>0</v>
      </c>
      <c r="N92" s="33">
        <f>IF(H92=3,1,0)</f>
        <v>0</v>
      </c>
      <c r="O92" s="33">
        <f>IF(I92=3,1,0)</f>
        <v>0</v>
      </c>
      <c r="P92" s="33">
        <f>IF(H92=1,1,0)</f>
        <v>1</v>
      </c>
      <c r="Q92" s="33">
        <f>IF(I92=1,1,0)</f>
        <v>1</v>
      </c>
      <c r="R92" s="33">
        <f>IF(H92=0,1,0)</f>
        <v>0</v>
      </c>
      <c r="S92" s="33">
        <f>IF(I92=0,1,0)</f>
        <v>0</v>
      </c>
    </row>
    <row r="93" spans="1:54" ht="12.75">
      <c r="A93" s="34">
        <v>1</v>
      </c>
      <c r="B93" s="75" t="str">
        <f>CHAVES!C14</f>
        <v>EDUARDO SANTOS</v>
      </c>
      <c r="C93" s="106">
        <v>1</v>
      </c>
      <c r="D93" s="32" t="s">
        <v>22</v>
      </c>
      <c r="E93" s="106">
        <v>1</v>
      </c>
      <c r="F93" s="75" t="str">
        <f>CHAVES!C15</f>
        <v>LEONE</v>
      </c>
      <c r="G93" s="76" t="str">
        <f>CHAVES!C4</f>
        <v>JEFERSON</v>
      </c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BA93" s="10">
        <f t="shared" si="2"/>
        <v>0</v>
      </c>
      <c r="BB93" s="10">
        <f t="shared" si="3"/>
        <v>0</v>
      </c>
    </row>
    <row r="94" spans="1:54" ht="12.75">
      <c r="A94" s="31">
        <v>2</v>
      </c>
      <c r="B94" s="75" t="str">
        <f>CHAVES!D14</f>
        <v>DIOGO GUIMARAES</v>
      </c>
      <c r="C94" s="106">
        <v>2</v>
      </c>
      <c r="D94" s="32" t="s">
        <v>22</v>
      </c>
      <c r="E94" s="106">
        <v>2</v>
      </c>
      <c r="F94" s="75" t="str">
        <f>CHAVES!D15</f>
        <v>ANDRE SILVA</v>
      </c>
      <c r="G94" s="76" t="str">
        <f>CHAVES!D4</f>
        <v>NILSON</v>
      </c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BA94" s="10">
        <f t="shared" si="2"/>
        <v>0</v>
      </c>
      <c r="BB94" s="10">
        <f t="shared" si="3"/>
        <v>0</v>
      </c>
    </row>
    <row r="95" spans="1:54" ht="12.75">
      <c r="A95" s="34">
        <v>3</v>
      </c>
      <c r="B95" s="75" t="str">
        <f>CHAVES!E14</f>
        <v>EDUARDO TERROSO</v>
      </c>
      <c r="C95" s="106">
        <v>0</v>
      </c>
      <c r="D95" s="32" t="s">
        <v>22</v>
      </c>
      <c r="E95" s="106">
        <v>0</v>
      </c>
      <c r="F95" s="75" t="str">
        <f>CHAVES!E15</f>
        <v>DIOGO MALLET</v>
      </c>
      <c r="G95" s="76" t="str">
        <f>CHAVES!E4</f>
        <v>MARCOS</v>
      </c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BA95" s="10">
        <f t="shared" si="2"/>
        <v>0</v>
      </c>
      <c r="BB95" s="10">
        <f t="shared" si="3"/>
        <v>0</v>
      </c>
    </row>
    <row r="96" spans="1:54" ht="12.75">
      <c r="A96" s="31">
        <v>4</v>
      </c>
      <c r="B96" s="75" t="str">
        <f>CHAVES!F14</f>
        <v>CRISTIAN</v>
      </c>
      <c r="C96" s="106">
        <v>0</v>
      </c>
      <c r="D96" s="32" t="s">
        <v>22</v>
      </c>
      <c r="E96" s="106">
        <v>0</v>
      </c>
      <c r="F96" s="75" t="str">
        <f>CHAVES!F15</f>
        <v>MARCELO MALLET</v>
      </c>
      <c r="G96" s="76" t="str">
        <f>CHAVES!F4</f>
        <v>CHARLES</v>
      </c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BA96" s="10">
        <f t="shared" si="2"/>
        <v>0</v>
      </c>
      <c r="BB96" s="10">
        <f t="shared" si="3"/>
        <v>0</v>
      </c>
    </row>
    <row r="97" spans="1:19" ht="12.75">
      <c r="A97" s="81" t="s">
        <v>46</v>
      </c>
      <c r="B97" s="82" t="str">
        <f>CHAVES!A16</f>
        <v>CAIXEIRAL</v>
      </c>
      <c r="C97" s="88">
        <f>IF(AND(BA98=" ",BA99=" ",BA100=" ",BA101=" "),"",SUM(BA98:BA101))</f>
        <v>0</v>
      </c>
      <c r="D97" s="87" t="s">
        <v>22</v>
      </c>
      <c r="E97" s="89">
        <f>IF(AND(BB98=" ",BB99=" ",BB100=" ",BB101=" "),"",SUM(BB98:BB101))</f>
        <v>3</v>
      </c>
      <c r="F97" s="82" t="str">
        <f>CHAVES!A17</f>
        <v>CAIXEIROS</v>
      </c>
      <c r="G97" s="83" t="str">
        <f>CHAVES!A10</f>
        <v>ACADEMIA</v>
      </c>
      <c r="H97" s="33">
        <f>IF(C97&amp;E97="","",IF(C97=E97,1,IF(C97&gt;E97,3,IF(C97&lt;E97,0))))</f>
        <v>0</v>
      </c>
      <c r="I97" s="33">
        <f>IF(C97&amp;E97="","",IF(E97=C97,1,IF(C97&lt;E97,3,IF(C97&gt;E97,0))))</f>
        <v>3</v>
      </c>
      <c r="J97" s="33">
        <f>IF(C97&amp;E97="","",IF(C97&amp;E97&lt;&gt;"",1))</f>
        <v>1</v>
      </c>
      <c r="K97" s="33">
        <f>IF(C97&amp;E97="","",IF(C97&amp;E97&lt;&gt;"",1))</f>
        <v>1</v>
      </c>
      <c r="L97" s="33">
        <f>IF(C97="","",C97)</f>
        <v>0</v>
      </c>
      <c r="M97" s="33">
        <f>IF(E97="","",E97)</f>
        <v>3</v>
      </c>
      <c r="N97" s="33">
        <f>IF(H97=3,1,0)</f>
        <v>0</v>
      </c>
      <c r="O97" s="33">
        <f>IF(I97=3,1,0)</f>
        <v>1</v>
      </c>
      <c r="P97" s="33">
        <f>IF(H97=1,1,0)</f>
        <v>0</v>
      </c>
      <c r="Q97" s="33">
        <f>IF(I97=1,1,0)</f>
        <v>0</v>
      </c>
      <c r="R97" s="33">
        <f>IF(H97=0,1,0)</f>
        <v>1</v>
      </c>
      <c r="S97" s="33">
        <f>IF(I97=0,1,0)</f>
        <v>0</v>
      </c>
    </row>
    <row r="98" spans="1:54" ht="12.75">
      <c r="A98" s="34">
        <v>5</v>
      </c>
      <c r="B98" s="75" t="str">
        <f>CHAVES!C16</f>
        <v>ROBERTO</v>
      </c>
      <c r="C98" s="106">
        <v>0</v>
      </c>
      <c r="D98" s="32" t="s">
        <v>22</v>
      </c>
      <c r="E98" s="106">
        <v>1</v>
      </c>
      <c r="F98" s="75" t="str">
        <f>CHAVES!C17</f>
        <v>TIAGO SCHEMES</v>
      </c>
      <c r="G98" s="76" t="str">
        <f>CHAVES!C10</f>
        <v>ALESANDRO</v>
      </c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BA98" s="10">
        <f t="shared" si="2"/>
        <v>0</v>
      </c>
      <c r="BB98" s="10">
        <f t="shared" si="3"/>
        <v>1</v>
      </c>
    </row>
    <row r="99" spans="1:54" ht="12.75">
      <c r="A99" s="31">
        <v>6</v>
      </c>
      <c r="B99" s="75" t="str">
        <f>CHAVES!D16</f>
        <v>GILIAN</v>
      </c>
      <c r="C99" s="106">
        <v>0</v>
      </c>
      <c r="D99" s="32" t="s">
        <v>22</v>
      </c>
      <c r="E99" s="106">
        <v>1</v>
      </c>
      <c r="F99" s="75" t="str">
        <f>CHAVES!D17</f>
        <v>FELIPE</v>
      </c>
      <c r="G99" s="76" t="str">
        <f>CHAVES!D10</f>
        <v>OSMAR</v>
      </c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BA99" s="10">
        <f t="shared" si="2"/>
        <v>0</v>
      </c>
      <c r="BB99" s="10">
        <f t="shared" si="3"/>
        <v>1</v>
      </c>
    </row>
    <row r="100" spans="1:54" ht="12.75">
      <c r="A100" s="101">
        <v>7</v>
      </c>
      <c r="B100" s="96" t="str">
        <f>CHAVES!E16</f>
        <v>NERO</v>
      </c>
      <c r="C100" s="106">
        <v>0</v>
      </c>
      <c r="D100" s="32" t="s">
        <v>22</v>
      </c>
      <c r="E100" s="106">
        <v>3</v>
      </c>
      <c r="F100" s="96" t="str">
        <f>CHAVES!E17</f>
        <v>PAULO SCHEMES</v>
      </c>
      <c r="G100" s="97" t="str">
        <f>CHAVES!E10</f>
        <v>L.FERNANDO</v>
      </c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BA100" s="10">
        <f t="shared" si="2"/>
        <v>0</v>
      </c>
      <c r="BB100" s="10">
        <f t="shared" si="3"/>
        <v>1</v>
      </c>
    </row>
    <row r="101" spans="1:54" ht="12.75">
      <c r="A101" s="34">
        <v>8</v>
      </c>
      <c r="B101" s="75" t="str">
        <f>CHAVES!F16</f>
        <v>RICARDO OLIVEIRA</v>
      </c>
      <c r="C101" s="106">
        <v>0</v>
      </c>
      <c r="D101" s="32" t="s">
        <v>22</v>
      </c>
      <c r="E101" s="106">
        <v>0</v>
      </c>
      <c r="F101" s="75" t="str">
        <f>CHAVES!F17</f>
        <v>MARIO SCHEMES</v>
      </c>
      <c r="G101" s="76" t="str">
        <f>CHAVES!F10</f>
        <v>MARCELO</v>
      </c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BA101" s="10">
        <f t="shared" si="2"/>
        <v>0</v>
      </c>
      <c r="BB101" s="10">
        <f t="shared" si="3"/>
        <v>0</v>
      </c>
    </row>
    <row r="102" spans="1:19" ht="12.75">
      <c r="A102" s="78"/>
      <c r="B102" s="98"/>
      <c r="C102" s="85"/>
      <c r="D102" s="99"/>
      <c r="E102" s="85"/>
      <c r="F102" s="98"/>
      <c r="G102" s="100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</row>
    <row r="103" spans="1:19" ht="12.75">
      <c r="A103" s="78"/>
      <c r="B103" s="98"/>
      <c r="C103" s="85"/>
      <c r="D103" s="99"/>
      <c r="E103" s="85"/>
      <c r="F103" s="98"/>
      <c r="G103" s="100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</row>
    <row r="104" spans="1:19" ht="12.75">
      <c r="A104" s="119" t="s">
        <v>59</v>
      </c>
      <c r="B104" s="120"/>
      <c r="C104" s="120"/>
      <c r="D104" s="120"/>
      <c r="E104" s="120"/>
      <c r="F104" s="120"/>
      <c r="G104" s="120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</row>
    <row r="105" spans="1:19" ht="12.75">
      <c r="A105" s="120"/>
      <c r="B105" s="120"/>
      <c r="C105" s="120"/>
      <c r="D105" s="120"/>
      <c r="E105" s="120"/>
      <c r="F105" s="120"/>
      <c r="G105" s="120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</row>
    <row r="106" spans="2:19" ht="12.75">
      <c r="B106" s="46" t="s">
        <v>42</v>
      </c>
      <c r="C106" s="54"/>
      <c r="E106" s="54"/>
      <c r="F106" s="80" t="s">
        <v>43</v>
      </c>
      <c r="G106" s="54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</row>
    <row r="107" spans="2:19" ht="12.75">
      <c r="B107" s="95" t="s">
        <v>66</v>
      </c>
      <c r="C107" s="54"/>
      <c r="E107" s="54"/>
      <c r="F107" s="95" t="s">
        <v>64</v>
      </c>
      <c r="G107" s="54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</row>
    <row r="108" spans="2:19" ht="12.75">
      <c r="B108" s="72" t="s">
        <v>112</v>
      </c>
      <c r="C108" s="54"/>
      <c r="E108" s="54"/>
      <c r="F108" s="72" t="s">
        <v>62</v>
      </c>
      <c r="G108" s="54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</row>
    <row r="109" spans="2:19" ht="12.75">
      <c r="B109" s="72" t="s">
        <v>60</v>
      </c>
      <c r="C109" s="54"/>
      <c r="E109" s="54"/>
      <c r="F109" s="72" t="s">
        <v>69</v>
      </c>
      <c r="G109" s="54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</row>
    <row r="110" spans="2:19" ht="12.75">
      <c r="B110" s="91"/>
      <c r="C110" s="91"/>
      <c r="D110" s="91"/>
      <c r="E110" s="91"/>
      <c r="F110" s="91"/>
      <c r="G110" s="54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</row>
    <row r="111" spans="1:19" ht="12.75">
      <c r="A111" s="78"/>
      <c r="B111" s="98"/>
      <c r="C111" s="85"/>
      <c r="D111" s="99"/>
      <c r="E111" s="85"/>
      <c r="F111" s="98"/>
      <c r="G111" s="100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</row>
    <row r="112" spans="1:31" ht="12.75">
      <c r="A112" s="92" t="s">
        <v>28</v>
      </c>
      <c r="B112" s="116" t="s">
        <v>23</v>
      </c>
      <c r="C112" s="116"/>
      <c r="D112" s="117"/>
      <c r="E112" s="116"/>
      <c r="F112" s="118"/>
      <c r="G112" s="93" t="s">
        <v>29</v>
      </c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U112" s="35" t="s">
        <v>0</v>
      </c>
      <c r="V112" s="36" t="s">
        <v>36</v>
      </c>
      <c r="W112" s="37" t="s">
        <v>1</v>
      </c>
      <c r="X112" s="37" t="s">
        <v>2</v>
      </c>
      <c r="Y112" s="37" t="s">
        <v>3</v>
      </c>
      <c r="Z112" s="37" t="s">
        <v>4</v>
      </c>
      <c r="AA112" s="37" t="s">
        <v>5</v>
      </c>
      <c r="AB112" s="37" t="s">
        <v>6</v>
      </c>
      <c r="AC112" s="37" t="s">
        <v>7</v>
      </c>
      <c r="AD112" s="37" t="s">
        <v>8</v>
      </c>
      <c r="AE112" s="35" t="s">
        <v>9</v>
      </c>
    </row>
    <row r="113" spans="1:31" ht="12.75">
      <c r="A113" s="81" t="s">
        <v>47</v>
      </c>
      <c r="B113" s="82" t="str">
        <f>B107</f>
        <v>GEVI</v>
      </c>
      <c r="C113" s="88">
        <f>IF(AND(BA114=" ",BA115=" ",BA116=" ",BA117=" "),"",SUM(BA114:BA117))</f>
        <v>1</v>
      </c>
      <c r="D113" s="87" t="s">
        <v>22</v>
      </c>
      <c r="E113" s="89">
        <f>IF(AND(BB114=" ",BB115=" ",BB116=" ",BB117=" "),"",SUM(BB114:BB117))</f>
        <v>2</v>
      </c>
      <c r="F113" s="82" t="str">
        <f>B108</f>
        <v>C.R.RIOCELL</v>
      </c>
      <c r="G113" s="82" t="str">
        <f>V5</f>
        <v>ARFM</v>
      </c>
      <c r="H113" s="33">
        <f>IF(C113&amp;E113="","",IF(C113=E113,1,IF(C113&gt;E113,3,IF(C113&lt;E113,0))))</f>
        <v>0</v>
      </c>
      <c r="I113" s="33">
        <f>IF(C113&amp;E113="","",IF(E113=C113,1,IF(C113&lt;E113,3,IF(C113&gt;E113,0))))</f>
        <v>3</v>
      </c>
      <c r="J113" s="33">
        <f>IF(C113&amp;E113="","",IF(C113&amp;E113&lt;&gt;"",1))</f>
        <v>1</v>
      </c>
      <c r="K113" s="33">
        <f>IF(C113&amp;E113="","",IF(C113&amp;E113&lt;&gt;"",1))</f>
        <v>1</v>
      </c>
      <c r="L113" s="33">
        <f>IF(C113="","",C113)</f>
        <v>1</v>
      </c>
      <c r="M113" s="33">
        <f>IF(E113="","",E113)</f>
        <v>2</v>
      </c>
      <c r="N113" s="33">
        <f>IF(H113=3,1,0)</f>
        <v>0</v>
      </c>
      <c r="O113" s="33">
        <f>IF(I113=3,1,0)</f>
        <v>1</v>
      </c>
      <c r="P113" s="33">
        <f>IF(H113=1,1,0)</f>
        <v>0</v>
      </c>
      <c r="Q113" s="33">
        <f>IF(I113=1,1,0)</f>
        <v>0</v>
      </c>
      <c r="R113" s="33">
        <f>IF(H113=0,1,0)</f>
        <v>1</v>
      </c>
      <c r="S113" s="33">
        <f>IF(I113=0,1,0)</f>
        <v>0</v>
      </c>
      <c r="U113" s="15" t="s">
        <v>10</v>
      </c>
      <c r="V113" s="109" t="str">
        <f>VLOOKUP($B$108,CHAVES!$A$1:$F$20,1,FALSE)</f>
        <v>C.R.RIOCELL</v>
      </c>
      <c r="W113" s="17">
        <f>SUMIF($B$113:$B$140,V113,$H$113:$H$140)+SUMIF($F$113:$F$140,V113,$I$113:$I$140)</f>
        <v>6</v>
      </c>
      <c r="X113" s="17">
        <f>SUMIF($B$113:$B$140,V113,$J$113:$J$140)+SUMIF($F$113:$F$140,V113,$K$113:$K$140)</f>
        <v>2</v>
      </c>
      <c r="Y113" s="17">
        <f>SUMIF($B$113:$B$140,V113,$N$113:$N$140)+SUMIF($F$113:$F$140,V113,$O$113:$O$140)</f>
        <v>2</v>
      </c>
      <c r="Z113" s="17">
        <f>SUMIF($B$113:$B$140,V113,$P$113:$P$140)+SUMIF($F$113:$F$140,V113,$Q$113:$Q$140)</f>
        <v>0</v>
      </c>
      <c r="AA113" s="17">
        <f>SUMIF($B$113:$B$140,V113,$R$113:$R$140)+SUMIF($F$113:$F$140,V113,$S$113:$S$140)</f>
        <v>0</v>
      </c>
      <c r="AB113" s="17">
        <f>SUMIF($B$113:$B$140,V113,$L$113:$L$140)+SUMIF($F$113:$F$140,V113,$M$113:$M$140)</f>
        <v>5</v>
      </c>
      <c r="AC113" s="17">
        <f>SUMIF($B$113:$B$140,V113,$M$113:$M$140)+SUMIF($F$113:$F$140,V113,$L$113:$L$140)</f>
        <v>1</v>
      </c>
      <c r="AD113" s="17">
        <f>AB113-AC113</f>
        <v>4</v>
      </c>
      <c r="AE113" s="18">
        <f>IF(ISERR((W113/(X113*3))),0,((W113/(X113*3))))</f>
        <v>1</v>
      </c>
    </row>
    <row r="114" spans="1:54" ht="12.75">
      <c r="A114" s="34">
        <v>1</v>
      </c>
      <c r="B114" s="75" t="str">
        <f>VLOOKUP($B$113,CHAVES!$A$1:$F$20,3,FALSE)</f>
        <v>MARCIO</v>
      </c>
      <c r="C114" s="106">
        <v>0</v>
      </c>
      <c r="D114" s="32" t="s">
        <v>22</v>
      </c>
      <c r="E114" s="106">
        <v>0</v>
      </c>
      <c r="F114" s="75" t="str">
        <f>VLOOKUP($F$113,CHAVES!$A$1:$F$20,3,FALSE)</f>
        <v>LEONE</v>
      </c>
      <c r="G114" s="75" t="str">
        <f>VLOOKUP($G$113,CHAVES!$A$1:$F$20,3,FALSE)</f>
        <v>PERAZO</v>
      </c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U114" s="15" t="s">
        <v>11</v>
      </c>
      <c r="V114" s="109" t="str">
        <f>VLOOKUP($B$107,CHAVES!$A$1:$F$20,1,FALSE)</f>
        <v>GEVI</v>
      </c>
      <c r="W114" s="17">
        <f>SUMIF($B$113:$B$140,V114,$H$113:$H$140)+SUMIF($F$113:$F$140,V114,$I$113:$I$140)</f>
        <v>3</v>
      </c>
      <c r="X114" s="17">
        <f>SUMIF($B$113:$B$140,V114,$J$113:$J$140)+SUMIF($F$113:$F$140,V114,$K$113:$K$140)</f>
        <v>2</v>
      </c>
      <c r="Y114" s="17">
        <f>SUMIF($B$113:$B$140,V114,$N$113:$N$140)+SUMIF($F$113:$F$140,V114,$O$113:$O$140)</f>
        <v>1</v>
      </c>
      <c r="Z114" s="17">
        <f>SUMIF($B$113:$B$140,V114,$P$113:$P$140)+SUMIF($F$113:$F$140,V114,$Q$113:$Q$140)</f>
        <v>0</v>
      </c>
      <c r="AA114" s="17">
        <f>SUMIF($B$113:$B$140,V114,$R$113:$R$140)+SUMIF($F$113:$F$140,V114,$S$113:$S$140)</f>
        <v>1</v>
      </c>
      <c r="AB114" s="17">
        <f>SUMIF($B$113:$B$140,V114,$L$113:$L$140)+SUMIF($F$113:$F$140,V114,$M$113:$M$140)</f>
        <v>2</v>
      </c>
      <c r="AC114" s="17">
        <f>SUMIF($B$113:$B$140,V114,$M$113:$M$140)+SUMIF($F$113:$F$140,V114,$L$113:$L$140)</f>
        <v>2</v>
      </c>
      <c r="AD114" s="17">
        <f>AB114-AC114</f>
        <v>0</v>
      </c>
      <c r="AE114" s="18">
        <f>IF(ISERR((W114/(X114*3))),0,((W114/(X114*3))))</f>
        <v>0.5</v>
      </c>
      <c r="BA114" s="10">
        <f t="shared" si="2"/>
        <v>0</v>
      </c>
      <c r="BB114" s="10">
        <f t="shared" si="3"/>
        <v>0</v>
      </c>
    </row>
    <row r="115" spans="1:54" ht="12.75">
      <c r="A115" s="31">
        <v>2</v>
      </c>
      <c r="B115" s="75" t="str">
        <f>VLOOKUP($B$113,CHAVES!$A$1:$F$20,4,FALSE)</f>
        <v>GOTHE</v>
      </c>
      <c r="C115" s="106">
        <v>1</v>
      </c>
      <c r="D115" s="32" t="s">
        <v>22</v>
      </c>
      <c r="E115" s="106">
        <v>0</v>
      </c>
      <c r="F115" s="75" t="str">
        <f>VLOOKUP($F$113,CHAVES!$A$1:$F$20,4,FALSE)</f>
        <v>ANDRE SILVA</v>
      </c>
      <c r="G115" s="75" t="str">
        <f>VLOOKUP($G$113,CHAVES!$A$1:$F$20,4,FALSE)</f>
        <v>RONIR</v>
      </c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U115" s="20" t="s">
        <v>12</v>
      </c>
      <c r="V115" s="108" t="str">
        <f>VLOOKUP($B$109,CHAVES!$A$1:$F$20,1,FALSE)</f>
        <v>ACADEMIA</v>
      </c>
      <c r="W115" s="22">
        <f>SUMIF($B$113:$B$140,V115,$H$113:$H$140)+SUMIF($F$113:$F$140,V115,$I$113:$I$140)</f>
        <v>0</v>
      </c>
      <c r="X115" s="22">
        <f>SUMIF($B$113:$B$140,V115,$J$113:$J$140)+SUMIF($F$113:$F$140,V115,$K$113:$K$140)</f>
        <v>2</v>
      </c>
      <c r="Y115" s="22">
        <f>SUMIF($B$113:$B$140,V115,$N$113:$N$140)+SUMIF($F$113:$F$140,V115,$O$113:$O$140)</f>
        <v>0</v>
      </c>
      <c r="Z115" s="22">
        <f>SUMIF($B$113:$B$140,V115,$P$113:$P$140)+SUMIF($F$113:$F$140,V115,$Q$113:$Q$140)</f>
        <v>0</v>
      </c>
      <c r="AA115" s="22">
        <f>SUMIF($B$113:$B$140,V115,$R$113:$R$140)+SUMIF($F$113:$F$140,V115,$S$113:$S$140)</f>
        <v>2</v>
      </c>
      <c r="AB115" s="22">
        <f>SUMIF($B$113:$B$140,V115,$L$113:$L$140)+SUMIF($F$113:$F$140,V115,$M$113:$M$140)</f>
        <v>0</v>
      </c>
      <c r="AC115" s="22">
        <f>SUMIF($B$113:$B$140,V115,$M$113:$M$140)+SUMIF($F$113:$F$140,V115,$L$113:$L$140)</f>
        <v>4</v>
      </c>
      <c r="AD115" s="22">
        <f>AB115-AC115</f>
        <v>-4</v>
      </c>
      <c r="AE115" s="23">
        <f>IF(ISERR((W115/(X115*3))),0,((W115/(X115*3))))</f>
        <v>0</v>
      </c>
      <c r="BA115" s="10">
        <f t="shared" si="2"/>
        <v>1</v>
      </c>
      <c r="BB115" s="10">
        <f t="shared" si="3"/>
        <v>0</v>
      </c>
    </row>
    <row r="116" spans="1:54" ht="12.75">
      <c r="A116" s="34">
        <v>3</v>
      </c>
      <c r="B116" s="75" t="str">
        <f>VLOOKUP($B$113,CHAVES!$A$1:$F$20,5,FALSE)</f>
        <v>P.FERNANDO</v>
      </c>
      <c r="C116" s="106">
        <v>1</v>
      </c>
      <c r="D116" s="32" t="s">
        <v>22</v>
      </c>
      <c r="E116" s="106">
        <v>2</v>
      </c>
      <c r="F116" s="75" t="str">
        <f>VLOOKUP($F$113,CHAVES!$A$1:$F$20,5,FALSE)</f>
        <v>DIOGO MALLET</v>
      </c>
      <c r="G116" s="75" t="str">
        <f>VLOOKUP($G$113,CHAVES!$A$1:$F$20,5,FALSE)</f>
        <v>THIAGO ROSA</v>
      </c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BA116" s="10">
        <f t="shared" si="2"/>
        <v>0</v>
      </c>
      <c r="BB116" s="10">
        <f t="shared" si="3"/>
        <v>1</v>
      </c>
    </row>
    <row r="117" spans="1:54" ht="12.75">
      <c r="A117" s="31">
        <v>4</v>
      </c>
      <c r="B117" s="75" t="str">
        <f>VLOOKUP($B$113,CHAVES!$A$1:$F$20,6,FALSE)</f>
        <v>BRENO</v>
      </c>
      <c r="C117" s="106">
        <v>0</v>
      </c>
      <c r="D117" s="32" t="s">
        <v>22</v>
      </c>
      <c r="E117" s="106">
        <v>2</v>
      </c>
      <c r="F117" s="75" t="str">
        <f>VLOOKUP($F$113,CHAVES!$A$1:$F$20,6,FALSE)</f>
        <v>MARCELO MALLET</v>
      </c>
      <c r="G117" s="75" t="str">
        <f>VLOOKUP($G$113,CHAVES!$A$1:$F$20,6,FALSE)</f>
        <v>JORGE MONTEIRO</v>
      </c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U117" s="35" t="s">
        <v>0</v>
      </c>
      <c r="V117" s="36" t="s">
        <v>36</v>
      </c>
      <c r="W117" s="37" t="s">
        <v>1</v>
      </c>
      <c r="X117" s="37" t="s">
        <v>2</v>
      </c>
      <c r="Y117" s="37" t="s">
        <v>3</v>
      </c>
      <c r="Z117" s="37" t="s">
        <v>4</v>
      </c>
      <c r="AA117" s="37" t="s">
        <v>5</v>
      </c>
      <c r="AB117" s="37" t="s">
        <v>6</v>
      </c>
      <c r="AC117" s="37" t="s">
        <v>7</v>
      </c>
      <c r="AD117" s="37" t="s">
        <v>8</v>
      </c>
      <c r="AE117" s="35" t="s">
        <v>9</v>
      </c>
      <c r="BA117" s="10">
        <f t="shared" si="2"/>
        <v>0</v>
      </c>
      <c r="BB117" s="10">
        <f t="shared" si="3"/>
        <v>1</v>
      </c>
    </row>
    <row r="118" spans="1:31" ht="12.75">
      <c r="A118" s="81" t="s">
        <v>48</v>
      </c>
      <c r="B118" s="82" t="str">
        <f>F107</f>
        <v>AFUMEPA</v>
      </c>
      <c r="C118" s="88">
        <f>IF(AND(BA119=" ",BA120=" ",BA121=" ",BA122=" "),"",SUM(BA119:BA122))</f>
        <v>0</v>
      </c>
      <c r="D118" s="87" t="s">
        <v>22</v>
      </c>
      <c r="E118" s="89">
        <f>IF(AND(BB119=" ",BB120=" ",BB121=" ",BB122=" "),"",SUM(BB119:BB122))</f>
        <v>1</v>
      </c>
      <c r="F118" s="82" t="str">
        <f>F108</f>
        <v>COP</v>
      </c>
      <c r="G118" s="82" t="s">
        <v>67</v>
      </c>
      <c r="H118" s="33">
        <f>IF(C118&amp;E118="","",IF(C118=E118,1,IF(C118&gt;E118,3,IF(C118&lt;E118,0))))</f>
        <v>0</v>
      </c>
      <c r="I118" s="33">
        <f>IF(C118&amp;E118="","",IF(E118=C118,1,IF(C118&lt;E118,3,IF(C118&gt;E118,0))))</f>
        <v>3</v>
      </c>
      <c r="J118" s="33">
        <f>IF(C118&amp;E118="","",IF(C118&amp;E118&lt;&gt;"",1))</f>
        <v>1</v>
      </c>
      <c r="K118" s="33">
        <f>IF(C118&amp;E118="","",IF(C118&amp;E118&lt;&gt;"",1))</f>
        <v>1</v>
      </c>
      <c r="L118" s="33">
        <f>IF(C118="","",C118)</f>
        <v>0</v>
      </c>
      <c r="M118" s="33">
        <f>IF(E118="","",E118)</f>
        <v>1</v>
      </c>
      <c r="N118" s="33">
        <f>IF(H118=3,1,0)</f>
        <v>0</v>
      </c>
      <c r="O118" s="33">
        <f>IF(I118=3,1,0)</f>
        <v>1</v>
      </c>
      <c r="P118" s="33">
        <f>IF(H118=1,1,0)</f>
        <v>0</v>
      </c>
      <c r="Q118" s="33">
        <f>IF(I118=1,1,0)</f>
        <v>0</v>
      </c>
      <c r="R118" s="33">
        <f>IF(H118=0,1,0)</f>
        <v>1</v>
      </c>
      <c r="S118" s="33">
        <f>IF(I118=0,1,0)</f>
        <v>0</v>
      </c>
      <c r="U118" s="15" t="s">
        <v>10</v>
      </c>
      <c r="V118" s="109" t="str">
        <f>VLOOKUP($F$108,CHAVES!$A$1:$F$20,1,FALSE)</f>
        <v>COP</v>
      </c>
      <c r="W118" s="17">
        <f>SUMIF($B$113:$B$140,V118,$H$113:$H$140)+SUMIF($F$113:$F$140,V118,$I$113:$I$140)</f>
        <v>6</v>
      </c>
      <c r="X118" s="17">
        <f>SUMIF($B$113:$B$140,V118,$J$113:$J$140)+SUMIF($F$113:$F$140,V118,$K$113:$K$140)</f>
        <v>2</v>
      </c>
      <c r="Y118" s="17">
        <f>SUMIF($B$113:$B$140,V118,$N$113:$N$140)+SUMIF($F$113:$F$140,V118,$O$113:$O$140)</f>
        <v>2</v>
      </c>
      <c r="Z118" s="17">
        <f>SUMIF($B$113:$B$140,V118,$P$113:$P$140)+SUMIF($F$113:$F$140,V118,$Q$113:$Q$140)</f>
        <v>0</v>
      </c>
      <c r="AA118" s="17">
        <f>SUMIF($B$113:$B$140,V118,$R$113:$R$140)+SUMIF($F$113:$F$140,V118,$S$113:$S$140)</f>
        <v>0</v>
      </c>
      <c r="AB118" s="17">
        <f>SUMIF($B$113:$B$140,V118,$L$113:$L$140)+SUMIF($F$113:$F$140,V118,$M$113:$M$140)</f>
        <v>3</v>
      </c>
      <c r="AC118" s="17">
        <f>SUMIF($B$113:$B$140,V118,$M$113:$M$140)+SUMIF($F$113:$F$140,V118,$L$113:$L$140)</f>
        <v>1</v>
      </c>
      <c r="AD118" s="17">
        <f>AB118-AC118</f>
        <v>2</v>
      </c>
      <c r="AE118" s="18">
        <f>IF(ISERR((W118/(X118*3))),0,((W118/(X118*3))))</f>
        <v>1</v>
      </c>
    </row>
    <row r="119" spans="1:54" ht="12.75">
      <c r="A119" s="34">
        <v>5</v>
      </c>
      <c r="B119" s="75" t="str">
        <f>VLOOKUP($B$118,CHAVES!$A$1:$F$20,3,FALSE)</f>
        <v>ANDRE</v>
      </c>
      <c r="C119" s="106">
        <v>0</v>
      </c>
      <c r="D119" s="32" t="s">
        <v>22</v>
      </c>
      <c r="E119" s="106">
        <v>0</v>
      </c>
      <c r="F119" s="75" t="str">
        <f>VLOOKUP($F$118,CHAVES!$A$1:$F$20,3,FALSE)</f>
        <v>MATEUS</v>
      </c>
      <c r="G119" s="75" t="str">
        <f>VLOOKUP($G$118,CHAVES!$A$1:$F$20,3,FALSE)</f>
        <v>EDUARDO SANTOS</v>
      </c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U119" s="15" t="s">
        <v>11</v>
      </c>
      <c r="V119" s="109" t="str">
        <f>VLOOKUP($F$107,CHAVES!$A$1:$F$20,1,FALSE)</f>
        <v>AFUMEPA</v>
      </c>
      <c r="W119" s="17">
        <f>SUMIF($B$113:$B$140,V119,$H$113:$H$140)+SUMIF($F$113:$F$140,V119,$I$113:$I$140)</f>
        <v>3</v>
      </c>
      <c r="X119" s="17">
        <f>SUMIF($B$113:$B$140,V119,$J$113:$J$140)+SUMIF($F$113:$F$140,V119,$K$113:$K$140)</f>
        <v>2</v>
      </c>
      <c r="Y119" s="17">
        <f>SUMIF($B$113:$B$140,V119,$N$113:$N$140)+SUMIF($F$113:$F$140,V119,$O$113:$O$140)</f>
        <v>1</v>
      </c>
      <c r="Z119" s="17">
        <f>SUMIF($B$113:$B$140,V119,$P$113:$P$140)+SUMIF($F$113:$F$140,V119,$Q$113:$Q$140)</f>
        <v>0</v>
      </c>
      <c r="AA119" s="17">
        <f>SUMIF($B$113:$B$140,V119,$R$113:$R$140)+SUMIF($F$113:$F$140,V119,$S$113:$S$140)</f>
        <v>1</v>
      </c>
      <c r="AB119" s="17">
        <f>SUMIF($B$113:$B$140,V119,$L$113:$L$140)+SUMIF($F$113:$F$140,V119,$M$113:$M$140)</f>
        <v>2</v>
      </c>
      <c r="AC119" s="17">
        <f>SUMIF($B$113:$B$140,V119,$M$113:$M$140)+SUMIF($F$113:$F$140,V119,$L$113:$L$140)</f>
        <v>2</v>
      </c>
      <c r="AD119" s="17">
        <f>AB119-AC119</f>
        <v>0</v>
      </c>
      <c r="AE119" s="18">
        <f>IF(ISERR((W119/(X119*3))),0,((W119/(X119*3))))</f>
        <v>0.5</v>
      </c>
      <c r="BA119" s="10">
        <f t="shared" si="2"/>
        <v>0</v>
      </c>
      <c r="BB119" s="10">
        <f t="shared" si="3"/>
        <v>0</v>
      </c>
    </row>
    <row r="120" spans="1:54" ht="12.75">
      <c r="A120" s="31">
        <v>6</v>
      </c>
      <c r="B120" s="75" t="str">
        <f>VLOOKUP($B$118,CHAVES!$A$1:$F$20,4,FALSE)</f>
        <v>SERGIO </v>
      </c>
      <c r="C120" s="106">
        <v>0</v>
      </c>
      <c r="D120" s="32" t="s">
        <v>22</v>
      </c>
      <c r="E120" s="106">
        <v>1</v>
      </c>
      <c r="F120" s="75" t="str">
        <f>VLOOKUP($F$118,CHAVES!$A$1:$F$20,4,FALSE)</f>
        <v>MARIO BAPTISTA</v>
      </c>
      <c r="G120" s="75" t="str">
        <f>VLOOKUP($G$118,CHAVES!$A$1:$F$20,4,FALSE)</f>
        <v>DIOGO GUIMARAES</v>
      </c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U120" s="20" t="s">
        <v>12</v>
      </c>
      <c r="V120" s="108" t="str">
        <f>VLOOKUP($F$109,CHAVES!$A$1:$F$20,1,FALSE)</f>
        <v>CAIXEIROS</v>
      </c>
      <c r="W120" s="22">
        <f>SUMIF($B$113:$B$140,V120,$H$113:$H$140)+SUMIF($F$113:$F$140,V120,$I$113:$I$140)</f>
        <v>0</v>
      </c>
      <c r="X120" s="22">
        <f>SUMIF($B$113:$B$140,V120,$J$113:$J$140)+SUMIF($F$113:$F$140,V120,$K$113:$K$140)</f>
        <v>2</v>
      </c>
      <c r="Y120" s="22">
        <f>SUMIF($B$113:$B$140,V120,$N$113:$N$140)+SUMIF($F$113:$F$140,V120,$O$113:$O$140)</f>
        <v>0</v>
      </c>
      <c r="Z120" s="22">
        <f>SUMIF($B$113:$B$140,V120,$P$113:$P$140)+SUMIF($F$113:$F$140,V120,$Q$113:$Q$140)</f>
        <v>0</v>
      </c>
      <c r="AA120" s="22">
        <f>SUMIF($B$113:$B$140,V120,$R$113:$R$140)+SUMIF($F$113:$F$140,V120,$S$113:$S$140)</f>
        <v>2</v>
      </c>
      <c r="AB120" s="22">
        <f>SUMIF($B$113:$B$140,V120,$L$113:$L$140)+SUMIF($F$113:$F$140,V120,$M$113:$M$140)</f>
        <v>2</v>
      </c>
      <c r="AC120" s="22">
        <f>SUMIF($B$113:$B$140,V120,$M$113:$M$140)+SUMIF($F$113:$F$140,V120,$L$113:$L$140)</f>
        <v>4</v>
      </c>
      <c r="AD120" s="22">
        <f>AB120-AC120</f>
        <v>-2</v>
      </c>
      <c r="AE120" s="23">
        <f>IF(ISERR((W120/(X120*3))),0,((W120/(X120*3))))</f>
        <v>0</v>
      </c>
      <c r="BA120" s="10">
        <f t="shared" si="2"/>
        <v>0</v>
      </c>
      <c r="BB120" s="10">
        <f t="shared" si="3"/>
        <v>1</v>
      </c>
    </row>
    <row r="121" spans="1:54" ht="12.75">
      <c r="A121" s="34">
        <v>7</v>
      </c>
      <c r="B121" s="75" t="str">
        <f>VLOOKUP($B$118,CHAVES!$A$1:$F$20,5,FALSE)</f>
        <v>ELISANDRO</v>
      </c>
      <c r="C121" s="106">
        <v>0</v>
      </c>
      <c r="D121" s="32" t="s">
        <v>22</v>
      </c>
      <c r="E121" s="106">
        <v>0</v>
      </c>
      <c r="F121" s="75" t="str">
        <f>VLOOKUP($F$118,CHAVES!$A$1:$F$20,5,FALSE)</f>
        <v>FERNANDO</v>
      </c>
      <c r="G121" s="75" t="str">
        <f>VLOOKUP($G$118,CHAVES!$A$1:$F$20,5,FALSE)</f>
        <v>EDUARDO TERROSO</v>
      </c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BA121" s="10">
        <f t="shared" si="2"/>
        <v>0</v>
      </c>
      <c r="BB121" s="10">
        <f t="shared" si="3"/>
        <v>0</v>
      </c>
    </row>
    <row r="122" spans="1:54" ht="12.75">
      <c r="A122" s="31">
        <v>8</v>
      </c>
      <c r="B122" s="75" t="str">
        <f>VLOOKUP($B$118,CHAVES!$A$1:$F$20,6,FALSE)</f>
        <v>RODRIGO</v>
      </c>
      <c r="C122" s="106">
        <v>0</v>
      </c>
      <c r="D122" s="32" t="s">
        <v>22</v>
      </c>
      <c r="E122" s="106">
        <v>0</v>
      </c>
      <c r="F122" s="75" t="str">
        <f>VLOOKUP($F$118,CHAVES!$A$1:$F$20,6,FALSE)</f>
        <v>NILMAR</v>
      </c>
      <c r="G122" s="75" t="str">
        <f>VLOOKUP($G$118,CHAVES!$A$1:$F$20,6,FALSE)</f>
        <v>CRISTIAN</v>
      </c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BA122" s="10">
        <f t="shared" si="2"/>
        <v>0</v>
      </c>
      <c r="BB122" s="10">
        <f t="shared" si="3"/>
        <v>0</v>
      </c>
    </row>
    <row r="123" spans="1:19" ht="12.75">
      <c r="A123" s="79" t="s">
        <v>28</v>
      </c>
      <c r="B123" s="112" t="s">
        <v>24</v>
      </c>
      <c r="C123" s="112"/>
      <c r="D123" s="113"/>
      <c r="E123" s="112"/>
      <c r="F123" s="114"/>
      <c r="G123" s="80" t="s">
        <v>29</v>
      </c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</row>
    <row r="124" spans="1:19" ht="12.75">
      <c r="A124" s="81" t="s">
        <v>47</v>
      </c>
      <c r="B124" s="82" t="str">
        <f>B109</f>
        <v>ACADEMIA</v>
      </c>
      <c r="C124" s="88">
        <f>IF(AND(BA125=" ",BA126=" ",BA127=" ",BA128=" "),"",SUM(BA125:BA128))</f>
        <v>0</v>
      </c>
      <c r="D124" s="87" t="s">
        <v>22</v>
      </c>
      <c r="E124" s="89">
        <f>IF(AND(BB125=" ",BB126=" ",BB127=" ",BB128=" "),"",SUM(BB125:BB128))</f>
        <v>1</v>
      </c>
      <c r="F124" s="82" t="str">
        <f>B107</f>
        <v>GEVI</v>
      </c>
      <c r="G124" s="82" t="str">
        <f>V17</f>
        <v>CAIXEIRAL</v>
      </c>
      <c r="H124" s="33">
        <f>IF(C124&amp;E124="","",IF(C124=E124,1,IF(C124&gt;E124,3,IF(C124&lt;E124,0))))</f>
        <v>0</v>
      </c>
      <c r="I124" s="33">
        <f>IF(C124&amp;E124="","",IF(E124=C124,1,IF(C124&lt;E124,3,IF(C124&gt;E124,0))))</f>
        <v>3</v>
      </c>
      <c r="J124" s="33">
        <f>IF(C124&amp;E124="","",IF(C124&amp;E124&lt;&gt;"",1))</f>
        <v>1</v>
      </c>
      <c r="K124" s="33">
        <f>IF(C124&amp;E124="","",IF(C124&amp;E124&lt;&gt;"",1))</f>
        <v>1</v>
      </c>
      <c r="L124" s="33">
        <f>IF(C124="","",C124)</f>
        <v>0</v>
      </c>
      <c r="M124" s="33">
        <f>IF(E124="","",E124)</f>
        <v>1</v>
      </c>
      <c r="N124" s="33">
        <f>IF(H124=3,1,0)</f>
        <v>0</v>
      </c>
      <c r="O124" s="33">
        <f>IF(I124=3,1,0)</f>
        <v>1</v>
      </c>
      <c r="P124" s="33">
        <f>IF(H124=1,1,0)</f>
        <v>0</v>
      </c>
      <c r="Q124" s="33">
        <f>IF(I124=1,1,0)</f>
        <v>0</v>
      </c>
      <c r="R124" s="33">
        <f>IF(H124=0,1,0)</f>
        <v>1</v>
      </c>
      <c r="S124" s="33">
        <f>IF(I124=0,1,0)</f>
        <v>0</v>
      </c>
    </row>
    <row r="125" spans="1:54" ht="12.75">
      <c r="A125" s="34">
        <v>1</v>
      </c>
      <c r="B125" s="75" t="str">
        <f>VLOOKUP($B$124,CHAVES!$A$1:$F$20,3,FALSE)</f>
        <v>ALESANDRO</v>
      </c>
      <c r="C125" s="106">
        <v>0</v>
      </c>
      <c r="D125" s="32" t="s">
        <v>22</v>
      </c>
      <c r="E125" s="106">
        <v>0</v>
      </c>
      <c r="F125" s="75" t="str">
        <f>VLOOKUP($F$124,CHAVES!$A$1:$F$20,3,FALSE)</f>
        <v>MARCIO</v>
      </c>
      <c r="G125" s="75" t="str">
        <f>VLOOKUP($G$124,CHAVES!$A$1:$F$20,3,FALSE)</f>
        <v>ROBERTO</v>
      </c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BA125" s="10">
        <f t="shared" si="2"/>
        <v>0</v>
      </c>
      <c r="BB125" s="10">
        <f t="shared" si="3"/>
        <v>0</v>
      </c>
    </row>
    <row r="126" spans="1:54" ht="12.75">
      <c r="A126" s="31">
        <v>2</v>
      </c>
      <c r="B126" s="75" t="str">
        <f>VLOOKUP($B$124,CHAVES!$A$1:$F$20,4,FALSE)</f>
        <v>OSMAR</v>
      </c>
      <c r="C126" s="106">
        <v>0</v>
      </c>
      <c r="D126" s="32" t="s">
        <v>22</v>
      </c>
      <c r="E126" s="106">
        <v>0</v>
      </c>
      <c r="F126" s="75" t="str">
        <f>VLOOKUP($F$124,CHAVES!$A$1:$F$20,4,FALSE)</f>
        <v>GOTHE</v>
      </c>
      <c r="G126" s="75" t="str">
        <f>VLOOKUP($G$124,CHAVES!$A$1:$F$20,4,FALSE)</f>
        <v>GILIAN</v>
      </c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BA126" s="10">
        <f t="shared" si="2"/>
        <v>0</v>
      </c>
      <c r="BB126" s="10">
        <f t="shared" si="3"/>
        <v>0</v>
      </c>
    </row>
    <row r="127" spans="1:54" ht="12.75">
      <c r="A127" s="34">
        <v>3</v>
      </c>
      <c r="B127" s="75" t="str">
        <f>VLOOKUP($B$124,CHAVES!$A$1:$F$20,5,FALSE)</f>
        <v>L.FERNANDO</v>
      </c>
      <c r="C127" s="106">
        <v>0</v>
      </c>
      <c r="D127" s="32" t="s">
        <v>22</v>
      </c>
      <c r="E127" s="106">
        <v>1</v>
      </c>
      <c r="F127" s="75" t="str">
        <f>VLOOKUP($F$124,CHAVES!$A$1:$F$20,5,FALSE)</f>
        <v>P.FERNANDO</v>
      </c>
      <c r="G127" s="75" t="str">
        <f>VLOOKUP($G$124,CHAVES!$A$1:$F$20,5,FALSE)</f>
        <v>NERO</v>
      </c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BA127" s="10">
        <f t="shared" si="2"/>
        <v>0</v>
      </c>
      <c r="BB127" s="10">
        <f t="shared" si="3"/>
        <v>1</v>
      </c>
    </row>
    <row r="128" spans="1:54" ht="12.75">
      <c r="A128" s="31">
        <v>4</v>
      </c>
      <c r="B128" s="75" t="str">
        <f>VLOOKUP($B$124,CHAVES!$A$1:$F$20,6,FALSE)</f>
        <v>MARCELO</v>
      </c>
      <c r="C128" s="106">
        <v>1</v>
      </c>
      <c r="D128" s="32" t="s">
        <v>22</v>
      </c>
      <c r="E128" s="106">
        <v>1</v>
      </c>
      <c r="F128" s="75" t="str">
        <f>VLOOKUP($F$124,CHAVES!$A$1:$F$20,6,FALSE)</f>
        <v>BRENO</v>
      </c>
      <c r="G128" s="75" t="str">
        <f>VLOOKUP($G$124,CHAVES!$A$1:$F$20,6,FALSE)</f>
        <v>RICARDO OLIVEIRA</v>
      </c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BA128" s="10">
        <f t="shared" si="2"/>
        <v>0</v>
      </c>
      <c r="BB128" s="10">
        <f t="shared" si="3"/>
        <v>0</v>
      </c>
    </row>
    <row r="129" spans="1:19" ht="12.75">
      <c r="A129" s="81" t="s">
        <v>48</v>
      </c>
      <c r="B129" s="82" t="str">
        <f>F109</f>
        <v>CAIXEIROS</v>
      </c>
      <c r="C129" s="88">
        <f>IF(AND(BA130=" ",BA131=" ",BA132=" ",BA133=" "),"",SUM(BA130:BA133))</f>
        <v>1</v>
      </c>
      <c r="D129" s="87" t="s">
        <v>22</v>
      </c>
      <c r="E129" s="89">
        <f>IF(AND(BB130=" ",BB131=" ",BB132=" ",BB133=" "),"",SUM(BB130:BB133))</f>
        <v>2</v>
      </c>
      <c r="F129" s="82" t="str">
        <f>F107</f>
        <v>AFUMEPA</v>
      </c>
      <c r="G129" s="82" t="str">
        <f>V4</f>
        <v>APFM</v>
      </c>
      <c r="H129" s="33">
        <f>IF(C129&amp;E129="","",IF(C129=E129,1,IF(C129&gt;E129,3,IF(C129&lt;E129,0))))</f>
        <v>0</v>
      </c>
      <c r="I129" s="33">
        <f>IF(C129&amp;E129="","",IF(E129=C129,1,IF(C129&lt;E129,3,IF(C129&gt;E129,0))))</f>
        <v>3</v>
      </c>
      <c r="J129" s="33">
        <f>IF(C129&amp;E129="","",IF(C129&amp;E129&lt;&gt;"",1))</f>
        <v>1</v>
      </c>
      <c r="K129" s="33">
        <f>IF(C129&amp;E129="","",IF(C129&amp;E129&lt;&gt;"",1))</f>
        <v>1</v>
      </c>
      <c r="L129" s="33">
        <f>IF(C129="","",C129)</f>
        <v>1</v>
      </c>
      <c r="M129" s="33">
        <f>IF(E129="","",E129)</f>
        <v>2</v>
      </c>
      <c r="N129" s="33">
        <f>IF(H129=3,1,0)</f>
        <v>0</v>
      </c>
      <c r="O129" s="33">
        <f>IF(I129=3,1,0)</f>
        <v>1</v>
      </c>
      <c r="P129" s="33">
        <f>IF(H129=1,1,0)</f>
        <v>0</v>
      </c>
      <c r="Q129" s="33">
        <f>IF(I129=1,1,0)</f>
        <v>0</v>
      </c>
      <c r="R129" s="33">
        <f>IF(H129=0,1,0)</f>
        <v>1</v>
      </c>
      <c r="S129" s="33">
        <f>IF(I129=0,1,0)</f>
        <v>0</v>
      </c>
    </row>
    <row r="130" spans="1:54" ht="12.75">
      <c r="A130" s="34">
        <v>5</v>
      </c>
      <c r="B130" s="75" t="str">
        <f>VLOOKUP($B$129,CHAVES!$A$1:$F$20,3,FALSE)</f>
        <v>TIAGO SCHEMES</v>
      </c>
      <c r="C130" s="106">
        <v>1</v>
      </c>
      <c r="D130" s="32" t="s">
        <v>22</v>
      </c>
      <c r="E130" s="106">
        <v>2</v>
      </c>
      <c r="F130" s="75" t="str">
        <f>VLOOKUP($F$129,CHAVES!$A$1:$F$20,3,FALSE)</f>
        <v>ANDRE</v>
      </c>
      <c r="G130" s="75" t="str">
        <f>VLOOKUP($G$129,CHAVES!$A$1:$F$20,3,FALSE)</f>
        <v>JEFERSON</v>
      </c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BA130" s="10">
        <f t="shared" si="2"/>
        <v>0</v>
      </c>
      <c r="BB130" s="10">
        <f t="shared" si="3"/>
        <v>1</v>
      </c>
    </row>
    <row r="131" spans="1:54" ht="12.75">
      <c r="A131" s="31">
        <v>6</v>
      </c>
      <c r="B131" s="75" t="str">
        <f>VLOOKUP($B$129,CHAVES!$A$1:$F$20,4,FALSE)</f>
        <v>FELIPE</v>
      </c>
      <c r="C131" s="106">
        <v>2</v>
      </c>
      <c r="D131" s="32" t="s">
        <v>22</v>
      </c>
      <c r="E131" s="106">
        <v>1</v>
      </c>
      <c r="F131" s="75" t="str">
        <f>VLOOKUP($F$129,CHAVES!$A$1:$F$20,4,FALSE)</f>
        <v>SERGIO </v>
      </c>
      <c r="G131" s="75" t="str">
        <f>VLOOKUP($G$129,CHAVES!$A$1:$F$20,4,FALSE)</f>
        <v>NILSON</v>
      </c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BA131" s="10">
        <f t="shared" si="2"/>
        <v>1</v>
      </c>
      <c r="BB131" s="10">
        <f t="shared" si="3"/>
        <v>0</v>
      </c>
    </row>
    <row r="132" spans="1:54" ht="12.75">
      <c r="A132" s="34">
        <v>7</v>
      </c>
      <c r="B132" s="75" t="str">
        <f>VLOOKUP($B$129,CHAVES!$A$1:$F$20,5,FALSE)</f>
        <v>PAULO SCHEMES</v>
      </c>
      <c r="C132" s="106">
        <v>0</v>
      </c>
      <c r="D132" s="32" t="s">
        <v>22</v>
      </c>
      <c r="E132" s="106">
        <v>0</v>
      </c>
      <c r="F132" s="75" t="str">
        <f>VLOOKUP($F$129,CHAVES!$A$1:$F$20,5,FALSE)</f>
        <v>ELISANDRO</v>
      </c>
      <c r="G132" s="75" t="str">
        <f>VLOOKUP($G$129,CHAVES!$A$1:$F$20,5,FALSE)</f>
        <v>MARCOS</v>
      </c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BA132" s="10">
        <f t="shared" si="2"/>
        <v>0</v>
      </c>
      <c r="BB132" s="10">
        <f t="shared" si="3"/>
        <v>0</v>
      </c>
    </row>
    <row r="133" spans="1:54" ht="12.75">
      <c r="A133" s="31">
        <v>8</v>
      </c>
      <c r="B133" s="75" t="str">
        <f>VLOOKUP($B$129,CHAVES!$A$1:$F$20,6,FALSE)</f>
        <v>MARIO SCHEMES</v>
      </c>
      <c r="C133" s="106">
        <v>0</v>
      </c>
      <c r="D133" s="32" t="s">
        <v>22</v>
      </c>
      <c r="E133" s="106">
        <v>2</v>
      </c>
      <c r="F133" s="75" t="str">
        <f>VLOOKUP($F$129,CHAVES!$A$1:$F$20,6,FALSE)</f>
        <v>RODRIGO</v>
      </c>
      <c r="G133" s="75" t="str">
        <f>VLOOKUP($G$129,CHAVES!$A$1:$F$20,6,FALSE)</f>
        <v>CHARLES</v>
      </c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BA133" s="10">
        <f t="shared" si="2"/>
        <v>0</v>
      </c>
      <c r="BB133" s="10">
        <f t="shared" si="3"/>
        <v>1</v>
      </c>
    </row>
    <row r="134" spans="1:19" ht="12.75">
      <c r="A134" s="45" t="s">
        <v>28</v>
      </c>
      <c r="B134" s="128" t="s">
        <v>25</v>
      </c>
      <c r="C134" s="128"/>
      <c r="D134" s="129"/>
      <c r="E134" s="128"/>
      <c r="F134" s="130"/>
      <c r="G134" s="46" t="s">
        <v>29</v>
      </c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</row>
    <row r="135" spans="1:19" ht="12.75">
      <c r="A135" s="81" t="s">
        <v>47</v>
      </c>
      <c r="B135" s="82" t="str">
        <f>B108</f>
        <v>C.R.RIOCELL</v>
      </c>
      <c r="C135" s="88">
        <f>IF(AND(BA136=" ",BA137=" ",BA138=" ",BA139=" "),"",SUM(BA136:BA139))</f>
        <v>3</v>
      </c>
      <c r="D135" s="87" t="s">
        <v>22</v>
      </c>
      <c r="E135" s="89">
        <f>IF(AND(BB136=" ",BB137=" ",BB138=" ",BB139=" "),"",SUM(BB136:BB139))</f>
        <v>0</v>
      </c>
      <c r="F135" s="82" t="str">
        <f>B109</f>
        <v>ACADEMIA</v>
      </c>
      <c r="G135" s="82" t="str">
        <f>V10</f>
        <v>ABP</v>
      </c>
      <c r="H135" s="33">
        <f>IF(C135&amp;E135="","",IF(C135=E135,1,IF(C135&gt;E135,3,IF(C135&lt;E135,0))))</f>
        <v>3</v>
      </c>
      <c r="I135" s="33">
        <f>IF(C135&amp;E135="","",IF(E135=C135,1,IF(C135&lt;E135,3,IF(C135&gt;E135,0))))</f>
        <v>0</v>
      </c>
      <c r="J135" s="33">
        <f>IF(C135&amp;E135="","",IF(C135&amp;E135&lt;&gt;"",1))</f>
        <v>1</v>
      </c>
      <c r="K135" s="33">
        <f>IF(C135&amp;E135="","",IF(C135&amp;E135&lt;&gt;"",1))</f>
        <v>1</v>
      </c>
      <c r="L135" s="33">
        <f>IF(C135="","",C135)</f>
        <v>3</v>
      </c>
      <c r="M135" s="33">
        <f>IF(E135="","",E135)</f>
        <v>0</v>
      </c>
      <c r="N135" s="33">
        <f>IF(H135=3,1,0)</f>
        <v>1</v>
      </c>
      <c r="O135" s="33">
        <f>IF(I135=3,1,0)</f>
        <v>0</v>
      </c>
      <c r="P135" s="33">
        <f>IF(H135=1,1,0)</f>
        <v>0</v>
      </c>
      <c r="Q135" s="33">
        <f>IF(I135=1,1,0)</f>
        <v>0</v>
      </c>
      <c r="R135" s="33">
        <f>IF(H135=0,1,0)</f>
        <v>0</v>
      </c>
      <c r="S135" s="33">
        <f>IF(I135=0,1,0)</f>
        <v>1</v>
      </c>
    </row>
    <row r="136" spans="1:54" ht="12.75">
      <c r="A136" s="34">
        <v>1</v>
      </c>
      <c r="B136" s="75" t="str">
        <f>VLOOKUP($B$135,CHAVES!$A$1:$F$20,3,FALSE)</f>
        <v>LEONE</v>
      </c>
      <c r="C136" s="106">
        <v>2</v>
      </c>
      <c r="D136" s="32" t="s">
        <v>22</v>
      </c>
      <c r="E136" s="106">
        <v>0</v>
      </c>
      <c r="F136" s="75" t="str">
        <f>VLOOKUP($F$135,CHAVES!$A$1:$F$20,3,FALSE)</f>
        <v>ALESANDRO</v>
      </c>
      <c r="G136" s="75" t="str">
        <f>VLOOKUP($G$135,CHAVES!$A$1:$F$20,3,FALSE)</f>
        <v>DIEGO </v>
      </c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BA136" s="10">
        <f t="shared" si="2"/>
        <v>1</v>
      </c>
      <c r="BB136" s="10">
        <f t="shared" si="3"/>
        <v>0</v>
      </c>
    </row>
    <row r="137" spans="1:54" ht="12.75">
      <c r="A137" s="31">
        <v>2</v>
      </c>
      <c r="B137" s="75" t="str">
        <f>VLOOKUP($B$135,CHAVES!$A$1:$F$20,4,FALSE)</f>
        <v>ANDRE SILVA</v>
      </c>
      <c r="C137" s="106">
        <v>1</v>
      </c>
      <c r="D137" s="32" t="s">
        <v>22</v>
      </c>
      <c r="E137" s="106">
        <v>0</v>
      </c>
      <c r="F137" s="75" t="str">
        <f>VLOOKUP($F$135,CHAVES!$A$1:$F$20,4,FALSE)</f>
        <v>OSMAR</v>
      </c>
      <c r="G137" s="75" t="str">
        <f>VLOOKUP($G$135,CHAVES!$A$1:$F$20,4,FALSE)</f>
        <v>MAURICIO</v>
      </c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BA137" s="10">
        <f t="shared" si="2"/>
        <v>1</v>
      </c>
      <c r="BB137" s="10">
        <f t="shared" si="3"/>
        <v>0</v>
      </c>
    </row>
    <row r="138" spans="1:54" ht="12.75">
      <c r="A138" s="34">
        <v>3</v>
      </c>
      <c r="B138" s="75" t="str">
        <f>VLOOKUP($B$135,CHAVES!$A$1:$F$20,5,FALSE)</f>
        <v>DIOGO MALLET</v>
      </c>
      <c r="C138" s="106">
        <v>2</v>
      </c>
      <c r="D138" s="32" t="s">
        <v>22</v>
      </c>
      <c r="E138" s="106">
        <v>2</v>
      </c>
      <c r="F138" s="75" t="str">
        <f>VLOOKUP($F$135,CHAVES!$A$1:$F$20,5,FALSE)</f>
        <v>L.FERNANDO</v>
      </c>
      <c r="G138" s="75" t="str">
        <f>VLOOKUP($G$135,CHAVES!$A$1:$F$20,5,FALSE)</f>
        <v>ANTONIO</v>
      </c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BA138" s="10">
        <f t="shared" si="2"/>
        <v>0</v>
      </c>
      <c r="BB138" s="10">
        <f t="shared" si="3"/>
        <v>0</v>
      </c>
    </row>
    <row r="139" spans="1:54" ht="12.75">
      <c r="A139" s="31">
        <v>4</v>
      </c>
      <c r="B139" s="75" t="str">
        <f>VLOOKUP($B$135,CHAVES!$A$1:$F$20,6,FALSE)</f>
        <v>MARCELO MALLET</v>
      </c>
      <c r="C139" s="106">
        <v>3</v>
      </c>
      <c r="D139" s="32" t="s">
        <v>22</v>
      </c>
      <c r="E139" s="106">
        <v>0</v>
      </c>
      <c r="F139" s="75" t="str">
        <f>VLOOKUP($F$135,CHAVES!$A$1:$F$20,6,FALSE)</f>
        <v>MARCELO</v>
      </c>
      <c r="G139" s="75" t="str">
        <f>VLOOKUP($G$135,CHAVES!$A$1:$F$20,6,FALSE)</f>
        <v>ALEIXO</v>
      </c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BA139" s="10">
        <f t="shared" si="2"/>
        <v>1</v>
      </c>
      <c r="BB139" s="10">
        <f t="shared" si="3"/>
        <v>0</v>
      </c>
    </row>
    <row r="140" spans="1:19" ht="12.75">
      <c r="A140" s="81" t="s">
        <v>48</v>
      </c>
      <c r="B140" s="82" t="str">
        <f>F108</f>
        <v>COP</v>
      </c>
      <c r="C140" s="88">
        <f>IF(AND(BA141=" ",BA142=" ",BA143=" ",BA144=" "),"",SUM(BA141:BA144))</f>
        <v>2</v>
      </c>
      <c r="D140" s="87" t="s">
        <v>22</v>
      </c>
      <c r="E140" s="89">
        <f>IF(AND(BB141=" ",BB142=" ",BB143=" ",BB144=" "),"",SUM(BB141:BB144))</f>
        <v>1</v>
      </c>
      <c r="F140" s="82" t="str">
        <f>F109</f>
        <v>CAIXEIROS</v>
      </c>
      <c r="G140" s="82" t="str">
        <f>V16</f>
        <v>AFUMERG</v>
      </c>
      <c r="H140" s="33">
        <f>IF(C140&amp;E140="","",IF(C140=E140,1,IF(C140&gt;E140,3,IF(C140&lt;E140,0))))</f>
        <v>3</v>
      </c>
      <c r="I140" s="33">
        <f>IF(C140&amp;E140="","",IF(E140=C140,1,IF(C140&lt;E140,3,IF(C140&gt;E140,0))))</f>
        <v>0</v>
      </c>
      <c r="J140" s="33">
        <f>IF(C140&amp;E140="","",IF(C140&amp;E140&lt;&gt;"",1))</f>
        <v>1</v>
      </c>
      <c r="K140" s="33">
        <f>IF(C140&amp;E140="","",IF(C140&amp;E140&lt;&gt;"",1))</f>
        <v>1</v>
      </c>
      <c r="L140" s="33">
        <f>IF(C140="","",C140)</f>
        <v>2</v>
      </c>
      <c r="M140" s="33">
        <f>IF(E140="","",E140)</f>
        <v>1</v>
      </c>
      <c r="N140" s="33">
        <f>IF(H140=3,1,0)</f>
        <v>1</v>
      </c>
      <c r="O140" s="33">
        <f>IF(I140=3,1,0)</f>
        <v>0</v>
      </c>
      <c r="P140" s="33">
        <f>IF(H140=1,1,0)</f>
        <v>0</v>
      </c>
      <c r="Q140" s="33">
        <f>IF(I140=1,1,0)</f>
        <v>0</v>
      </c>
      <c r="R140" s="33">
        <f>IF(H140=0,1,0)</f>
        <v>0</v>
      </c>
      <c r="S140" s="33">
        <f>IF(I140=0,1,0)</f>
        <v>1</v>
      </c>
    </row>
    <row r="141" spans="1:54" ht="12.75">
      <c r="A141" s="34">
        <v>5</v>
      </c>
      <c r="B141" s="75" t="str">
        <f>VLOOKUP($B$140,CHAVES!$A$1:$F$20,3,FALSE)</f>
        <v>MATEUS</v>
      </c>
      <c r="C141" s="106">
        <v>1</v>
      </c>
      <c r="D141" s="32" t="s">
        <v>22</v>
      </c>
      <c r="E141" s="106">
        <v>0</v>
      </c>
      <c r="F141" s="75" t="str">
        <f>VLOOKUP($F$140,CHAVES!$A$1:$F$20,3,FALSE)</f>
        <v>TIAGO SCHEMES</v>
      </c>
      <c r="G141" s="75" t="str">
        <f>VLOOKUP($G$140,CHAVES!$A$1:$F$20,3,FALSE)</f>
        <v>EDUARDO SANTOS</v>
      </c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BA141" s="10">
        <f t="shared" si="2"/>
        <v>1</v>
      </c>
      <c r="BB141" s="10">
        <f t="shared" si="3"/>
        <v>0</v>
      </c>
    </row>
    <row r="142" spans="1:54" ht="12.75">
      <c r="A142" s="31">
        <v>6</v>
      </c>
      <c r="B142" s="75" t="str">
        <f>VLOOKUP($B$140,CHAVES!$A$1:$F$20,4,FALSE)</f>
        <v>MARIO BAPTISTA</v>
      </c>
      <c r="C142" s="106">
        <v>0</v>
      </c>
      <c r="D142" s="32" t="s">
        <v>22</v>
      </c>
      <c r="E142" s="106">
        <v>4</v>
      </c>
      <c r="F142" s="75" t="str">
        <f>VLOOKUP($F$140,CHAVES!$A$1:$F$20,4,FALSE)</f>
        <v>FELIPE</v>
      </c>
      <c r="G142" s="75" t="str">
        <f>VLOOKUP($G$140,CHAVES!$A$1:$F$20,4,FALSE)</f>
        <v>DIOGO GUIMARAES</v>
      </c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BA142" s="10">
        <f t="shared" si="2"/>
        <v>0</v>
      </c>
      <c r="BB142" s="10">
        <f t="shared" si="3"/>
        <v>1</v>
      </c>
    </row>
    <row r="143" spans="1:54" ht="12.75">
      <c r="A143" s="34">
        <v>7</v>
      </c>
      <c r="B143" s="75" t="str">
        <f>VLOOKUP($B$140,CHAVES!$A$1:$F$20,5,FALSE)</f>
        <v>FERNANDO</v>
      </c>
      <c r="C143" s="106">
        <v>2</v>
      </c>
      <c r="D143" s="32" t="s">
        <v>22</v>
      </c>
      <c r="E143" s="106">
        <v>0</v>
      </c>
      <c r="F143" s="75" t="str">
        <f>VLOOKUP($F$140,CHAVES!$A$1:$F$20,5,FALSE)</f>
        <v>PAULO SCHEMES</v>
      </c>
      <c r="G143" s="75" t="str">
        <f>VLOOKUP($G$140,CHAVES!$A$1:$F$20,5,FALSE)</f>
        <v>EDUARDO TERROSO</v>
      </c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BA143" s="10">
        <f t="shared" si="2"/>
        <v>1</v>
      </c>
      <c r="BB143" s="10">
        <f t="shared" si="3"/>
        <v>0</v>
      </c>
    </row>
    <row r="144" spans="1:54" ht="12.75">
      <c r="A144" s="31">
        <v>8</v>
      </c>
      <c r="B144" s="75" t="str">
        <f>VLOOKUP($B$140,CHAVES!$A$1:$F$20,6,FALSE)</f>
        <v>NILMAR</v>
      </c>
      <c r="C144" s="106">
        <v>1</v>
      </c>
      <c r="D144" s="32" t="s">
        <v>22</v>
      </c>
      <c r="E144" s="106">
        <v>1</v>
      </c>
      <c r="F144" s="75" t="str">
        <f>VLOOKUP($F$140,CHAVES!$A$1:$F$20,6,FALSE)</f>
        <v>MARIO SCHEMES</v>
      </c>
      <c r="G144" s="75" t="str">
        <f>VLOOKUP($G$140,CHAVES!$A$1:$F$20,6,FALSE)</f>
        <v>CRISTIAN</v>
      </c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BA144" s="10">
        <f t="shared" si="2"/>
        <v>0</v>
      </c>
      <c r="BB144" s="10">
        <f t="shared" si="3"/>
        <v>0</v>
      </c>
    </row>
    <row r="145" spans="1:19" ht="12.75">
      <c r="A145" s="10"/>
      <c r="D145" s="56"/>
      <c r="G145" s="1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</row>
    <row r="146" spans="1:19" ht="12.75">
      <c r="A146" s="10"/>
      <c r="D146" s="56"/>
      <c r="G146" s="1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</row>
    <row r="147" spans="1:19" ht="12.75">
      <c r="A147" s="10"/>
      <c r="D147" s="56"/>
      <c r="G147" s="1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</row>
    <row r="148" spans="1:19" ht="12.75">
      <c r="A148" s="92" t="s">
        <v>28</v>
      </c>
      <c r="B148" s="116" t="s">
        <v>37</v>
      </c>
      <c r="C148" s="116"/>
      <c r="D148" s="116"/>
      <c r="E148" s="116"/>
      <c r="F148" s="118"/>
      <c r="G148" s="93" t="s">
        <v>29</v>
      </c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</row>
    <row r="149" spans="1:19" ht="12.75">
      <c r="A149" s="81" t="s">
        <v>53</v>
      </c>
      <c r="B149" s="86" t="s">
        <v>112</v>
      </c>
      <c r="C149" s="88">
        <f>IF(AND(BA150=" ",BA151=" ",BA152=" ",BA153=" "),"",SUM(BA150:BA153))</f>
        <v>0</v>
      </c>
      <c r="D149" s="87" t="s">
        <v>22</v>
      </c>
      <c r="E149" s="89">
        <f>IF(AND(BB150=" ",BB151=" ",BB152=" ",BB153=" "),"",SUM(BB150:BB153))</f>
        <v>0</v>
      </c>
      <c r="F149" s="86" t="s">
        <v>66</v>
      </c>
      <c r="G149" s="82" t="str">
        <f>V115</f>
        <v>ACADEMIA</v>
      </c>
      <c r="H149" s="33">
        <f>IF(C149&amp;E149="","",IF(C149=E149,1,IF(C149&gt;E149,3,IF(C149&lt;E149,0))))</f>
        <v>1</v>
      </c>
      <c r="I149" s="33">
        <f>IF(C149&amp;E149="","",IF(E149=C149,1,IF(C149&lt;E149,3,IF(C149&gt;E149,0))))</f>
        <v>1</v>
      </c>
      <c r="J149" s="33">
        <f>IF(C149&amp;E149="","",IF(C149&amp;E149&lt;&gt;"",1))</f>
        <v>1</v>
      </c>
      <c r="K149" s="33">
        <f>IF(C149&amp;E149="","",IF(C149&amp;E149&lt;&gt;"",1))</f>
        <v>1</v>
      </c>
      <c r="L149" s="33">
        <f>IF(C149="","",C149)</f>
        <v>0</v>
      </c>
      <c r="M149" s="33">
        <f>IF(E149="","",E149)</f>
        <v>0</v>
      </c>
      <c r="N149" s="33">
        <f>IF(H149=3,1,0)</f>
        <v>0</v>
      </c>
      <c r="O149" s="33">
        <f>IF(I149=3,1,0)</f>
        <v>0</v>
      </c>
      <c r="P149" s="33">
        <f>IF(H149=1,1,0)</f>
        <v>1</v>
      </c>
      <c r="Q149" s="33">
        <f>IF(I149=1,1,0)</f>
        <v>1</v>
      </c>
      <c r="R149" s="33">
        <f>IF(H149=0,1,0)</f>
        <v>0</v>
      </c>
      <c r="S149" s="33">
        <f>IF(I149=0,1,0)</f>
        <v>0</v>
      </c>
    </row>
    <row r="150" spans="1:54" ht="12.75">
      <c r="A150" s="34">
        <v>1</v>
      </c>
      <c r="B150" s="75" t="str">
        <f>VLOOKUP($B$149,CHAVES!$A$1:$F$20,3,FALSE)</f>
        <v>LEONE</v>
      </c>
      <c r="C150" s="106">
        <v>0</v>
      </c>
      <c r="D150" s="32" t="s">
        <v>22</v>
      </c>
      <c r="E150" s="106">
        <v>0</v>
      </c>
      <c r="F150" s="75" t="str">
        <f>VLOOKUP($F$149,CHAVES!$A$1:$F$20,3,FALSE)</f>
        <v>MARCIO</v>
      </c>
      <c r="G150" s="75" t="str">
        <f>VLOOKUP($G$149,CHAVES!$A$1:$F$20,3,FALSE)</f>
        <v>ALESANDRO</v>
      </c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BA150" s="10">
        <f t="shared" si="2"/>
        <v>0</v>
      </c>
      <c r="BB150" s="10">
        <f t="shared" si="3"/>
        <v>0</v>
      </c>
    </row>
    <row r="151" spans="1:54" ht="12.75">
      <c r="A151" s="31">
        <v>2</v>
      </c>
      <c r="B151" s="75" t="str">
        <f>VLOOKUP($B$149,CHAVES!$A$1:$F$20,4,FALSE)</f>
        <v>ANDRE SILVA</v>
      </c>
      <c r="C151" s="106">
        <v>0</v>
      </c>
      <c r="D151" s="32" t="s">
        <v>22</v>
      </c>
      <c r="E151" s="106">
        <v>0</v>
      </c>
      <c r="F151" s="75" t="str">
        <f>VLOOKUP($F$149,CHAVES!$A$1:$F$20,4,FALSE)</f>
        <v>GOTHE</v>
      </c>
      <c r="G151" s="75" t="str">
        <f>VLOOKUP($G$149,CHAVES!$A$1:$F$20,4,FALSE)</f>
        <v>OSMAR</v>
      </c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BA151" s="10">
        <f aca="true" t="shared" si="4" ref="BA151:BA171">IF(C151=""," ",IF(C151&lt;=E151,0,1))</f>
        <v>0</v>
      </c>
      <c r="BB151" s="10">
        <f aca="true" t="shared" si="5" ref="BB151:BB171">IF(E151=""," ",IF(E151&lt;=C151,0,1))</f>
        <v>0</v>
      </c>
    </row>
    <row r="152" spans="1:54" ht="12.75">
      <c r="A152" s="34">
        <v>3</v>
      </c>
      <c r="B152" s="75" t="str">
        <f>VLOOKUP($B$149,CHAVES!$A$1:$F$20,5,FALSE)</f>
        <v>DIOGO MALLET</v>
      </c>
      <c r="C152" s="106">
        <v>0</v>
      </c>
      <c r="D152" s="32" t="s">
        <v>22</v>
      </c>
      <c r="E152" s="106">
        <v>0</v>
      </c>
      <c r="F152" s="75" t="str">
        <f>VLOOKUP($F$149,CHAVES!$A$1:$F$20,5,FALSE)</f>
        <v>P.FERNANDO</v>
      </c>
      <c r="G152" s="75" t="str">
        <f>VLOOKUP($G$149,CHAVES!$A$1:$F$20,5,FALSE)</f>
        <v>L.FERNANDO</v>
      </c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BA152" s="10">
        <f t="shared" si="4"/>
        <v>0</v>
      </c>
      <c r="BB152" s="10">
        <f t="shared" si="5"/>
        <v>0</v>
      </c>
    </row>
    <row r="153" spans="1:54" ht="12.75">
      <c r="A153" s="31">
        <v>4</v>
      </c>
      <c r="B153" s="75" t="str">
        <f>VLOOKUP($B$149,CHAVES!$A$1:$F$20,6,FALSE)</f>
        <v>MARCELO MALLET</v>
      </c>
      <c r="C153" s="106">
        <v>0</v>
      </c>
      <c r="D153" s="32" t="s">
        <v>22</v>
      </c>
      <c r="E153" s="106">
        <v>0</v>
      </c>
      <c r="F153" s="75" t="str">
        <f>VLOOKUP($F$149,CHAVES!$A$1:$F$20,6,FALSE)</f>
        <v>BRENO</v>
      </c>
      <c r="G153" s="75" t="str">
        <f>VLOOKUP($G$149,CHAVES!$A$1:$F$20,6,FALSE)</f>
        <v>MARCELO</v>
      </c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BA153" s="10">
        <f t="shared" si="4"/>
        <v>0</v>
      </c>
      <c r="BB153" s="10">
        <f t="shared" si="5"/>
        <v>0</v>
      </c>
    </row>
    <row r="154" spans="1:19" ht="12.75">
      <c r="A154" s="84" t="s">
        <v>54</v>
      </c>
      <c r="B154" s="86" t="s">
        <v>64</v>
      </c>
      <c r="C154" s="88">
        <f>IF(AND(BA155=" ",BA156=" ",BA157=" ",BA158=" "),"",SUM(BA155:BA158))</f>
        <v>3</v>
      </c>
      <c r="D154" s="87" t="s">
        <v>22</v>
      </c>
      <c r="E154" s="89">
        <f>IF(AND(BB155=" ",BB156=" ",BB157=" ",BB158=" "),"",SUM(BB155:BB158))</f>
        <v>0</v>
      </c>
      <c r="F154" s="86" t="s">
        <v>62</v>
      </c>
      <c r="G154" s="82" t="str">
        <f>V120</f>
        <v>CAIXEIROS</v>
      </c>
      <c r="H154" s="33">
        <f>IF(C154&amp;E154="","",IF(C154=E154,1,IF(C154&gt;E154,3,IF(C154&lt;E154,0))))</f>
        <v>3</v>
      </c>
      <c r="I154" s="33">
        <f>IF(C154&amp;E154="","",IF(E154=C154,1,IF(C154&lt;E154,3,IF(C154&gt;E154,0))))</f>
        <v>0</v>
      </c>
      <c r="J154" s="33">
        <f>IF(C154&amp;E154="","",IF(C154&amp;E154&lt;&gt;"",1))</f>
        <v>1</v>
      </c>
      <c r="K154" s="33">
        <f>IF(C154&amp;E154="","",IF(C154&amp;E154&lt;&gt;"",1))</f>
        <v>1</v>
      </c>
      <c r="L154" s="33">
        <f>IF(C154="","",C154)</f>
        <v>3</v>
      </c>
      <c r="M154" s="33">
        <f>IF(E154="","",E154)</f>
        <v>0</v>
      </c>
      <c r="N154" s="33">
        <f>IF(H154=3,1,0)</f>
        <v>1</v>
      </c>
      <c r="O154" s="33">
        <f>IF(I154=3,1,0)</f>
        <v>0</v>
      </c>
      <c r="P154" s="33">
        <f>IF(H154=1,1,0)</f>
        <v>0</v>
      </c>
      <c r="Q154" s="33">
        <f>IF(I154=1,1,0)</f>
        <v>0</v>
      </c>
      <c r="R154" s="33">
        <f>IF(H154=0,1,0)</f>
        <v>0</v>
      </c>
      <c r="S154" s="33">
        <f>IF(I154=0,1,0)</f>
        <v>1</v>
      </c>
    </row>
    <row r="155" spans="1:54" ht="12.75">
      <c r="A155" s="34">
        <v>5</v>
      </c>
      <c r="B155" s="75" t="str">
        <f>VLOOKUP($B$154,CHAVES!$A$1:$F$20,3,FALSE)</f>
        <v>ANDRE</v>
      </c>
      <c r="C155" s="106">
        <v>1</v>
      </c>
      <c r="D155" s="32" t="s">
        <v>22</v>
      </c>
      <c r="E155" s="106">
        <v>0</v>
      </c>
      <c r="F155" s="75" t="str">
        <f>VLOOKUP($F$154,CHAVES!$A$1:$F$20,3,FALSE)</f>
        <v>MATEUS</v>
      </c>
      <c r="G155" s="75" t="str">
        <f>VLOOKUP($G$154,CHAVES!$A$1:$F$20,3,FALSE)</f>
        <v>TIAGO SCHEMES</v>
      </c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BA155" s="10">
        <f t="shared" si="4"/>
        <v>1</v>
      </c>
      <c r="BB155" s="10">
        <f t="shared" si="5"/>
        <v>0</v>
      </c>
    </row>
    <row r="156" spans="1:54" ht="12.75">
      <c r="A156" s="31">
        <v>6</v>
      </c>
      <c r="B156" s="75" t="str">
        <f>VLOOKUP($B$154,CHAVES!$A$1:$F$20,4,FALSE)</f>
        <v>SERGIO </v>
      </c>
      <c r="C156" s="106">
        <v>1</v>
      </c>
      <c r="D156" s="32" t="s">
        <v>22</v>
      </c>
      <c r="E156" s="106">
        <v>0</v>
      </c>
      <c r="F156" s="75" t="str">
        <f>VLOOKUP($F$154,CHAVES!$A$1:$F$20,4,FALSE)</f>
        <v>MARIO BAPTISTA</v>
      </c>
      <c r="G156" s="75" t="str">
        <f>VLOOKUP($G$154,CHAVES!$A$1:$F$20,4,FALSE)</f>
        <v>FELIPE</v>
      </c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BA156" s="10">
        <f t="shared" si="4"/>
        <v>1</v>
      </c>
      <c r="BB156" s="10">
        <f t="shared" si="5"/>
        <v>0</v>
      </c>
    </row>
    <row r="157" spans="1:54" ht="12.75">
      <c r="A157" s="34">
        <v>7</v>
      </c>
      <c r="B157" s="75" t="str">
        <f>VLOOKUP($B$154,CHAVES!$A$1:$F$20,5,FALSE)</f>
        <v>ELISANDRO</v>
      </c>
      <c r="C157" s="106">
        <v>2</v>
      </c>
      <c r="D157" s="32" t="s">
        <v>22</v>
      </c>
      <c r="E157" s="106">
        <v>0</v>
      </c>
      <c r="F157" s="75" t="str">
        <f>VLOOKUP($F$154,CHAVES!$A$1:$F$20,5,FALSE)</f>
        <v>FERNANDO</v>
      </c>
      <c r="G157" s="75" t="str">
        <f>VLOOKUP($G$154,CHAVES!$A$1:$F$20,5,FALSE)</f>
        <v>PAULO SCHEMES</v>
      </c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BA157" s="10">
        <f t="shared" si="4"/>
        <v>1</v>
      </c>
      <c r="BB157" s="10">
        <f t="shared" si="5"/>
        <v>0</v>
      </c>
    </row>
    <row r="158" spans="1:54" ht="12.75">
      <c r="A158" s="31">
        <v>8</v>
      </c>
      <c r="B158" s="75" t="str">
        <f>VLOOKUP($B$154,CHAVES!$A$1:$F$20,6,FALSE)</f>
        <v>RODRIGO</v>
      </c>
      <c r="C158" s="106">
        <v>0</v>
      </c>
      <c r="D158" s="32" t="s">
        <v>22</v>
      </c>
      <c r="E158" s="106">
        <v>0</v>
      </c>
      <c r="F158" s="75" t="str">
        <f>VLOOKUP($F$154,CHAVES!$A$1:$F$20,6,FALSE)</f>
        <v>NILMAR</v>
      </c>
      <c r="G158" s="75" t="str">
        <f>VLOOKUP($G$154,CHAVES!$A$1:$F$20,6,FALSE)</f>
        <v>MARIO SCHEMES</v>
      </c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BA158" s="10">
        <f t="shared" si="4"/>
        <v>0</v>
      </c>
      <c r="BB158" s="10">
        <f t="shared" si="5"/>
        <v>0</v>
      </c>
    </row>
    <row r="159" spans="1:19" ht="12.75">
      <c r="A159" s="3"/>
      <c r="G159" s="1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</row>
    <row r="160" spans="1:19" ht="12.75">
      <c r="A160" s="3"/>
      <c r="G160" s="1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</row>
    <row r="161" spans="1:19" ht="12.75">
      <c r="A161" s="79" t="s">
        <v>28</v>
      </c>
      <c r="B161" s="112" t="s">
        <v>30</v>
      </c>
      <c r="C161" s="112"/>
      <c r="D161" s="112"/>
      <c r="E161" s="112"/>
      <c r="F161" s="114"/>
      <c r="G161" s="80" t="s">
        <v>29</v>
      </c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</row>
    <row r="162" spans="1:19" ht="12.75">
      <c r="A162" s="81" t="s">
        <v>55</v>
      </c>
      <c r="B162" s="86" t="s">
        <v>64</v>
      </c>
      <c r="C162" s="88">
        <f>IF(AND(BA163=" ",BA164=" ",BA165=" ",BA166=" "),"",SUM(BA163:BA166))</f>
        <v>0</v>
      </c>
      <c r="D162" s="87" t="s">
        <v>22</v>
      </c>
      <c r="E162" s="89">
        <f>IF(AND(BB163=" ",BB164=" ",BB165=" ",BB166=" "),"",SUM(BB163:BB166))</f>
        <v>2</v>
      </c>
      <c r="F162" s="86" t="s">
        <v>112</v>
      </c>
      <c r="G162" s="82" t="str">
        <f>V120</f>
        <v>CAIXEIROS</v>
      </c>
      <c r="H162" s="33">
        <f>IF(C162&amp;E162="","",IF(C162=E162,1,IF(C162&gt;E162,3,IF(C162&lt;E162,0))))</f>
        <v>0</v>
      </c>
      <c r="I162" s="33">
        <f>IF(C162&amp;E162="","",IF(E162=C162,1,IF(C162&lt;E162,3,IF(C162&gt;E162,0))))</f>
        <v>3</v>
      </c>
      <c r="J162" s="33">
        <f>IF(C162&amp;E162="","",IF(C162&amp;E162&lt;&gt;"",1))</f>
        <v>1</v>
      </c>
      <c r="K162" s="33">
        <f>IF(C162&amp;E162="","",IF(C162&amp;E162&lt;&gt;"",1))</f>
        <v>1</v>
      </c>
      <c r="L162" s="33">
        <f>IF(C162="","",C162)</f>
        <v>0</v>
      </c>
      <c r="M162" s="33">
        <f>IF(E162="","",E162)</f>
        <v>2</v>
      </c>
      <c r="N162" s="33">
        <f>IF(H162=3,1,0)</f>
        <v>0</v>
      </c>
      <c r="O162" s="33">
        <f>IF(I162=3,1,0)</f>
        <v>1</v>
      </c>
      <c r="P162" s="33">
        <f>IF(H162=1,1,0)</f>
        <v>0</v>
      </c>
      <c r="Q162" s="33">
        <f>IF(I162=1,1,0)</f>
        <v>0</v>
      </c>
      <c r="R162" s="33">
        <f>IF(H162=0,1,0)</f>
        <v>1</v>
      </c>
      <c r="S162" s="33">
        <f>IF(I162=0,1,0)</f>
        <v>0</v>
      </c>
    </row>
    <row r="163" spans="1:54" ht="12.75">
      <c r="A163" s="34">
        <v>1</v>
      </c>
      <c r="B163" s="75" t="str">
        <f>VLOOKUP($B$162,CHAVES!$A$1:$F$20,3,FALSE)</f>
        <v>ANDRE</v>
      </c>
      <c r="C163" s="106">
        <v>0</v>
      </c>
      <c r="D163" s="32" t="s">
        <v>22</v>
      </c>
      <c r="E163" s="106">
        <v>0</v>
      </c>
      <c r="F163" s="75" t="str">
        <f>VLOOKUP($F$162,CHAVES!$A$1:$F$20,3,FALSE)</f>
        <v>LEONE</v>
      </c>
      <c r="G163" s="75" t="str">
        <f>VLOOKUP($G$162,CHAVES!$A$1:$F$20,3,FALSE)</f>
        <v>TIAGO SCHEMES</v>
      </c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BA163" s="10">
        <f t="shared" si="4"/>
        <v>0</v>
      </c>
      <c r="BB163" s="10">
        <f t="shared" si="5"/>
        <v>0</v>
      </c>
    </row>
    <row r="164" spans="1:54" ht="12.75">
      <c r="A164" s="31">
        <v>2</v>
      </c>
      <c r="B164" s="75" t="str">
        <f>VLOOKUP($B$162,CHAVES!$A$1:$F$20,4,FALSE)</f>
        <v>SERGIO </v>
      </c>
      <c r="C164" s="106">
        <v>1</v>
      </c>
      <c r="D164" s="32" t="s">
        <v>22</v>
      </c>
      <c r="E164" s="106">
        <v>1</v>
      </c>
      <c r="F164" s="75" t="str">
        <f>VLOOKUP($F$162,CHAVES!$A$1:$F$20,4,FALSE)</f>
        <v>ANDRE SILVA</v>
      </c>
      <c r="G164" s="75" t="str">
        <f>VLOOKUP($G$162,CHAVES!$A$1:$F$20,4,FALSE)</f>
        <v>FELIPE</v>
      </c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BA164" s="10">
        <f t="shared" si="4"/>
        <v>0</v>
      </c>
      <c r="BB164" s="10">
        <f t="shared" si="5"/>
        <v>0</v>
      </c>
    </row>
    <row r="165" spans="1:54" ht="12.75">
      <c r="A165" s="34">
        <v>3</v>
      </c>
      <c r="B165" s="75" t="str">
        <f>VLOOKUP($B$162,CHAVES!$A$1:$F$20,5,FALSE)</f>
        <v>ELISANDRO</v>
      </c>
      <c r="C165" s="106">
        <v>0</v>
      </c>
      <c r="D165" s="32" t="s">
        <v>22</v>
      </c>
      <c r="E165" s="106">
        <v>1</v>
      </c>
      <c r="F165" s="75" t="str">
        <f>VLOOKUP($F$162,CHAVES!$A$1:$F$20,5,FALSE)</f>
        <v>DIOGO MALLET</v>
      </c>
      <c r="G165" s="75" t="str">
        <f>VLOOKUP($G$162,CHAVES!$A$1:$F$20,5,FALSE)</f>
        <v>PAULO SCHEMES</v>
      </c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BA165" s="10">
        <f t="shared" si="4"/>
        <v>0</v>
      </c>
      <c r="BB165" s="10">
        <f t="shared" si="5"/>
        <v>1</v>
      </c>
    </row>
    <row r="166" spans="1:54" ht="12.75">
      <c r="A166" s="31">
        <v>4</v>
      </c>
      <c r="B166" s="75" t="str">
        <f>VLOOKUP($B$162,CHAVES!$A$1:$F$20,6,FALSE)</f>
        <v>RODRIGO</v>
      </c>
      <c r="C166" s="106">
        <v>0</v>
      </c>
      <c r="D166" s="32" t="s">
        <v>22</v>
      </c>
      <c r="E166" s="106">
        <v>1</v>
      </c>
      <c r="F166" s="75" t="str">
        <f>VLOOKUP($F$162,CHAVES!$A$1:$F$20,6,FALSE)</f>
        <v>MARCELO MALLET</v>
      </c>
      <c r="G166" s="75" t="str">
        <f>VLOOKUP($G$162,CHAVES!$A$1:$F$20,6,FALSE)</f>
        <v>MARIO SCHEMES</v>
      </c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BA166" s="10">
        <f t="shared" si="4"/>
        <v>0</v>
      </c>
      <c r="BB166" s="10">
        <f t="shared" si="5"/>
        <v>1</v>
      </c>
    </row>
    <row r="167" spans="1:19" ht="12.75">
      <c r="A167" s="84" t="s">
        <v>56</v>
      </c>
      <c r="B167" s="86" t="s">
        <v>62</v>
      </c>
      <c r="C167" s="88">
        <f>IF(AND(BA168=" ",BA169=" ",BA170=" ",BA171=" "),"",SUM(BA168:BA171))</f>
        <v>2</v>
      </c>
      <c r="D167" s="87" t="s">
        <v>22</v>
      </c>
      <c r="E167" s="89">
        <f>IF(AND(BB168=" ",BB169=" ",BB170=" ",BB171=" "),"",SUM(BB168:BB171))</f>
        <v>0</v>
      </c>
      <c r="F167" s="86" t="s">
        <v>66</v>
      </c>
      <c r="G167" s="82" t="str">
        <f>V115</f>
        <v>ACADEMIA</v>
      </c>
      <c r="H167" s="33">
        <f>IF(C167&amp;E167="","",IF(C167=E167,1,IF(C167&gt;E167,3,IF(C167&lt;E167,0))))</f>
        <v>3</v>
      </c>
      <c r="I167" s="33">
        <f>IF(C167&amp;E167="","",IF(E167=C167,1,IF(C167&lt;E167,3,IF(C167&gt;E167,0))))</f>
        <v>0</v>
      </c>
      <c r="J167" s="33">
        <f>IF(C167&amp;E167="","",IF(C167&amp;E167&lt;&gt;"",1))</f>
        <v>1</v>
      </c>
      <c r="K167" s="33">
        <f>IF(C167&amp;E167="","",IF(C167&amp;E167&lt;&gt;"",1))</f>
        <v>1</v>
      </c>
      <c r="L167" s="33">
        <f>IF(C167="","",C167)</f>
        <v>2</v>
      </c>
      <c r="M167" s="33">
        <f>IF(E167="","",E167)</f>
        <v>0</v>
      </c>
      <c r="N167" s="33">
        <f>IF(H167=3,1,0)</f>
        <v>1</v>
      </c>
      <c r="O167" s="33">
        <f>IF(I167=3,1,0)</f>
        <v>0</v>
      </c>
      <c r="P167" s="33">
        <f>IF(H167=1,1,0)</f>
        <v>0</v>
      </c>
      <c r="Q167" s="33">
        <f>IF(I167=1,1,0)</f>
        <v>0</v>
      </c>
      <c r="R167" s="33">
        <f>IF(H167=0,1,0)</f>
        <v>0</v>
      </c>
      <c r="S167" s="33">
        <f>IF(I167=0,1,0)</f>
        <v>1</v>
      </c>
    </row>
    <row r="168" spans="1:54" ht="12.75">
      <c r="A168" s="34">
        <v>5</v>
      </c>
      <c r="B168" s="75" t="str">
        <f>VLOOKUP($B$167,CHAVES!$A$1:$F$20,3,FALSE)</f>
        <v>MATEUS</v>
      </c>
      <c r="C168" s="106">
        <v>2</v>
      </c>
      <c r="D168" s="32" t="s">
        <v>22</v>
      </c>
      <c r="E168" s="106">
        <v>1</v>
      </c>
      <c r="F168" s="75" t="str">
        <f>VLOOKUP($F$167,CHAVES!$A$1:$F$20,3,FALSE)</f>
        <v>MARCIO</v>
      </c>
      <c r="G168" s="75" t="str">
        <f>VLOOKUP($G$167,CHAVES!$A$1:$F$20,3,FALSE)</f>
        <v>ALESANDRO</v>
      </c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BA168" s="10">
        <f t="shared" si="4"/>
        <v>1</v>
      </c>
      <c r="BB168" s="10">
        <f t="shared" si="5"/>
        <v>0</v>
      </c>
    </row>
    <row r="169" spans="1:54" ht="12.75">
      <c r="A169" s="31">
        <v>6</v>
      </c>
      <c r="B169" s="75" t="str">
        <f>VLOOKUP($B$167,CHAVES!$A$1:$F$20,4,FALSE)</f>
        <v>MARIO BAPTISTA</v>
      </c>
      <c r="C169" s="106">
        <v>1</v>
      </c>
      <c r="D169" s="32" t="s">
        <v>22</v>
      </c>
      <c r="E169" s="106">
        <v>0</v>
      </c>
      <c r="F169" s="75" t="str">
        <f>VLOOKUP($F$167,CHAVES!$A$1:$F$20,4,FALSE)</f>
        <v>GOTHE</v>
      </c>
      <c r="G169" s="75" t="str">
        <f>VLOOKUP($G$167,CHAVES!$A$1:$F$20,4,FALSE)</f>
        <v>OSMAR</v>
      </c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BA169" s="10">
        <f t="shared" si="4"/>
        <v>1</v>
      </c>
      <c r="BB169" s="10">
        <f t="shared" si="5"/>
        <v>0</v>
      </c>
    </row>
    <row r="170" spans="1:54" ht="12.75">
      <c r="A170" s="34">
        <v>7</v>
      </c>
      <c r="B170" s="75" t="str">
        <f>VLOOKUP($B$167,CHAVES!$A$1:$F$20,5,FALSE)</f>
        <v>FERNANDO</v>
      </c>
      <c r="C170" s="106">
        <v>0</v>
      </c>
      <c r="D170" s="32" t="s">
        <v>22</v>
      </c>
      <c r="E170" s="106">
        <v>0</v>
      </c>
      <c r="F170" s="75" t="str">
        <f>VLOOKUP($F$167,CHAVES!$A$1:$F$20,5,FALSE)</f>
        <v>P.FERNANDO</v>
      </c>
      <c r="G170" s="75" t="str">
        <f>VLOOKUP($G$167,CHAVES!$A$1:$F$20,5,FALSE)</f>
        <v>L.FERNANDO</v>
      </c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BA170" s="10">
        <f t="shared" si="4"/>
        <v>0</v>
      </c>
      <c r="BB170" s="10">
        <f t="shared" si="5"/>
        <v>0</v>
      </c>
    </row>
    <row r="171" spans="1:54" ht="12.75">
      <c r="A171" s="31">
        <v>8</v>
      </c>
      <c r="B171" s="75" t="str">
        <f>VLOOKUP($B$167,CHAVES!$A$1:$F$20,6,FALSE)</f>
        <v>NILMAR</v>
      </c>
      <c r="C171" s="106">
        <v>1</v>
      </c>
      <c r="D171" s="32" t="s">
        <v>22</v>
      </c>
      <c r="E171" s="106">
        <v>1</v>
      </c>
      <c r="F171" s="75" t="str">
        <f>VLOOKUP($F$167,CHAVES!$A$1:$F$20,6,FALSE)</f>
        <v>BRENO</v>
      </c>
      <c r="G171" s="75" t="str">
        <f>VLOOKUP($G$167,CHAVES!$A$1:$F$20,6,FALSE)</f>
        <v>MARCELO</v>
      </c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BA171" s="10">
        <f t="shared" si="4"/>
        <v>0</v>
      </c>
      <c r="BB171" s="10">
        <f t="shared" si="5"/>
        <v>0</v>
      </c>
    </row>
    <row r="172" spans="1:19" ht="12.75">
      <c r="A172" s="3"/>
      <c r="G172" s="1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</row>
    <row r="173" spans="1:19" ht="12.75">
      <c r="A173" s="3"/>
      <c r="G173" s="1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</row>
    <row r="174" spans="1:19" ht="15.75">
      <c r="A174" s="3"/>
      <c r="B174" s="94" t="s">
        <v>49</v>
      </c>
      <c r="C174" s="131" t="s">
        <v>112</v>
      </c>
      <c r="D174" s="131"/>
      <c r="E174" s="131"/>
      <c r="F174" s="131"/>
      <c r="G174" s="1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</row>
    <row r="175" spans="1:19" ht="15.75">
      <c r="A175" s="3"/>
      <c r="B175" s="94" t="s">
        <v>50</v>
      </c>
      <c r="C175" s="131" t="s">
        <v>64</v>
      </c>
      <c r="D175" s="131"/>
      <c r="E175" s="131"/>
      <c r="F175" s="131"/>
      <c r="G175" s="1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</row>
    <row r="176" spans="1:19" ht="15.75">
      <c r="A176" s="3"/>
      <c r="B176" s="94" t="s">
        <v>51</v>
      </c>
      <c r="C176" s="131" t="s">
        <v>62</v>
      </c>
      <c r="D176" s="131"/>
      <c r="E176" s="131"/>
      <c r="F176" s="131"/>
      <c r="G176" s="1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</row>
    <row r="177" spans="1:19" ht="15.75">
      <c r="A177" s="3"/>
      <c r="B177" s="94" t="s">
        <v>52</v>
      </c>
      <c r="C177" s="131" t="s">
        <v>66</v>
      </c>
      <c r="D177" s="131"/>
      <c r="E177" s="131"/>
      <c r="F177" s="131"/>
      <c r="G177" s="1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</row>
    <row r="178" spans="8:19" ht="12.75"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</row>
    <row r="179" spans="8:19" ht="12.75"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</row>
    <row r="180" spans="8:19" ht="12.75"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</row>
    <row r="181" spans="8:19" ht="12.75"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</row>
    <row r="182" spans="8:19" ht="12.75"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</row>
    <row r="183" spans="8:19" ht="12.75"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</row>
    <row r="184" spans="8:19" ht="12.75"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</row>
    <row r="185" spans="8:19" ht="12.75"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</row>
    <row r="186" spans="8:19" ht="12.75"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</row>
    <row r="187" spans="8:19" ht="12.75"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</row>
    <row r="188" spans="8:19" ht="12.75"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</row>
    <row r="189" spans="8:19" ht="12.75"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</row>
    <row r="190" spans="8:19" ht="12.75"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</row>
    <row r="191" spans="8:19" ht="12.75"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</row>
    <row r="192" spans="8:19" ht="12.75"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</row>
    <row r="193" spans="8:19" ht="12.75"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</row>
    <row r="194" spans="8:19" ht="12.75"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</row>
    <row r="195" spans="8:19" ht="12.75"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</row>
    <row r="196" spans="8:19" ht="12.75"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</row>
    <row r="197" spans="8:19" ht="12.75"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</row>
    <row r="198" spans="8:19" ht="12.75"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</row>
    <row r="199" spans="8:19" ht="12.75"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</row>
    <row r="200" spans="8:19" ht="12.75"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</row>
    <row r="201" spans="8:19" ht="12.75"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</row>
    <row r="202" spans="8:19" ht="12.75"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</row>
  </sheetData>
  <sheetProtection sheet="1" objects="1" scenarios="1"/>
  <mergeCells count="23">
    <mergeCell ref="C177:F177"/>
    <mergeCell ref="C175:F175"/>
    <mergeCell ref="C176:F176"/>
    <mergeCell ref="B161:F161"/>
    <mergeCell ref="C174:F174"/>
    <mergeCell ref="B112:F112"/>
    <mergeCell ref="B123:F123"/>
    <mergeCell ref="B134:F134"/>
    <mergeCell ref="B148:F148"/>
    <mergeCell ref="A104:G105"/>
    <mergeCell ref="A4:G5"/>
    <mergeCell ref="V33:AA33"/>
    <mergeCell ref="Z35:AA35"/>
    <mergeCell ref="Z37:AA37"/>
    <mergeCell ref="V41:AA41"/>
    <mergeCell ref="Z43:AA43"/>
    <mergeCell ref="Z45:AA45"/>
    <mergeCell ref="B49:F49"/>
    <mergeCell ref="B70:F70"/>
    <mergeCell ref="B91:F91"/>
    <mergeCell ref="A1:G1"/>
    <mergeCell ref="B7:F7"/>
    <mergeCell ref="B28:F28"/>
  </mergeCells>
  <printOptions horizontalCentered="1"/>
  <pageMargins left="0.7874015748031497" right="0.7874015748031497" top="0.984251968503937" bottom="1.0236220472440944" header="0.5118110236220472" footer="0.5118110236220472"/>
  <pageSetup horizontalDpi="300" verticalDpi="300" orientation="landscape" paperSize="9" r:id="rId1"/>
  <headerFooter alignWithMargins="0">
    <oddHeader xml:space="preserve">&amp;C&amp;"Arial,Negrito"ESTADUAL DE EQUIPES </oddHeader>
  </headerFooter>
  <rowBreaks count="1" manualBreakCount="1">
    <brk id="4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FGFM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CAMPEONATO ESTADUAL DE EQUIPES</dc:title>
  <dc:subject/>
  <dc:creator>Sérgio</dc:creator>
  <cp:keywords/>
  <dc:description>Preenchendo os nomes das equipes e dos técnicos nas  chaves, o carnet fica pronto automaticamente. Incluindo-se os resultados de cada técnico é calculado o resultado da equipe.Ao clicar o botão "atualizar classificação"  as equipes são dispostas  em ordem  de classificação. 
</dc:description>
  <cp:lastModifiedBy>Sergio Oliveira_27042002</cp:lastModifiedBy>
  <cp:lastPrinted>2002-07-07T15:09:27Z</cp:lastPrinted>
  <dcterms:created xsi:type="dcterms:W3CDTF">2000-10-09T16:10:07Z</dcterms:created>
  <dcterms:modified xsi:type="dcterms:W3CDTF">2002-05-13T13:13:57Z</dcterms:modified>
  <cp:category/>
  <cp:version/>
  <cp:contentType/>
  <cp:contentStatus/>
</cp:coreProperties>
</file>