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670" activeTab="4"/>
  </bookViews>
  <sheets>
    <sheet name="H-sahre" sheetId="1" r:id="rId1"/>
    <sheet name="Sheet1" sheetId="2" r:id="rId2"/>
    <sheet name="Sheet2" sheetId="3" r:id="rId3"/>
    <sheet name="Sheet3" sheetId="4" r:id="rId4"/>
    <sheet name="Chart3" sheetId="5" r:id="rId5"/>
  </sheets>
  <definedNames>
    <definedName name="solver_adj" localSheetId="3" hidden="1">'Sheet3'!$A$56:$A$59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'Sheet3'!$A$56</definedName>
    <definedName name="solver_lhs10" localSheetId="3" hidden="1">'Sheet3'!$B$64</definedName>
    <definedName name="solver_lhs11" localSheetId="3" hidden="1">'Sheet3'!$B$64</definedName>
    <definedName name="solver_lhs2" localSheetId="3" hidden="1">'Sheet3'!$A$56</definedName>
    <definedName name="solver_lhs3" localSheetId="3" hidden="1">'Sheet3'!$A$57</definedName>
    <definedName name="solver_lhs4" localSheetId="3" hidden="1">'Sheet3'!$A$57</definedName>
    <definedName name="solver_lhs5" localSheetId="3" hidden="1">'Sheet3'!$A$58</definedName>
    <definedName name="solver_lhs6" localSheetId="3" hidden="1">'Sheet3'!$A$58</definedName>
    <definedName name="solver_lhs7" localSheetId="3" hidden="1">'Sheet3'!$A$59</definedName>
    <definedName name="solver_lhs8" localSheetId="3" hidden="1">'Sheet3'!$A$59</definedName>
    <definedName name="solver_lhs9" localSheetId="3" hidden="1">'Sheet3'!$A$60</definedName>
    <definedName name="solver_lin" localSheetId="3" hidden="1">2</definedName>
    <definedName name="solver_neg" localSheetId="3" hidden="1">2</definedName>
    <definedName name="solver_num" localSheetId="3" hidden="1">10</definedName>
    <definedName name="solver_nwt" localSheetId="3" hidden="1">1</definedName>
    <definedName name="solver_opt" localSheetId="3" hidden="1">'Sheet3'!$B$63</definedName>
    <definedName name="solver_pre" localSheetId="3" hidden="1">0.000001</definedName>
    <definedName name="solver_rel1" localSheetId="3" hidden="1">1</definedName>
    <definedName name="solver_rel10" localSheetId="3" hidden="1">2</definedName>
    <definedName name="solver_rel11" localSheetId="3" hidden="1">2</definedName>
    <definedName name="solver_rel2" localSheetId="3" hidden="1">3</definedName>
    <definedName name="solver_rel3" localSheetId="3" hidden="1">1</definedName>
    <definedName name="solver_rel4" localSheetId="3" hidden="1">3</definedName>
    <definedName name="solver_rel5" localSheetId="3" hidden="1">1</definedName>
    <definedName name="solver_rel6" localSheetId="3" hidden="1">3</definedName>
    <definedName name="solver_rel7" localSheetId="3" hidden="1">1</definedName>
    <definedName name="solver_rel8" localSheetId="3" hidden="1">3</definedName>
    <definedName name="solver_rel9" localSheetId="3" hidden="1">2</definedName>
    <definedName name="solver_rhs1" localSheetId="3" hidden="1">'Sheet3'!$D$63</definedName>
    <definedName name="solver_rhs10" localSheetId="3" hidden="1">'Sheet3'!$B$65</definedName>
    <definedName name="solver_rhs11" localSheetId="3" hidden="1">150</definedName>
    <definedName name="solver_rhs2" localSheetId="3" hidden="1">'Sheet3'!$D$64</definedName>
    <definedName name="solver_rhs3" localSheetId="3" hidden="1">'Sheet3'!$D$63</definedName>
    <definedName name="solver_rhs4" localSheetId="3" hidden="1">'Sheet3'!$D$64</definedName>
    <definedName name="solver_rhs5" localSheetId="3" hidden="1">'Sheet3'!$D$63</definedName>
    <definedName name="solver_rhs6" localSheetId="3" hidden="1">'Sheet3'!$D$64</definedName>
    <definedName name="solver_rhs7" localSheetId="3" hidden="1">'Sheet3'!$D$63</definedName>
    <definedName name="solver_rhs8" localSheetId="3" hidden="1">'Sheet3'!$D$64</definedName>
    <definedName name="solver_rhs9" localSheetId="3" hidden="1">'Sheet3'!$D$63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comments4.xml><?xml version="1.0" encoding="utf-8"?>
<comments xmlns="http://schemas.openxmlformats.org/spreadsheetml/2006/main">
  <authors>
    <author>chu</author>
  </authors>
  <commentList>
    <comment ref="B65" authorId="0">
      <text>
        <r>
          <rPr>
            <b/>
            <sz val="9"/>
            <rFont val="新細明體"/>
            <family val="1"/>
          </rPr>
          <t xml:space="preserve">輸入投資組合的預計回報率
</t>
        </r>
      </text>
    </comment>
  </commentList>
</comments>
</file>

<file path=xl/sharedStrings.xml><?xml version="1.0" encoding="utf-8"?>
<sst xmlns="http://schemas.openxmlformats.org/spreadsheetml/2006/main" count="46" uniqueCount="38">
  <si>
    <t>Date</t>
  </si>
  <si>
    <t>中石油</t>
  </si>
  <si>
    <t>中石化</t>
  </si>
  <si>
    <t>南方航空</t>
  </si>
  <si>
    <t>中國國航</t>
  </si>
  <si>
    <t>Mean</t>
  </si>
  <si>
    <t>S.D.</t>
  </si>
  <si>
    <t>Correlation Matrix</t>
  </si>
  <si>
    <t>Covariance Matrix</t>
  </si>
  <si>
    <t>Boardered Covariance Matrix for Equally Weighted Portfolio</t>
  </si>
  <si>
    <t>Weights</t>
  </si>
  <si>
    <t>Boardered Covariance Matrix for Target Returns</t>
  </si>
  <si>
    <t>Matrix</t>
  </si>
  <si>
    <t xml:space="preserve"> </t>
  </si>
  <si>
    <t>COV</t>
  </si>
  <si>
    <t>市場(Hang Seng Index)</t>
  </si>
  <si>
    <t>Annual mean</t>
  </si>
  <si>
    <t>Annual S.D.</t>
  </si>
  <si>
    <t>Efficient Frontier for Selected H-Shares</t>
  </si>
  <si>
    <t>Expeted Return</t>
  </si>
  <si>
    <t>中石油(1)</t>
  </si>
  <si>
    <t>中石化(2)</t>
  </si>
  <si>
    <t>中國國航(3)</t>
  </si>
  <si>
    <t>南方航空(4)</t>
  </si>
  <si>
    <t>(1)(2)</t>
  </si>
  <si>
    <t>(1)(3)</t>
  </si>
  <si>
    <t>(1)(4)</t>
  </si>
  <si>
    <t>(2)(3)</t>
  </si>
  <si>
    <t>(2)(4)</t>
  </si>
  <si>
    <t>(3)(4)</t>
  </si>
  <si>
    <t>%</t>
  </si>
  <si>
    <t>Portfolio Variance</t>
  </si>
  <si>
    <t>Portfolio S.D</t>
  </si>
  <si>
    <t>Portfolio Mean</t>
  </si>
  <si>
    <t>Portfolio Return % (Portfolio Mean)</t>
  </si>
  <si>
    <t>Portfolio Risk % (Portfolio S.D)</t>
  </si>
  <si>
    <t>Return (%)</t>
  </si>
  <si>
    <t>S.D. (%)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</si>
</sst>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  <numFmt numFmtId="178" formatCode="0.00000000"/>
  </numFmts>
  <fonts count="10">
    <font>
      <sz val="12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新細明體"/>
      <family val="1"/>
    </font>
    <font>
      <sz val="12"/>
      <color indexed="15"/>
      <name val="新細明體"/>
      <family val="1"/>
    </font>
    <font>
      <sz val="12"/>
      <color indexed="13"/>
      <name val="新細明體"/>
      <family val="1"/>
    </font>
    <font>
      <sz val="12"/>
      <color indexed="11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Efficient Frontier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Sheet3!$B$70:$B$79</c:f>
              <c:numCache>
                <c:ptCount val="10"/>
                <c:pt idx="0">
                  <c:v>25</c:v>
                </c:pt>
                <c:pt idx="1">
                  <c:v>21.9</c:v>
                </c:pt>
                <c:pt idx="2">
                  <c:v>20.2</c:v>
                </c:pt>
                <c:pt idx="3">
                  <c:v>19.8</c:v>
                </c:pt>
                <c:pt idx="4">
                  <c:v>19.7</c:v>
                </c:pt>
                <c:pt idx="5">
                  <c:v>19.9</c:v>
                </c:pt>
                <c:pt idx="6">
                  <c:v>20.4</c:v>
                </c:pt>
                <c:pt idx="7">
                  <c:v>21.1</c:v>
                </c:pt>
                <c:pt idx="8">
                  <c:v>23.1</c:v>
                </c:pt>
                <c:pt idx="9">
                  <c:v>26.4</c:v>
                </c:pt>
              </c:numCache>
            </c:numRef>
          </c:xVal>
          <c:yVal>
            <c:numRef>
              <c:f>Sheet3!$A$70:$A$79</c:f>
              <c:numCache>
                <c:ptCount val="10"/>
                <c:pt idx="0">
                  <c:v>37.3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</c:numCache>
            </c:numRef>
          </c:yVal>
          <c:smooth val="1"/>
        </c:ser>
        <c:axId val="5064877"/>
        <c:axId val="45583894"/>
      </c:scatterChart>
      <c:valAx>
        <c:axId val="5064877"/>
        <c:scaling>
          <c:orientation val="minMax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Portfolio Risk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83894"/>
        <c:crosses val="autoZero"/>
        <c:crossBetween val="midCat"/>
        <c:dispUnits/>
      </c:valAx>
      <c:valAx>
        <c:axId val="4558389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Portfolio Return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487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1">
      <selection activeCell="I18" sqref="I18"/>
    </sheetView>
  </sheetViews>
  <sheetFormatPr defaultColWidth="9.00390625" defaultRowHeight="16.5"/>
  <cols>
    <col min="9" max="9" width="16.125" style="0" customWidth="1"/>
  </cols>
  <sheetData>
    <row r="1" spans="1:9" ht="16.5">
      <c r="A1" t="s">
        <v>0</v>
      </c>
      <c r="B1" t="s">
        <v>1</v>
      </c>
      <c r="C1" t="s">
        <v>2</v>
      </c>
      <c r="D1" t="s">
        <v>4</v>
      </c>
      <c r="E1" t="s">
        <v>3</v>
      </c>
      <c r="I1" t="s">
        <v>15</v>
      </c>
    </row>
    <row r="2" spans="1:9" ht="16.5">
      <c r="A2" s="1">
        <v>38322</v>
      </c>
      <c r="B2">
        <v>4.15</v>
      </c>
      <c r="C2">
        <v>3.17</v>
      </c>
      <c r="D2">
        <v>3</v>
      </c>
      <c r="E2">
        <v>3.08</v>
      </c>
      <c r="I2">
        <v>14230.14</v>
      </c>
    </row>
    <row r="3" spans="1:9" ht="16.5">
      <c r="A3" s="1">
        <v>38355</v>
      </c>
      <c r="B3">
        <v>4.32</v>
      </c>
      <c r="C3">
        <v>3.1</v>
      </c>
      <c r="D3">
        <v>2.78</v>
      </c>
      <c r="E3">
        <v>2.85</v>
      </c>
      <c r="I3">
        <v>13721.69</v>
      </c>
    </row>
    <row r="4" spans="1:9" ht="16.5">
      <c r="A4" s="1">
        <v>38384</v>
      </c>
      <c r="B4">
        <v>4.93</v>
      </c>
      <c r="C4">
        <v>3.58</v>
      </c>
      <c r="D4">
        <v>2.97</v>
      </c>
      <c r="E4">
        <v>2.88</v>
      </c>
      <c r="I4">
        <v>14195.35</v>
      </c>
    </row>
    <row r="5" spans="1:9" ht="16.5">
      <c r="A5" s="1">
        <v>38412</v>
      </c>
      <c r="B5">
        <v>4.85</v>
      </c>
      <c r="C5">
        <v>3.17</v>
      </c>
      <c r="D5">
        <v>2.83</v>
      </c>
      <c r="E5">
        <v>2.6</v>
      </c>
      <c r="I5">
        <v>13516.88</v>
      </c>
    </row>
    <row r="6" spans="1:9" ht="16.5">
      <c r="A6" s="1">
        <v>38443</v>
      </c>
      <c r="B6">
        <v>4.65</v>
      </c>
      <c r="C6">
        <v>3.08</v>
      </c>
      <c r="D6">
        <v>2.78</v>
      </c>
      <c r="E6">
        <v>2.62</v>
      </c>
      <c r="I6">
        <v>13908.97</v>
      </c>
    </row>
    <row r="7" spans="1:9" ht="16.5">
      <c r="A7" s="1">
        <v>38474</v>
      </c>
      <c r="B7">
        <v>5</v>
      </c>
      <c r="C7">
        <v>2.85</v>
      </c>
      <c r="D7">
        <v>2.78</v>
      </c>
      <c r="E7">
        <v>2.55</v>
      </c>
      <c r="I7">
        <v>13867.07</v>
      </c>
    </row>
    <row r="8" spans="1:9" ht="16.5">
      <c r="A8" s="1">
        <v>38504</v>
      </c>
      <c r="B8">
        <v>5.75</v>
      </c>
      <c r="C8">
        <v>3.05</v>
      </c>
      <c r="D8">
        <v>2.62</v>
      </c>
      <c r="E8">
        <v>2.58</v>
      </c>
      <c r="I8">
        <v>14201.06</v>
      </c>
    </row>
    <row r="9" spans="1:9" ht="16.5">
      <c r="A9" s="1">
        <v>38534</v>
      </c>
      <c r="B9">
        <v>6.95</v>
      </c>
      <c r="C9">
        <v>3.38</v>
      </c>
      <c r="D9">
        <v>2.58</v>
      </c>
      <c r="E9">
        <v>2.3</v>
      </c>
      <c r="I9">
        <v>14880.98</v>
      </c>
    </row>
    <row r="10" spans="1:9" ht="16.5">
      <c r="A10" s="1">
        <v>38565</v>
      </c>
      <c r="B10">
        <v>6.3</v>
      </c>
      <c r="C10">
        <v>3.4</v>
      </c>
      <c r="D10">
        <v>2.35</v>
      </c>
      <c r="E10">
        <v>2.17</v>
      </c>
      <c r="I10">
        <v>14903.55</v>
      </c>
    </row>
    <row r="11" spans="1:9" ht="16.5">
      <c r="A11" s="1">
        <v>38596</v>
      </c>
      <c r="B11">
        <v>6.5</v>
      </c>
      <c r="C11">
        <v>3.55</v>
      </c>
      <c r="D11">
        <v>2.4</v>
      </c>
      <c r="E11">
        <v>2.22</v>
      </c>
      <c r="I11">
        <v>15428.52</v>
      </c>
    </row>
    <row r="12" spans="1:9" ht="16.5">
      <c r="A12" s="1">
        <v>38628</v>
      </c>
      <c r="B12">
        <v>5.9</v>
      </c>
      <c r="C12">
        <v>3.1</v>
      </c>
      <c r="D12">
        <v>2.42</v>
      </c>
      <c r="E12">
        <v>2.05</v>
      </c>
      <c r="I12">
        <v>14386.37</v>
      </c>
    </row>
    <row r="13" spans="1:9" ht="16.5">
      <c r="A13" s="1">
        <v>38657</v>
      </c>
      <c r="B13">
        <v>6.05</v>
      </c>
      <c r="C13">
        <v>3.47</v>
      </c>
      <c r="D13">
        <v>2.67</v>
      </c>
      <c r="E13">
        <v>2.28</v>
      </c>
      <c r="I13">
        <v>14937.14</v>
      </c>
    </row>
    <row r="14" spans="1:9" ht="16.5">
      <c r="A14" s="1">
        <v>38687</v>
      </c>
      <c r="B14">
        <v>6.3</v>
      </c>
      <c r="C14">
        <v>3.83</v>
      </c>
      <c r="D14">
        <v>2.47</v>
      </c>
      <c r="E14">
        <v>2.22</v>
      </c>
      <c r="I14">
        <v>14876.43</v>
      </c>
    </row>
    <row r="15" spans="1:9" ht="16.5">
      <c r="A15" s="1">
        <v>38719</v>
      </c>
      <c r="B15">
        <v>7.55</v>
      </c>
      <c r="C15">
        <v>4.72</v>
      </c>
      <c r="D15">
        <v>2.62</v>
      </c>
      <c r="E15">
        <v>2.25</v>
      </c>
      <c r="I15">
        <v>15753.14</v>
      </c>
    </row>
    <row r="16" spans="1:9" ht="16.5">
      <c r="A16" s="1">
        <v>38749</v>
      </c>
      <c r="B16">
        <v>7.6</v>
      </c>
      <c r="C16">
        <v>4.68</v>
      </c>
      <c r="D16">
        <v>2.8</v>
      </c>
      <c r="E16">
        <v>2.3</v>
      </c>
      <c r="I16">
        <v>15918.48</v>
      </c>
    </row>
    <row r="17" spans="1:9" ht="16.5">
      <c r="A17" s="1">
        <v>38777</v>
      </c>
      <c r="B17">
        <v>8.15</v>
      </c>
      <c r="C17">
        <v>4.5</v>
      </c>
      <c r="D17">
        <v>3</v>
      </c>
      <c r="E17">
        <v>2.2</v>
      </c>
      <c r="I17">
        <v>15805.04</v>
      </c>
    </row>
    <row r="18" spans="1:9" ht="16.5">
      <c r="A18" s="1">
        <v>38810</v>
      </c>
      <c r="B18">
        <v>8.55</v>
      </c>
      <c r="C18">
        <v>4.93</v>
      </c>
      <c r="D18">
        <v>3.2</v>
      </c>
      <c r="E18">
        <v>1.99</v>
      </c>
      <c r="I18">
        <v>16661.3</v>
      </c>
    </row>
    <row r="19" spans="1:9" ht="16.5">
      <c r="A19" s="1">
        <v>38838</v>
      </c>
      <c r="B19">
        <v>8.35</v>
      </c>
      <c r="C19">
        <v>4.62</v>
      </c>
      <c r="D19">
        <v>3.08</v>
      </c>
      <c r="E19">
        <v>1.87</v>
      </c>
      <c r="I19">
        <v>15857.89</v>
      </c>
    </row>
    <row r="20" spans="1:9" ht="16.5">
      <c r="A20" s="1">
        <v>38869</v>
      </c>
      <c r="B20">
        <v>8.3</v>
      </c>
      <c r="C20">
        <v>4.45</v>
      </c>
      <c r="D20">
        <v>3.25</v>
      </c>
      <c r="E20">
        <v>1.78</v>
      </c>
      <c r="I20">
        <v>16267.62</v>
      </c>
    </row>
    <row r="21" spans="1:9" ht="16.5">
      <c r="A21" s="1">
        <v>38901</v>
      </c>
      <c r="B21">
        <v>8.81</v>
      </c>
      <c r="C21">
        <v>4.36</v>
      </c>
      <c r="D21">
        <v>3</v>
      </c>
      <c r="E21">
        <v>1.73</v>
      </c>
      <c r="I21">
        <v>16971.34</v>
      </c>
    </row>
    <row r="22" spans="1:9" ht="16.5">
      <c r="A22" s="1">
        <v>38930</v>
      </c>
      <c r="B22">
        <v>8.77</v>
      </c>
      <c r="C22">
        <v>4.62</v>
      </c>
      <c r="D22">
        <v>2.78</v>
      </c>
      <c r="E22">
        <v>1.72</v>
      </c>
      <c r="I22">
        <v>17392.27</v>
      </c>
    </row>
    <row r="23" spans="1:9" ht="16.5">
      <c r="A23" s="1">
        <v>38961</v>
      </c>
      <c r="B23">
        <v>8.37</v>
      </c>
      <c r="C23">
        <v>4.82</v>
      </c>
      <c r="D23">
        <v>3.36</v>
      </c>
      <c r="E23">
        <v>2.21</v>
      </c>
      <c r="I23">
        <v>17543.05</v>
      </c>
    </row>
    <row r="24" spans="1:9" ht="16.5">
      <c r="A24" s="1">
        <v>38992</v>
      </c>
      <c r="B24">
        <v>8.56</v>
      </c>
      <c r="C24">
        <v>5.38</v>
      </c>
      <c r="D24">
        <v>3.89</v>
      </c>
      <c r="E24">
        <v>2.58</v>
      </c>
      <c r="I24">
        <v>18324.35</v>
      </c>
    </row>
    <row r="25" spans="1:9" ht="16.5">
      <c r="A25" s="1">
        <v>39022</v>
      </c>
      <c r="B25">
        <v>9.9</v>
      </c>
      <c r="C25">
        <v>6.15</v>
      </c>
      <c r="D25">
        <v>3.96</v>
      </c>
      <c r="E25">
        <v>2.94</v>
      </c>
      <c r="I25">
        <v>18960.48</v>
      </c>
    </row>
    <row r="26" spans="1:9" ht="16.5">
      <c r="A26" s="1">
        <v>39052</v>
      </c>
      <c r="B26">
        <v>11.02</v>
      </c>
      <c r="C26">
        <v>7.2</v>
      </c>
      <c r="D26">
        <v>4.21</v>
      </c>
      <c r="E26">
        <v>3.16</v>
      </c>
      <c r="I26">
        <v>19964.72</v>
      </c>
    </row>
    <row r="27" spans="1:9" ht="16.5">
      <c r="A27" s="1">
        <v>39084</v>
      </c>
      <c r="B27">
        <v>9.57</v>
      </c>
      <c r="C27">
        <v>6.53</v>
      </c>
      <c r="D27">
        <v>5.55</v>
      </c>
      <c r="E27">
        <v>3.64</v>
      </c>
      <c r="I27">
        <v>20106.42</v>
      </c>
    </row>
    <row r="28" spans="1:9" ht="16.5">
      <c r="A28" s="1">
        <v>39114</v>
      </c>
      <c r="B28">
        <v>9.16</v>
      </c>
      <c r="C28">
        <v>6.26</v>
      </c>
      <c r="D28">
        <v>5.84</v>
      </c>
      <c r="E28">
        <v>3.54</v>
      </c>
      <c r="I28">
        <v>19651.51</v>
      </c>
    </row>
    <row r="29" spans="1:9" ht="16.5">
      <c r="A29" s="1">
        <v>39142</v>
      </c>
      <c r="B29">
        <v>9.26</v>
      </c>
      <c r="C29">
        <v>6.61</v>
      </c>
      <c r="D29">
        <v>5.41</v>
      </c>
      <c r="E29">
        <v>3.57</v>
      </c>
      <c r="I29">
        <v>19800.93</v>
      </c>
    </row>
    <row r="30" spans="1:9" ht="16.5">
      <c r="A30" s="1">
        <v>39174</v>
      </c>
      <c r="B30">
        <v>8.91</v>
      </c>
      <c r="C30">
        <v>6.87</v>
      </c>
      <c r="D30">
        <v>5.33</v>
      </c>
      <c r="E30">
        <v>3.44</v>
      </c>
      <c r="I30">
        <v>20318.98</v>
      </c>
    </row>
    <row r="31" spans="1:9" ht="16.5">
      <c r="A31" s="1">
        <v>39204</v>
      </c>
      <c r="B31">
        <v>10.2</v>
      </c>
      <c r="C31">
        <v>8.71</v>
      </c>
      <c r="D31">
        <v>5.99</v>
      </c>
      <c r="E31">
        <v>4.57</v>
      </c>
      <c r="I31">
        <v>20634.47</v>
      </c>
    </row>
    <row r="32" spans="1:9" ht="16.5">
      <c r="A32" s="1">
        <v>39237</v>
      </c>
      <c r="B32">
        <v>11.48</v>
      </c>
      <c r="C32">
        <v>8.66</v>
      </c>
      <c r="D32">
        <v>5.97</v>
      </c>
      <c r="E32">
        <v>5.26</v>
      </c>
      <c r="I32">
        <v>21772.73</v>
      </c>
    </row>
    <row r="33" spans="1:9" ht="16.5">
      <c r="A33" s="1">
        <v>39266</v>
      </c>
      <c r="B33">
        <v>11.7</v>
      </c>
      <c r="C33">
        <v>8.26</v>
      </c>
      <c r="D33">
        <v>7.03</v>
      </c>
      <c r="E33">
        <v>6.71</v>
      </c>
      <c r="I33">
        <v>23184.94</v>
      </c>
    </row>
    <row r="34" spans="1:9" ht="16.5">
      <c r="A34" s="1">
        <v>39295</v>
      </c>
      <c r="B34">
        <v>11.4</v>
      </c>
      <c r="C34">
        <v>8.5</v>
      </c>
      <c r="D34">
        <v>9.69</v>
      </c>
      <c r="E34">
        <v>9.85</v>
      </c>
      <c r="I34">
        <v>23984.14</v>
      </c>
    </row>
    <row r="35" spans="1:9" ht="16.5">
      <c r="A35" s="1">
        <v>39328</v>
      </c>
      <c r="B35">
        <v>11.46</v>
      </c>
      <c r="C35">
        <v>8.51</v>
      </c>
      <c r="D35">
        <v>9.05</v>
      </c>
      <c r="E35">
        <v>9.48</v>
      </c>
      <c r="I35">
        <v>24069.17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5">
      <selection activeCell="F42" sqref="F42"/>
    </sheetView>
  </sheetViews>
  <sheetFormatPr defaultColWidth="9.00390625" defaultRowHeight="16.5"/>
  <cols>
    <col min="1" max="1" width="9.50390625" style="0" bestFit="1" customWidth="1"/>
  </cols>
  <sheetData>
    <row r="1" spans="1:6" ht="16.5">
      <c r="A1" t="str">
        <f>'H-sahre'!A1</f>
        <v>Date</v>
      </c>
      <c r="B1" t="str">
        <f>'H-sahre'!B1</f>
        <v>中石油</v>
      </c>
      <c r="C1" t="str">
        <f>'H-sahre'!C1</f>
        <v>中石化</v>
      </c>
      <c r="D1" t="str">
        <f>'H-sahre'!D1</f>
        <v>中國國航</v>
      </c>
      <c r="E1" t="str">
        <f>'H-sahre'!E1</f>
        <v>南方航空</v>
      </c>
      <c r="F1" t="str">
        <f>'H-sahre'!I1</f>
        <v>市場(Hang Seng Index)</v>
      </c>
    </row>
    <row r="2" spans="1:6" ht="16.5">
      <c r="A2" s="1">
        <f>'H-sahre'!A2</f>
        <v>38322</v>
      </c>
      <c r="B2">
        <f>'H-sahre'!B2</f>
        <v>4.15</v>
      </c>
      <c r="C2">
        <f>'H-sahre'!C2</f>
        <v>3.17</v>
      </c>
      <c r="D2">
        <f>'H-sahre'!D2</f>
        <v>3</v>
      </c>
      <c r="E2">
        <f>'H-sahre'!E2</f>
        <v>3.08</v>
      </c>
      <c r="F2">
        <f>'H-sahre'!I2</f>
        <v>14230.14</v>
      </c>
    </row>
    <row r="3" spans="1:6" ht="16.5">
      <c r="A3" s="1">
        <f>'H-sahre'!A3</f>
        <v>38355</v>
      </c>
      <c r="B3">
        <f>'H-sahre'!B3</f>
        <v>4.32</v>
      </c>
      <c r="C3">
        <f>'H-sahre'!C3</f>
        <v>3.1</v>
      </c>
      <c r="D3">
        <f>'H-sahre'!D3</f>
        <v>2.78</v>
      </c>
      <c r="E3">
        <f>'H-sahre'!E3</f>
        <v>2.85</v>
      </c>
      <c r="F3">
        <f>'H-sahre'!I3</f>
        <v>13721.69</v>
      </c>
    </row>
    <row r="4" spans="1:6" ht="16.5">
      <c r="A4" s="1">
        <f>'H-sahre'!A4</f>
        <v>38384</v>
      </c>
      <c r="B4">
        <f>'H-sahre'!B4</f>
        <v>4.93</v>
      </c>
      <c r="C4">
        <f>'H-sahre'!C4</f>
        <v>3.58</v>
      </c>
      <c r="D4">
        <f>'H-sahre'!D4</f>
        <v>2.97</v>
      </c>
      <c r="E4">
        <f>'H-sahre'!E4</f>
        <v>2.88</v>
      </c>
      <c r="F4">
        <f>'H-sahre'!I4</f>
        <v>14195.35</v>
      </c>
    </row>
    <row r="5" spans="1:6" ht="16.5">
      <c r="A5" s="1">
        <f>'H-sahre'!A5</f>
        <v>38412</v>
      </c>
      <c r="B5">
        <f>'H-sahre'!B5</f>
        <v>4.85</v>
      </c>
      <c r="C5">
        <f>'H-sahre'!C5</f>
        <v>3.17</v>
      </c>
      <c r="D5">
        <f>'H-sahre'!D5</f>
        <v>2.83</v>
      </c>
      <c r="E5">
        <f>'H-sahre'!E5</f>
        <v>2.6</v>
      </c>
      <c r="F5">
        <f>'H-sahre'!I5</f>
        <v>13516.88</v>
      </c>
    </row>
    <row r="6" spans="1:6" ht="16.5">
      <c r="A6" s="1">
        <f>'H-sahre'!A6</f>
        <v>38443</v>
      </c>
      <c r="B6">
        <f>'H-sahre'!B6</f>
        <v>4.65</v>
      </c>
      <c r="C6">
        <f>'H-sahre'!C6</f>
        <v>3.08</v>
      </c>
      <c r="D6">
        <f>'H-sahre'!D6</f>
        <v>2.78</v>
      </c>
      <c r="E6">
        <f>'H-sahre'!E6</f>
        <v>2.62</v>
      </c>
      <c r="F6">
        <f>'H-sahre'!I6</f>
        <v>13908.97</v>
      </c>
    </row>
    <row r="7" spans="1:6" ht="16.5">
      <c r="A7" s="1">
        <f>'H-sahre'!A7</f>
        <v>38474</v>
      </c>
      <c r="B7">
        <f>'H-sahre'!B7</f>
        <v>5</v>
      </c>
      <c r="C7">
        <f>'H-sahre'!C7</f>
        <v>2.85</v>
      </c>
      <c r="D7">
        <f>'H-sahre'!D7</f>
        <v>2.78</v>
      </c>
      <c r="E7">
        <f>'H-sahre'!E7</f>
        <v>2.55</v>
      </c>
      <c r="F7">
        <f>'H-sahre'!I7</f>
        <v>13867.07</v>
      </c>
    </row>
    <row r="8" spans="1:6" ht="16.5">
      <c r="A8" s="1">
        <f>'H-sahre'!A8</f>
        <v>38504</v>
      </c>
      <c r="B8">
        <f>'H-sahre'!B8</f>
        <v>5.75</v>
      </c>
      <c r="C8">
        <f>'H-sahre'!C8</f>
        <v>3.05</v>
      </c>
      <c r="D8">
        <f>'H-sahre'!D8</f>
        <v>2.62</v>
      </c>
      <c r="E8">
        <f>'H-sahre'!E8</f>
        <v>2.58</v>
      </c>
      <c r="F8">
        <f>'H-sahre'!I8</f>
        <v>14201.06</v>
      </c>
    </row>
    <row r="9" spans="1:6" ht="16.5">
      <c r="A9" s="1">
        <f>'H-sahre'!A9</f>
        <v>38534</v>
      </c>
      <c r="B9">
        <f>'H-sahre'!B9</f>
        <v>6.95</v>
      </c>
      <c r="C9">
        <f>'H-sahre'!C9</f>
        <v>3.38</v>
      </c>
      <c r="D9">
        <f>'H-sahre'!D9</f>
        <v>2.58</v>
      </c>
      <c r="E9">
        <f>'H-sahre'!E9</f>
        <v>2.3</v>
      </c>
      <c r="F9">
        <f>'H-sahre'!I9</f>
        <v>14880.98</v>
      </c>
    </row>
    <row r="10" spans="1:6" ht="16.5">
      <c r="A10" s="1">
        <f>'H-sahre'!A10</f>
        <v>38565</v>
      </c>
      <c r="B10">
        <f>'H-sahre'!B10</f>
        <v>6.3</v>
      </c>
      <c r="C10">
        <f>'H-sahre'!C10</f>
        <v>3.4</v>
      </c>
      <c r="D10">
        <f>'H-sahre'!D10</f>
        <v>2.35</v>
      </c>
      <c r="E10">
        <f>'H-sahre'!E10</f>
        <v>2.17</v>
      </c>
      <c r="F10">
        <f>'H-sahre'!I10</f>
        <v>14903.55</v>
      </c>
    </row>
    <row r="11" spans="1:6" ht="16.5">
      <c r="A11" s="1">
        <f>'H-sahre'!A11</f>
        <v>38596</v>
      </c>
      <c r="B11">
        <f>'H-sahre'!B11</f>
        <v>6.5</v>
      </c>
      <c r="C11">
        <f>'H-sahre'!C11</f>
        <v>3.55</v>
      </c>
      <c r="D11">
        <f>'H-sahre'!D11</f>
        <v>2.4</v>
      </c>
      <c r="E11">
        <f>'H-sahre'!E11</f>
        <v>2.22</v>
      </c>
      <c r="F11">
        <f>'H-sahre'!I11</f>
        <v>15428.52</v>
      </c>
    </row>
    <row r="12" spans="1:6" ht="16.5">
      <c r="A12" s="1">
        <f>'H-sahre'!A12</f>
        <v>38628</v>
      </c>
      <c r="B12">
        <f>'H-sahre'!B12</f>
        <v>5.9</v>
      </c>
      <c r="C12">
        <f>'H-sahre'!C12</f>
        <v>3.1</v>
      </c>
      <c r="D12">
        <f>'H-sahre'!D12</f>
        <v>2.42</v>
      </c>
      <c r="E12">
        <f>'H-sahre'!E12</f>
        <v>2.05</v>
      </c>
      <c r="F12">
        <f>'H-sahre'!I12</f>
        <v>14386.37</v>
      </c>
    </row>
    <row r="13" spans="1:6" ht="16.5">
      <c r="A13" s="1">
        <f>'H-sahre'!A13</f>
        <v>38657</v>
      </c>
      <c r="B13">
        <f>'H-sahre'!B13</f>
        <v>6.05</v>
      </c>
      <c r="C13">
        <f>'H-sahre'!C13</f>
        <v>3.47</v>
      </c>
      <c r="D13">
        <f>'H-sahre'!D13</f>
        <v>2.67</v>
      </c>
      <c r="E13">
        <f>'H-sahre'!E13</f>
        <v>2.28</v>
      </c>
      <c r="F13">
        <f>'H-sahre'!I13</f>
        <v>14937.14</v>
      </c>
    </row>
    <row r="14" spans="1:6" ht="16.5">
      <c r="A14" s="1">
        <f>'H-sahre'!A14</f>
        <v>38687</v>
      </c>
      <c r="B14">
        <f>'H-sahre'!B14</f>
        <v>6.3</v>
      </c>
      <c r="C14">
        <f>'H-sahre'!C14</f>
        <v>3.83</v>
      </c>
      <c r="D14">
        <f>'H-sahre'!D14</f>
        <v>2.47</v>
      </c>
      <c r="E14">
        <f>'H-sahre'!E14</f>
        <v>2.22</v>
      </c>
      <c r="F14">
        <f>'H-sahre'!I14</f>
        <v>14876.43</v>
      </c>
    </row>
    <row r="15" spans="1:6" ht="16.5">
      <c r="A15" s="1">
        <f>'H-sahre'!A15</f>
        <v>38719</v>
      </c>
      <c r="B15">
        <f>'H-sahre'!B15</f>
        <v>7.55</v>
      </c>
      <c r="C15">
        <f>'H-sahre'!C15</f>
        <v>4.72</v>
      </c>
      <c r="D15">
        <f>'H-sahre'!D15</f>
        <v>2.62</v>
      </c>
      <c r="E15">
        <f>'H-sahre'!E15</f>
        <v>2.25</v>
      </c>
      <c r="F15">
        <f>'H-sahre'!I15</f>
        <v>15753.14</v>
      </c>
    </row>
    <row r="16" spans="1:6" ht="16.5">
      <c r="A16" s="1">
        <f>'H-sahre'!A16</f>
        <v>38749</v>
      </c>
      <c r="B16">
        <f>'H-sahre'!B16</f>
        <v>7.6</v>
      </c>
      <c r="C16">
        <f>'H-sahre'!C16</f>
        <v>4.68</v>
      </c>
      <c r="D16">
        <f>'H-sahre'!D16</f>
        <v>2.8</v>
      </c>
      <c r="E16">
        <f>'H-sahre'!E16</f>
        <v>2.3</v>
      </c>
      <c r="F16">
        <f>'H-sahre'!I16</f>
        <v>15918.48</v>
      </c>
    </row>
    <row r="17" spans="1:6" ht="16.5">
      <c r="A17" s="1">
        <f>'H-sahre'!A17</f>
        <v>38777</v>
      </c>
      <c r="B17">
        <f>'H-sahre'!B17</f>
        <v>8.15</v>
      </c>
      <c r="C17">
        <f>'H-sahre'!C17</f>
        <v>4.5</v>
      </c>
      <c r="D17">
        <f>'H-sahre'!D17</f>
        <v>3</v>
      </c>
      <c r="E17">
        <f>'H-sahre'!E17</f>
        <v>2.2</v>
      </c>
      <c r="F17">
        <f>'H-sahre'!I17</f>
        <v>15805.04</v>
      </c>
    </row>
    <row r="18" spans="1:6" ht="16.5">
      <c r="A18" s="1">
        <f>'H-sahre'!A18</f>
        <v>38810</v>
      </c>
      <c r="B18">
        <f>'H-sahre'!B18</f>
        <v>8.55</v>
      </c>
      <c r="C18">
        <f>'H-sahre'!C18</f>
        <v>4.93</v>
      </c>
      <c r="D18">
        <f>'H-sahre'!D18</f>
        <v>3.2</v>
      </c>
      <c r="E18">
        <f>'H-sahre'!E18</f>
        <v>1.99</v>
      </c>
      <c r="F18">
        <f>'H-sahre'!I18</f>
        <v>16661.3</v>
      </c>
    </row>
    <row r="19" spans="1:6" ht="16.5">
      <c r="A19" s="1">
        <f>'H-sahre'!A19</f>
        <v>38838</v>
      </c>
      <c r="B19">
        <f>'H-sahre'!B19</f>
        <v>8.35</v>
      </c>
      <c r="C19">
        <f>'H-sahre'!C19</f>
        <v>4.62</v>
      </c>
      <c r="D19">
        <f>'H-sahre'!D19</f>
        <v>3.08</v>
      </c>
      <c r="E19">
        <f>'H-sahre'!E19</f>
        <v>1.87</v>
      </c>
      <c r="F19">
        <f>'H-sahre'!I19</f>
        <v>15857.89</v>
      </c>
    </row>
    <row r="20" spans="1:6" ht="16.5">
      <c r="A20" s="1">
        <f>'H-sahre'!A20</f>
        <v>38869</v>
      </c>
      <c r="B20">
        <f>'H-sahre'!B20</f>
        <v>8.3</v>
      </c>
      <c r="C20">
        <f>'H-sahre'!C20</f>
        <v>4.45</v>
      </c>
      <c r="D20">
        <f>'H-sahre'!D20</f>
        <v>3.25</v>
      </c>
      <c r="E20">
        <f>'H-sahre'!E20</f>
        <v>1.78</v>
      </c>
      <c r="F20">
        <f>'H-sahre'!I20</f>
        <v>16267.62</v>
      </c>
    </row>
    <row r="21" spans="1:6" ht="16.5">
      <c r="A21" s="1">
        <f>'H-sahre'!A21</f>
        <v>38901</v>
      </c>
      <c r="B21">
        <f>'H-sahre'!B21</f>
        <v>8.81</v>
      </c>
      <c r="C21">
        <f>'H-sahre'!C21</f>
        <v>4.36</v>
      </c>
      <c r="D21">
        <f>'H-sahre'!D21</f>
        <v>3</v>
      </c>
      <c r="E21">
        <f>'H-sahre'!E21</f>
        <v>1.73</v>
      </c>
      <c r="F21">
        <f>'H-sahre'!I21</f>
        <v>16971.34</v>
      </c>
    </row>
    <row r="22" spans="1:6" ht="16.5">
      <c r="A22" s="1">
        <f>'H-sahre'!A22</f>
        <v>38930</v>
      </c>
      <c r="B22">
        <f>'H-sahre'!B22</f>
        <v>8.77</v>
      </c>
      <c r="C22">
        <f>'H-sahre'!C22</f>
        <v>4.62</v>
      </c>
      <c r="D22">
        <f>'H-sahre'!D22</f>
        <v>2.78</v>
      </c>
      <c r="E22">
        <f>'H-sahre'!E22</f>
        <v>1.72</v>
      </c>
      <c r="F22">
        <f>'H-sahre'!I22</f>
        <v>17392.27</v>
      </c>
    </row>
    <row r="23" spans="1:6" ht="16.5">
      <c r="A23" s="1">
        <f>'H-sahre'!A23</f>
        <v>38961</v>
      </c>
      <c r="B23">
        <f>'H-sahre'!B23</f>
        <v>8.37</v>
      </c>
      <c r="C23">
        <f>'H-sahre'!C23</f>
        <v>4.82</v>
      </c>
      <c r="D23">
        <f>'H-sahre'!D23</f>
        <v>3.36</v>
      </c>
      <c r="E23">
        <f>'H-sahre'!E23</f>
        <v>2.21</v>
      </c>
      <c r="F23">
        <f>'H-sahre'!I23</f>
        <v>17543.05</v>
      </c>
    </row>
    <row r="24" spans="1:6" ht="16.5">
      <c r="A24" s="1">
        <f>'H-sahre'!A24</f>
        <v>38992</v>
      </c>
      <c r="B24">
        <f>'H-sahre'!B24</f>
        <v>8.56</v>
      </c>
      <c r="C24">
        <f>'H-sahre'!C24</f>
        <v>5.38</v>
      </c>
      <c r="D24">
        <f>'H-sahre'!D24</f>
        <v>3.89</v>
      </c>
      <c r="E24">
        <f>'H-sahre'!E24</f>
        <v>2.58</v>
      </c>
      <c r="F24">
        <f>'H-sahre'!I24</f>
        <v>18324.35</v>
      </c>
    </row>
    <row r="25" spans="1:6" ht="16.5">
      <c r="A25" s="1">
        <f>'H-sahre'!A25</f>
        <v>39022</v>
      </c>
      <c r="B25">
        <f>'H-sahre'!B25</f>
        <v>9.9</v>
      </c>
      <c r="C25">
        <f>'H-sahre'!C25</f>
        <v>6.15</v>
      </c>
      <c r="D25">
        <f>'H-sahre'!D25</f>
        <v>3.96</v>
      </c>
      <c r="E25">
        <f>'H-sahre'!E25</f>
        <v>2.94</v>
      </c>
      <c r="F25">
        <f>'H-sahre'!I25</f>
        <v>18960.48</v>
      </c>
    </row>
    <row r="26" spans="1:6" ht="16.5">
      <c r="A26" s="1">
        <f>'H-sahre'!A26</f>
        <v>39052</v>
      </c>
      <c r="B26">
        <f>'H-sahre'!B26</f>
        <v>11.02</v>
      </c>
      <c r="C26">
        <f>'H-sahre'!C26</f>
        <v>7.2</v>
      </c>
      <c r="D26">
        <f>'H-sahre'!D26</f>
        <v>4.21</v>
      </c>
      <c r="E26">
        <f>'H-sahre'!E26</f>
        <v>3.16</v>
      </c>
      <c r="F26">
        <f>'H-sahre'!I26</f>
        <v>19964.72</v>
      </c>
    </row>
    <row r="27" spans="1:6" ht="16.5">
      <c r="A27" s="1">
        <f>'H-sahre'!A27</f>
        <v>39084</v>
      </c>
      <c r="B27">
        <f>'H-sahre'!B27</f>
        <v>9.57</v>
      </c>
      <c r="C27">
        <f>'H-sahre'!C27</f>
        <v>6.53</v>
      </c>
      <c r="D27">
        <f>'H-sahre'!D27</f>
        <v>5.55</v>
      </c>
      <c r="E27">
        <f>'H-sahre'!E27</f>
        <v>3.64</v>
      </c>
      <c r="F27">
        <f>'H-sahre'!I27</f>
        <v>20106.42</v>
      </c>
    </row>
    <row r="28" spans="1:6" ht="16.5">
      <c r="A28" s="1">
        <f>'H-sahre'!A28</f>
        <v>39114</v>
      </c>
      <c r="B28">
        <f>'H-sahre'!B28</f>
        <v>9.16</v>
      </c>
      <c r="C28">
        <f>'H-sahre'!C28</f>
        <v>6.26</v>
      </c>
      <c r="D28">
        <f>'H-sahre'!D28</f>
        <v>5.84</v>
      </c>
      <c r="E28">
        <f>'H-sahre'!E28</f>
        <v>3.54</v>
      </c>
      <c r="F28">
        <f>'H-sahre'!I28</f>
        <v>19651.51</v>
      </c>
    </row>
    <row r="29" spans="1:6" ht="16.5">
      <c r="A29" s="1">
        <f>'H-sahre'!A29</f>
        <v>39142</v>
      </c>
      <c r="B29">
        <f>'H-sahre'!B29</f>
        <v>9.26</v>
      </c>
      <c r="C29">
        <f>'H-sahre'!C29</f>
        <v>6.61</v>
      </c>
      <c r="D29">
        <f>'H-sahre'!D29</f>
        <v>5.41</v>
      </c>
      <c r="E29">
        <f>'H-sahre'!E29</f>
        <v>3.57</v>
      </c>
      <c r="F29">
        <f>'H-sahre'!I29</f>
        <v>19800.93</v>
      </c>
    </row>
    <row r="30" spans="1:6" ht="16.5">
      <c r="A30" s="1">
        <f>'H-sahre'!A30</f>
        <v>39174</v>
      </c>
      <c r="B30">
        <f>'H-sahre'!B30</f>
        <v>8.91</v>
      </c>
      <c r="C30">
        <f>'H-sahre'!C30</f>
        <v>6.87</v>
      </c>
      <c r="D30">
        <f>'H-sahre'!D30</f>
        <v>5.33</v>
      </c>
      <c r="E30">
        <f>'H-sahre'!E30</f>
        <v>3.44</v>
      </c>
      <c r="F30">
        <f>'H-sahre'!I30</f>
        <v>20318.98</v>
      </c>
    </row>
    <row r="31" spans="1:6" ht="16.5">
      <c r="A31" s="1">
        <f>'H-sahre'!A31</f>
        <v>39204</v>
      </c>
      <c r="B31">
        <f>'H-sahre'!B31</f>
        <v>10.2</v>
      </c>
      <c r="C31">
        <f>'H-sahre'!C31</f>
        <v>8.71</v>
      </c>
      <c r="D31">
        <f>'H-sahre'!D31</f>
        <v>5.99</v>
      </c>
      <c r="E31">
        <f>'H-sahre'!E31</f>
        <v>4.57</v>
      </c>
      <c r="F31">
        <f>'H-sahre'!I31</f>
        <v>20634.47</v>
      </c>
    </row>
    <row r="32" spans="1:6" ht="16.5">
      <c r="A32" s="1">
        <f>'H-sahre'!A32</f>
        <v>39237</v>
      </c>
      <c r="B32">
        <f>'H-sahre'!B32</f>
        <v>11.48</v>
      </c>
      <c r="C32">
        <f>'H-sahre'!C32</f>
        <v>8.66</v>
      </c>
      <c r="D32">
        <f>'H-sahre'!D32</f>
        <v>5.97</v>
      </c>
      <c r="E32">
        <f>'H-sahre'!E32</f>
        <v>5.26</v>
      </c>
      <c r="F32">
        <f>'H-sahre'!I32</f>
        <v>21772.73</v>
      </c>
    </row>
    <row r="33" spans="1:6" ht="16.5">
      <c r="A33" s="1">
        <f>'H-sahre'!A33</f>
        <v>39266</v>
      </c>
      <c r="B33">
        <f>'H-sahre'!B33</f>
        <v>11.7</v>
      </c>
      <c r="C33">
        <f>'H-sahre'!C33</f>
        <v>8.26</v>
      </c>
      <c r="D33">
        <f>'H-sahre'!D33</f>
        <v>7.03</v>
      </c>
      <c r="E33">
        <f>'H-sahre'!E33</f>
        <v>6.71</v>
      </c>
      <c r="F33">
        <f>'H-sahre'!I33</f>
        <v>23184.94</v>
      </c>
    </row>
    <row r="34" spans="1:6" ht="16.5">
      <c r="A34" s="1">
        <f>'H-sahre'!A34</f>
        <v>39295</v>
      </c>
      <c r="B34">
        <f>'H-sahre'!B34</f>
        <v>11.4</v>
      </c>
      <c r="C34">
        <f>'H-sahre'!C34</f>
        <v>8.5</v>
      </c>
      <c r="D34">
        <f>'H-sahre'!D34</f>
        <v>9.69</v>
      </c>
      <c r="E34">
        <f>'H-sahre'!E34</f>
        <v>9.85</v>
      </c>
      <c r="F34">
        <f>'H-sahre'!I34</f>
        <v>23984.14</v>
      </c>
    </row>
    <row r="35" spans="1:6" ht="16.5">
      <c r="A35" s="1">
        <f>'H-sahre'!A35</f>
        <v>39328</v>
      </c>
      <c r="B35">
        <f>'H-sahre'!B35</f>
        <v>11.46</v>
      </c>
      <c r="C35">
        <f>'H-sahre'!C35</f>
        <v>8.51</v>
      </c>
      <c r="D35">
        <f>'H-sahre'!D35</f>
        <v>9.05</v>
      </c>
      <c r="E35">
        <f>'H-sahre'!E35</f>
        <v>9.48</v>
      </c>
      <c r="F35">
        <f>'H-sahre'!I35</f>
        <v>24069.17</v>
      </c>
    </row>
    <row r="37" spans="1:6" ht="16.5">
      <c r="A37" s="2" t="s">
        <v>5</v>
      </c>
      <c r="B37">
        <f>AVERAGE(B2:B35)</f>
        <v>7.903529411764703</v>
      </c>
      <c r="C37">
        <f>AVERAGE(C2:C35)</f>
        <v>5.060882352941176</v>
      </c>
      <c r="D37">
        <f>AVERAGE(D2:D35)</f>
        <v>3.9311764705882344</v>
      </c>
      <c r="E37">
        <f>AVERAGE(E2:E35)</f>
        <v>3.2114705882352936</v>
      </c>
      <c r="F37">
        <f>AVERAGE(F2:F35)</f>
        <v>17235.209411764703</v>
      </c>
    </row>
    <row r="38" spans="1:6" ht="16.5">
      <c r="A38" t="s">
        <v>6</v>
      </c>
      <c r="B38">
        <f>STDEVA(B2:B35)</f>
        <v>2.2411710715240045</v>
      </c>
      <c r="C38">
        <f>STDEVA(C2:C35)</f>
        <v>1.8994981277313499</v>
      </c>
      <c r="D38">
        <f>STDEVA(D2:D35)</f>
        <v>1.8856568097822264</v>
      </c>
      <c r="E38">
        <f>STDEVA(E2:E35)</f>
        <v>1.9388439735198375</v>
      </c>
      <c r="F38">
        <f>STDEVA(F2:F35)</f>
        <v>3114.822920662526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8">
      <selection activeCell="E40" sqref="E40"/>
    </sheetView>
  </sheetViews>
  <sheetFormatPr defaultColWidth="9.00390625" defaultRowHeight="16.5"/>
  <cols>
    <col min="10" max="11" width="11.375" style="0" customWidth="1"/>
    <col min="14" max="14" width="9.00390625" style="12" customWidth="1"/>
  </cols>
  <sheetData>
    <row r="1" spans="1:19" ht="16.5">
      <c r="A1" t="str">
        <f>'H-sahre'!A1</f>
        <v>Date</v>
      </c>
      <c r="B1" t="str">
        <f>'H-sahre'!B1</f>
        <v>中石油</v>
      </c>
      <c r="C1" t="str">
        <f>'H-sahre'!C1</f>
        <v>中石化</v>
      </c>
      <c r="D1" t="str">
        <f>'H-sahre'!D1</f>
        <v>中國國航</v>
      </c>
      <c r="E1" t="str">
        <f>'H-sahre'!E1</f>
        <v>南方航空</v>
      </c>
      <c r="H1" t="s">
        <v>20</v>
      </c>
      <c r="I1" t="s">
        <v>21</v>
      </c>
      <c r="J1" t="s">
        <v>22</v>
      </c>
      <c r="K1" t="s">
        <v>23</v>
      </c>
      <c r="N1" s="12" t="s">
        <v>24</v>
      </c>
      <c r="O1" s="12" t="s">
        <v>25</v>
      </c>
      <c r="P1" s="12" t="s">
        <v>26</v>
      </c>
      <c r="Q1" s="12" t="s">
        <v>27</v>
      </c>
      <c r="R1" s="12" t="s">
        <v>28</v>
      </c>
      <c r="S1" s="12" t="s">
        <v>29</v>
      </c>
    </row>
    <row r="2" spans="1:19" ht="16.5">
      <c r="A2" s="1">
        <f>'H-sahre'!A3</f>
        <v>38355</v>
      </c>
      <c r="B2">
        <f>('H-sahre'!B3-'H-sahre'!B2)/'H-sahre'!B2</f>
        <v>0.04096385542168673</v>
      </c>
      <c r="C2">
        <f>('H-sahre'!C3-'H-sahre'!C2)/'H-sahre'!C2</f>
        <v>-0.022082018927444744</v>
      </c>
      <c r="D2">
        <f>('H-sahre'!D3-'H-sahre'!D2)/'H-sahre'!D2</f>
        <v>-0.0733333333333334</v>
      </c>
      <c r="E2">
        <f>('H-sahre'!E3-'H-sahre'!E2)/'H-sahre'!E2</f>
        <v>-0.07467532467532467</v>
      </c>
      <c r="H2">
        <f>B2-$B$36</f>
        <v>0.006422777809812645</v>
      </c>
      <c r="I2">
        <f aca="true" t="shared" si="0" ref="I2:I34">C2-$C$36</f>
        <v>-0.056656009077357294</v>
      </c>
      <c r="J2">
        <f>D2-$D$36</f>
        <v>-0.11276385956409826</v>
      </c>
      <c r="K2">
        <f>E2-$E$36</f>
        <v>-0.11715578745661806</v>
      </c>
      <c r="N2" s="12">
        <f>H2*I2</f>
        <v>-0.00036388895789459425</v>
      </c>
      <c r="O2" s="12">
        <f>H2*J2</f>
        <v>-0.0007242572149571198</v>
      </c>
      <c r="P2" s="12">
        <f>H2*K2</f>
        <v>-0.000752465591967493</v>
      </c>
      <c r="Q2" s="12">
        <f>I2*J2</f>
        <v>0.006388750251061394</v>
      </c>
      <c r="R2" s="12">
        <f>I2*K2</f>
        <v>0.006637579357607094</v>
      </c>
      <c r="S2" s="12">
        <f>J2*K2</f>
        <v>0.013210938763879423</v>
      </c>
    </row>
    <row r="3" spans="1:19" ht="16.5">
      <c r="A3" s="1">
        <f>'H-sahre'!A4</f>
        <v>38384</v>
      </c>
      <c r="B3">
        <f>('H-sahre'!B4-'H-sahre'!B3)/'H-sahre'!B3</f>
        <v>0.14120370370370355</v>
      </c>
      <c r="C3">
        <f>('H-sahre'!C4-'H-sahre'!C3)/'H-sahre'!C3</f>
        <v>0.15483870967741933</v>
      </c>
      <c r="D3">
        <f>('H-sahre'!D4-'H-sahre'!D3)/'H-sahre'!D3</f>
        <v>0.06834532374100734</v>
      </c>
      <c r="E3">
        <f>('H-sahre'!E4-'H-sahre'!E3)/'H-sahre'!E3</f>
        <v>0.010526315789473615</v>
      </c>
      <c r="H3">
        <f aca="true" t="shared" si="1" ref="H3:H34">B3-$B$36</f>
        <v>0.10666262609182947</v>
      </c>
      <c r="I3">
        <f t="shared" si="0"/>
        <v>0.12026471952750678</v>
      </c>
      <c r="J3">
        <f aca="true" t="shared" si="2" ref="J3:J34">D3-$D$36</f>
        <v>0.028914797510242486</v>
      </c>
      <c r="K3">
        <f aca="true" t="shared" si="3" ref="K3:K34">E3-$E$36</f>
        <v>-0.03195414699181978</v>
      </c>
      <c r="N3" s="12">
        <f aca="true" t="shared" si="4" ref="N3:N34">H3*I3</f>
        <v>0.012827750811001197</v>
      </c>
      <c r="O3" s="12">
        <f aca="true" t="shared" si="5" ref="O3:O34">H3*J3</f>
        <v>0.003084128235355956</v>
      </c>
      <c r="P3" s="12">
        <f aca="true" t="shared" si="6" ref="P3:P34">H3*K3</f>
        <v>-0.003408313232671831</v>
      </c>
      <c r="Q3" s="12">
        <f aca="true" t="shared" si="7" ref="Q3:Q34">I3*J3</f>
        <v>0.003477430012763964</v>
      </c>
      <c r="R3" s="12">
        <f aca="true" t="shared" si="8" ref="R3:R34">I3*K3</f>
        <v>-0.0038429565257119304</v>
      </c>
      <c r="S3" s="12">
        <f aca="true" t="shared" si="9" ref="S3:S34">J3*K3</f>
        <v>-0.0009239476898809931</v>
      </c>
    </row>
    <row r="4" spans="1:19" ht="16.5">
      <c r="A4" s="1">
        <f>'H-sahre'!A5</f>
        <v>38412</v>
      </c>
      <c r="B4">
        <f>('H-sahre'!B5-'H-sahre'!B4)/'H-sahre'!B4</f>
        <v>-0.01622718052738338</v>
      </c>
      <c r="C4">
        <f>('H-sahre'!C5-'H-sahre'!C4)/'H-sahre'!C4</f>
        <v>-0.1145251396648045</v>
      </c>
      <c r="D4">
        <f>('H-sahre'!D5-'H-sahre'!D4)/'H-sahre'!D4</f>
        <v>-0.04713804713804718</v>
      </c>
      <c r="E4">
        <f>('H-sahre'!E5-'H-sahre'!E4)/'H-sahre'!E4</f>
        <v>-0.09722222222222215</v>
      </c>
      <c r="H4">
        <f t="shared" si="1"/>
        <v>-0.05076825813925746</v>
      </c>
      <c r="I4">
        <f t="shared" si="0"/>
        <v>-0.14909912981471707</v>
      </c>
      <c r="J4">
        <f t="shared" si="2"/>
        <v>-0.08656857336881203</v>
      </c>
      <c r="K4">
        <f t="shared" si="3"/>
        <v>-0.13970268500351554</v>
      </c>
      <c r="N4" s="12">
        <f t="shared" si="4"/>
        <v>0.007569503110772215</v>
      </c>
      <c r="O4" s="12">
        <f t="shared" si="5"/>
        <v>0.004394935679535098</v>
      </c>
      <c r="P4" s="12">
        <f t="shared" si="6"/>
        <v>0.007092461975005849</v>
      </c>
      <c r="Q4" s="12">
        <f t="shared" si="7"/>
        <v>0.012907298958591364</v>
      </c>
      <c r="R4" s="12">
        <f t="shared" si="8"/>
        <v>0.02082954876680369</v>
      </c>
      <c r="S4" s="12">
        <f t="shared" si="9"/>
        <v>0.012093862136546871</v>
      </c>
    </row>
    <row r="5" spans="1:19" ht="16.5">
      <c r="A5" s="1">
        <f>'H-sahre'!A6</f>
        <v>38443</v>
      </c>
      <c r="B5">
        <f>('H-sahre'!B6-'H-sahre'!B5)/'H-sahre'!B5</f>
        <v>-0.04123711340206171</v>
      </c>
      <c r="C5">
        <f>('H-sahre'!C6-'H-sahre'!C5)/'H-sahre'!C5</f>
        <v>-0.028391167192428977</v>
      </c>
      <c r="D5">
        <f>('H-sahre'!D6-'H-sahre'!D5)/'H-sahre'!D5</f>
        <v>-0.017667844522968292</v>
      </c>
      <c r="E5">
        <f>('H-sahre'!E6-'H-sahre'!E5)/'H-sahre'!E5</f>
        <v>0.007692307692307699</v>
      </c>
      <c r="H5">
        <f t="shared" si="1"/>
        <v>-0.07577819101393579</v>
      </c>
      <c r="I5">
        <f t="shared" si="0"/>
        <v>-0.06296515734234154</v>
      </c>
      <c r="J5">
        <f t="shared" si="2"/>
        <v>-0.05709837075373314</v>
      </c>
      <c r="K5">
        <f t="shared" si="3"/>
        <v>-0.034788155088985695</v>
      </c>
      <c r="N5" s="12">
        <f t="shared" si="4"/>
        <v>0.004771385720310479</v>
      </c>
      <c r="O5" s="12">
        <f t="shared" si="5"/>
        <v>0.004326811245560915</v>
      </c>
      <c r="P5" s="12">
        <f t="shared" si="6"/>
        <v>0.0026361834613555803</v>
      </c>
      <c r="Q5" s="12">
        <f t="shared" si="7"/>
        <v>0.0035952078985001597</v>
      </c>
      <c r="R5" s="12">
        <f t="shared" si="8"/>
        <v>0.0021904416588277636</v>
      </c>
      <c r="S5" s="12">
        <f t="shared" si="9"/>
        <v>0.0019863469771092736</v>
      </c>
    </row>
    <row r="6" spans="1:19" ht="16.5">
      <c r="A6" s="1">
        <f>'H-sahre'!A7</f>
        <v>38474</v>
      </c>
      <c r="B6">
        <f>('H-sahre'!B7-'H-sahre'!B6)/'H-sahre'!B6</f>
        <v>0.075268817204301</v>
      </c>
      <c r="C6">
        <f>('H-sahre'!C7-'H-sahre'!C6)/'H-sahre'!C6</f>
        <v>-0.07467532467532467</v>
      </c>
      <c r="D6">
        <f>('H-sahre'!D7-'H-sahre'!D6)/'H-sahre'!D6</f>
        <v>0</v>
      </c>
      <c r="E6">
        <f>('H-sahre'!E7-'H-sahre'!E6)/'H-sahre'!E6</f>
        <v>-0.026717557251908504</v>
      </c>
      <c r="H6">
        <f t="shared" si="1"/>
        <v>0.04072773959242691</v>
      </c>
      <c r="I6">
        <f t="shared" si="0"/>
        <v>-0.10924931482523723</v>
      </c>
      <c r="J6">
        <f t="shared" si="2"/>
        <v>-0.03943052623076485</v>
      </c>
      <c r="K6">
        <f t="shared" si="3"/>
        <v>-0.0691980200332019</v>
      </c>
      <c r="N6" s="12">
        <f t="shared" si="4"/>
        <v>-0.004449477644853326</v>
      </c>
      <c r="O6" s="12">
        <f t="shared" si="5"/>
        <v>-0.0016059162043189495</v>
      </c>
      <c r="P6" s="12">
        <f t="shared" si="6"/>
        <v>-0.0028182789402237877</v>
      </c>
      <c r="Q6" s="12">
        <f t="shared" si="7"/>
        <v>0.004307757973909604</v>
      </c>
      <c r="R6" s="12">
        <f t="shared" si="8"/>
        <v>0.0075598362758903465</v>
      </c>
      <c r="S6" s="12">
        <f t="shared" si="9"/>
        <v>0.0027285143440361594</v>
      </c>
    </row>
    <row r="7" spans="1:19" ht="16.5">
      <c r="A7" s="1">
        <f>'H-sahre'!A8</f>
        <v>38504</v>
      </c>
      <c r="B7">
        <f>('H-sahre'!B8-'H-sahre'!B7)/'H-sahre'!B7</f>
        <v>0.15</v>
      </c>
      <c r="C7">
        <f>('H-sahre'!C8-'H-sahre'!C7)/'H-sahre'!C7</f>
        <v>0.07017543859649113</v>
      </c>
      <c r="D7">
        <f>('H-sahre'!D8-'H-sahre'!D7)/'H-sahre'!D7</f>
        <v>-0.057553956834532266</v>
      </c>
      <c r="E7">
        <f>('H-sahre'!E8-'H-sahre'!E7)/'H-sahre'!E7</f>
        <v>0.01176470588235304</v>
      </c>
      <c r="H7">
        <f t="shared" si="1"/>
        <v>0.11545892238812591</v>
      </c>
      <c r="I7">
        <f t="shared" si="0"/>
        <v>0.035601448446578574</v>
      </c>
      <c r="J7">
        <f t="shared" si="2"/>
        <v>-0.09698448306529711</v>
      </c>
      <c r="K7">
        <f t="shared" si="3"/>
        <v>-0.030715756898940356</v>
      </c>
      <c r="N7" s="12">
        <f t="shared" si="4"/>
        <v>0.004110504873098381</v>
      </c>
      <c r="O7" s="12">
        <f t="shared" si="5"/>
        <v>-0.01119772390308865</v>
      </c>
      <c r="P7" s="12">
        <f t="shared" si="6"/>
        <v>-0.0035464081918872977</v>
      </c>
      <c r="Q7" s="12">
        <f t="shared" si="7"/>
        <v>-0.0034527880739672477</v>
      </c>
      <c r="R7" s="12">
        <f t="shared" si="8"/>
        <v>-0.0010935254357352653</v>
      </c>
      <c r="S7" s="12">
        <f t="shared" si="9"/>
        <v>0.002978951804803064</v>
      </c>
    </row>
    <row r="8" spans="1:19" ht="16.5">
      <c r="A8" s="1">
        <f>'H-sahre'!A9</f>
        <v>38534</v>
      </c>
      <c r="B8">
        <f>('H-sahre'!B9-'H-sahre'!B8)/'H-sahre'!B8</f>
        <v>0.2086956521739131</v>
      </c>
      <c r="C8">
        <f>('H-sahre'!C9-'H-sahre'!C8)/'H-sahre'!C8</f>
        <v>0.10819672131147544</v>
      </c>
      <c r="D8">
        <f>('H-sahre'!D9-'H-sahre'!D8)/'H-sahre'!D8</f>
        <v>-0.015267175572519097</v>
      </c>
      <c r="E8">
        <f>('H-sahre'!E9-'H-sahre'!E8)/'H-sahre'!E8</f>
        <v>-0.10852713178294583</v>
      </c>
      <c r="H8">
        <f t="shared" si="1"/>
        <v>0.174154574562039</v>
      </c>
      <c r="I8">
        <f t="shared" si="0"/>
        <v>0.07362273116156288</v>
      </c>
      <c r="J8">
        <f t="shared" si="2"/>
        <v>-0.05469770180328395</v>
      </c>
      <c r="K8">
        <f t="shared" si="3"/>
        <v>-0.15100759456423923</v>
      </c>
      <c r="N8" s="12">
        <f t="shared" si="4"/>
        <v>0.012821735423537355</v>
      </c>
      <c r="O8" s="12">
        <f t="shared" si="5"/>
        <v>-0.00952585498707219</v>
      </c>
      <c r="P8" s="12">
        <f t="shared" si="6"/>
        <v>-0.026298663386971958</v>
      </c>
      <c r="Q8" s="12">
        <f t="shared" si="7"/>
        <v>-0.004026994195018507</v>
      </c>
      <c r="R8" s="12">
        <f t="shared" si="8"/>
        <v>-0.01111759153795727</v>
      </c>
      <c r="S8" s="12">
        <f t="shared" si="9"/>
        <v>0.00825976837750596</v>
      </c>
    </row>
    <row r="9" spans="1:19" ht="16.5">
      <c r="A9" s="1">
        <f>'H-sahre'!A10</f>
        <v>38565</v>
      </c>
      <c r="B9">
        <f>('H-sahre'!B10-'H-sahre'!B9)/'H-sahre'!B9</f>
        <v>-0.09352517985611515</v>
      </c>
      <c r="C9">
        <f>('H-sahre'!C10-'H-sahre'!C9)/'H-sahre'!C9</f>
        <v>0.0059171597633136145</v>
      </c>
      <c r="D9">
        <f>('H-sahre'!D10-'H-sahre'!D9)/'H-sahre'!D9</f>
        <v>-0.08914728682170542</v>
      </c>
      <c r="E9">
        <f>('H-sahre'!E10-'H-sahre'!E9)/'H-sahre'!E9</f>
        <v>-0.05652173913043474</v>
      </c>
      <c r="H9">
        <f t="shared" si="1"/>
        <v>-0.12806625746798922</v>
      </c>
      <c r="I9">
        <f t="shared" si="0"/>
        <v>-0.028656830386598938</v>
      </c>
      <c r="J9">
        <f t="shared" si="2"/>
        <v>-0.12857781305247026</v>
      </c>
      <c r="K9">
        <f t="shared" si="3"/>
        <v>-0.09900220191172814</v>
      </c>
      <c r="N9" s="12">
        <f t="shared" si="4"/>
        <v>0.0036699730185066766</v>
      </c>
      <c r="O9" s="12">
        <f t="shared" si="5"/>
        <v>0.01646647931104864</v>
      </c>
      <c r="P9" s="12">
        <f t="shared" si="6"/>
        <v>0.01267884147992523</v>
      </c>
      <c r="Q9" s="12">
        <f t="shared" si="7"/>
        <v>0.0036846325801244673</v>
      </c>
      <c r="R9" s="12">
        <f t="shared" si="8"/>
        <v>0.0028370893080842145</v>
      </c>
      <c r="S9" s="12">
        <f t="shared" si="9"/>
        <v>0.012729486609189095</v>
      </c>
    </row>
    <row r="10" spans="1:19" ht="16.5">
      <c r="A10" s="1">
        <f>'H-sahre'!A11</f>
        <v>38596</v>
      </c>
      <c r="B10">
        <f>('H-sahre'!B11-'H-sahre'!B10)/'H-sahre'!B10</f>
        <v>0.03174603174603177</v>
      </c>
      <c r="C10">
        <f>('H-sahre'!C11-'H-sahre'!C10)/'H-sahre'!C10</f>
        <v>0.044117647058823505</v>
      </c>
      <c r="D10">
        <f>('H-sahre'!D11-'H-sahre'!D10)/'H-sahre'!D10</f>
        <v>0.021276595744680774</v>
      </c>
      <c r="E10">
        <f>('H-sahre'!E11-'H-sahre'!E10)/'H-sahre'!E10</f>
        <v>0.023041474654378002</v>
      </c>
      <c r="H10">
        <f t="shared" si="1"/>
        <v>-0.0027950458658423105</v>
      </c>
      <c r="I10">
        <f t="shared" si="0"/>
        <v>0.009543656908910951</v>
      </c>
      <c r="J10">
        <f t="shared" si="2"/>
        <v>-0.018153930486084078</v>
      </c>
      <c r="K10">
        <f t="shared" si="3"/>
        <v>-0.019438988126915392</v>
      </c>
      <c r="N10" s="12">
        <f t="shared" si="4"/>
        <v>-2.667495878826896E-05</v>
      </c>
      <c r="O10" s="12">
        <f t="shared" si="5"/>
        <v>5.0741068353917986E-05</v>
      </c>
      <c r="P10" s="12">
        <f t="shared" si="6"/>
        <v>5.433286340029263E-05</v>
      </c>
      <c r="Q10" s="12">
        <f t="shared" si="7"/>
        <v>-0.00017325488410740544</v>
      </c>
      <c r="R10" s="12">
        <f t="shared" si="8"/>
        <v>-0.00018551903333967402</v>
      </c>
      <c r="S10" s="12">
        <f t="shared" si="9"/>
        <v>0.0003528940391758358</v>
      </c>
    </row>
    <row r="11" spans="1:19" ht="16.5">
      <c r="A11" s="1">
        <f>'H-sahre'!A12</f>
        <v>38628</v>
      </c>
      <c r="B11">
        <f>('H-sahre'!B12-'H-sahre'!B11)/'H-sahre'!B11</f>
        <v>-0.09230769230769226</v>
      </c>
      <c r="C11">
        <f>('H-sahre'!C12-'H-sahre'!C11)/'H-sahre'!C11</f>
        <v>-0.12676056338028163</v>
      </c>
      <c r="D11">
        <f>('H-sahre'!D12-'H-sahre'!D11)/'H-sahre'!D11</f>
        <v>0.008333333333333342</v>
      </c>
      <c r="E11">
        <f>('H-sahre'!E12-'H-sahre'!E11)/'H-sahre'!E11</f>
        <v>-0.07657657657657674</v>
      </c>
      <c r="H11">
        <f t="shared" si="1"/>
        <v>-0.12684876991956634</v>
      </c>
      <c r="I11">
        <f t="shared" si="0"/>
        <v>-0.16133455353019419</v>
      </c>
      <c r="J11">
        <f t="shared" si="2"/>
        <v>-0.03109719289743151</v>
      </c>
      <c r="K11">
        <f t="shared" si="3"/>
        <v>-0.11905703935787013</v>
      </c>
      <c r="N11" s="12">
        <f t="shared" si="4"/>
        <v>0.02046508966082756</v>
      </c>
      <c r="O11" s="12">
        <f t="shared" si="5"/>
        <v>0.0039446406669906625</v>
      </c>
      <c r="P11" s="12">
        <f t="shared" si="6"/>
        <v>0.015102238992811223</v>
      </c>
      <c r="Q11" s="12">
        <f t="shared" si="7"/>
        <v>0.005017051732149438</v>
      </c>
      <c r="R11" s="12">
        <f t="shared" si="8"/>
        <v>0.019208014289428733</v>
      </c>
      <c r="S11" s="12">
        <f t="shared" si="9"/>
        <v>0.003702339718708783</v>
      </c>
    </row>
    <row r="12" spans="1:19" ht="16.5">
      <c r="A12" s="1">
        <f>'H-sahre'!A13</f>
        <v>38657</v>
      </c>
      <c r="B12">
        <f>('H-sahre'!B13-'H-sahre'!B12)/'H-sahre'!B12</f>
        <v>0.02542372881355923</v>
      </c>
      <c r="C12">
        <f>('H-sahre'!C13-'H-sahre'!C12)/'H-sahre'!C12</f>
        <v>0.11935483870967745</v>
      </c>
      <c r="D12">
        <f>('H-sahre'!D13-'H-sahre'!D12)/'H-sahre'!D12</f>
        <v>0.10330578512396695</v>
      </c>
      <c r="E12">
        <f>('H-sahre'!E13-'H-sahre'!E12)/'H-sahre'!E12</f>
        <v>0.11219512195121951</v>
      </c>
      <c r="H12">
        <f t="shared" si="1"/>
        <v>-0.009117348798314853</v>
      </c>
      <c r="I12">
        <f t="shared" si="0"/>
        <v>0.0847808485597649</v>
      </c>
      <c r="J12">
        <f t="shared" si="2"/>
        <v>0.06387525889320209</v>
      </c>
      <c r="K12">
        <f t="shared" si="3"/>
        <v>0.06971465916992611</v>
      </c>
      <c r="N12" s="12">
        <f t="shared" si="4"/>
        <v>-0.000772976567736486</v>
      </c>
      <c r="O12" s="12">
        <f t="shared" si="5"/>
        <v>-0.0005823730149119861</v>
      </c>
      <c r="P12" s="12">
        <f t="shared" si="6"/>
        <v>-0.0006356128640078554</v>
      </c>
      <c r="Q12" s="12">
        <f t="shared" si="7"/>
        <v>0.005415398650940342</v>
      </c>
      <c r="R12" s="12">
        <f t="shared" si="8"/>
        <v>0.005910467961481131</v>
      </c>
      <c r="S12" s="12">
        <f t="shared" si="9"/>
        <v>0.004453041903130376</v>
      </c>
    </row>
    <row r="13" spans="1:19" ht="16.5">
      <c r="A13" s="1">
        <f>'H-sahre'!A14</f>
        <v>38687</v>
      </c>
      <c r="B13">
        <f>('H-sahre'!B14-'H-sahre'!B13)/'H-sahre'!B13</f>
        <v>0.04132231404958678</v>
      </c>
      <c r="C13">
        <f>('H-sahre'!C14-'H-sahre'!C13)/'H-sahre'!C13</f>
        <v>0.10374639769452446</v>
      </c>
      <c r="D13">
        <f>('H-sahre'!D14-'H-sahre'!D13)/'H-sahre'!D13</f>
        <v>-0.07490636704119841</v>
      </c>
      <c r="E13">
        <f>('H-sahre'!E14-'H-sahre'!E13)/'H-sahre'!E13</f>
        <v>-0.026315789473684043</v>
      </c>
      <c r="H13">
        <f t="shared" si="1"/>
        <v>0.0067812364377126955</v>
      </c>
      <c r="I13">
        <f t="shared" si="0"/>
        <v>0.0691724075446119</v>
      </c>
      <c r="J13">
        <f t="shared" si="2"/>
        <v>-0.11433689327196325</v>
      </c>
      <c r="K13">
        <f t="shared" si="3"/>
        <v>-0.06879625225497743</v>
      </c>
      <c r="N13" s="12">
        <f t="shared" si="4"/>
        <v>0.0004690744505258348</v>
      </c>
      <c r="O13" s="12">
        <f t="shared" si="5"/>
        <v>-0.0007753455068307048</v>
      </c>
      <c r="P13" s="12">
        <f t="shared" si="6"/>
        <v>-0.00046652365256952716</v>
      </c>
      <c r="Q13" s="12">
        <f t="shared" si="7"/>
        <v>-0.007908958178793037</v>
      </c>
      <c r="R13" s="12">
        <f t="shared" si="8"/>
        <v>-0.004758802398523224</v>
      </c>
      <c r="S13" s="12">
        <f t="shared" si="9"/>
        <v>0.007865949751588415</v>
      </c>
    </row>
    <row r="14" spans="1:19" ht="16.5">
      <c r="A14" s="1">
        <f>'H-sahre'!A15</f>
        <v>38719</v>
      </c>
      <c r="B14">
        <f>('H-sahre'!B15-'H-sahre'!B14)/'H-sahre'!B14</f>
        <v>0.19841269841269843</v>
      </c>
      <c r="C14">
        <f>('H-sahre'!C15-'H-sahre'!C14)/'H-sahre'!C14</f>
        <v>0.23237597911227145</v>
      </c>
      <c r="D14">
        <f>('H-sahre'!D15-'H-sahre'!D14)/'H-sahre'!D14</f>
        <v>0.06072874493927122</v>
      </c>
      <c r="E14">
        <f>('H-sahre'!E15-'H-sahre'!E14)/'H-sahre'!E14</f>
        <v>0.013513513513513424</v>
      </c>
      <c r="H14">
        <f t="shared" si="1"/>
        <v>0.16387162080082435</v>
      </c>
      <c r="I14">
        <f t="shared" si="0"/>
        <v>0.1978019889623589</v>
      </c>
      <c r="J14">
        <f t="shared" si="2"/>
        <v>0.021298218708506365</v>
      </c>
      <c r="K14">
        <f t="shared" si="3"/>
        <v>-0.02896694926777997</v>
      </c>
      <c r="N14" s="12">
        <f t="shared" si="4"/>
        <v>0.03241413252888852</v>
      </c>
      <c r="O14" s="12">
        <f t="shared" si="5"/>
        <v>0.003490173619933378</v>
      </c>
      <c r="P14" s="12">
        <f t="shared" si="6"/>
        <v>-0.004746860926166356</v>
      </c>
      <c r="Q14" s="12">
        <f t="shared" si="7"/>
        <v>0.004212830021897882</v>
      </c>
      <c r="R14" s="12">
        <f t="shared" si="8"/>
        <v>-0.005729720179338624</v>
      </c>
      <c r="S14" s="12">
        <f t="shared" si="9"/>
        <v>-0.0006169444208233861</v>
      </c>
    </row>
    <row r="15" spans="1:19" ht="16.5">
      <c r="A15" s="1">
        <f>'H-sahre'!A16</f>
        <v>38749</v>
      </c>
      <c r="B15">
        <f>('H-sahre'!B16-'H-sahre'!B15)/'H-sahre'!B15</f>
        <v>0.006622516556291367</v>
      </c>
      <c r="C15">
        <f>('H-sahre'!C16-'H-sahre'!C15)/'H-sahre'!C15</f>
        <v>-0.00847457627118645</v>
      </c>
      <c r="D15">
        <f>('H-sahre'!D16-'H-sahre'!D15)/'H-sahre'!D15</f>
        <v>0.06870229007633577</v>
      </c>
      <c r="E15">
        <f>('H-sahre'!E16-'H-sahre'!E15)/'H-sahre'!E15</f>
        <v>0.022222222222222143</v>
      </c>
      <c r="H15">
        <f t="shared" si="1"/>
        <v>-0.027918561055582714</v>
      </c>
      <c r="I15">
        <f t="shared" si="0"/>
        <v>-0.043048566421099</v>
      </c>
      <c r="J15">
        <f t="shared" si="2"/>
        <v>0.029271763845570918</v>
      </c>
      <c r="K15">
        <f t="shared" si="3"/>
        <v>-0.02025824055907125</v>
      </c>
      <c r="N15" s="12">
        <f t="shared" si="4"/>
        <v>0.0012018540299827602</v>
      </c>
      <c r="O15" s="12">
        <f t="shared" si="5"/>
        <v>-0.0008172255261271704</v>
      </c>
      <c r="P15" s="12">
        <f t="shared" si="6"/>
        <v>0.0005655809259271129</v>
      </c>
      <c r="Q15" s="12">
        <f t="shared" si="7"/>
        <v>-0.001260107470168784</v>
      </c>
      <c r="R15" s="12">
        <f t="shared" si="8"/>
        <v>0.0008720882142817805</v>
      </c>
      <c r="S15" s="12">
        <f t="shared" si="9"/>
        <v>-0.0005929944335719003</v>
      </c>
    </row>
    <row r="16" spans="1:19" ht="16.5">
      <c r="A16" s="1">
        <f>'H-sahre'!A17</f>
        <v>38777</v>
      </c>
      <c r="B16">
        <f>('H-sahre'!B17-'H-sahre'!B16)/'H-sahre'!B16</f>
        <v>0.07236842105263168</v>
      </c>
      <c r="C16">
        <f>('H-sahre'!C17-'H-sahre'!C16)/'H-sahre'!C16</f>
        <v>-0.0384615384615384</v>
      </c>
      <c r="D16">
        <f>('H-sahre'!D17-'H-sahre'!D16)/'H-sahre'!D16</f>
        <v>0.0714285714285715</v>
      </c>
      <c r="E16">
        <f>('H-sahre'!E17-'H-sahre'!E16)/'H-sahre'!E16</f>
        <v>-0.043478260869565064</v>
      </c>
      <c r="H16">
        <f t="shared" si="1"/>
        <v>0.037827343440757596</v>
      </c>
      <c r="I16">
        <f t="shared" si="0"/>
        <v>-0.07303552861145096</v>
      </c>
      <c r="J16">
        <f t="shared" si="2"/>
        <v>0.03199804519780664</v>
      </c>
      <c r="K16">
        <f t="shared" si="3"/>
        <v>-0.08595872365085847</v>
      </c>
      <c r="N16" s="12">
        <f t="shared" si="4"/>
        <v>-0.0027627400241626333</v>
      </c>
      <c r="O16" s="12">
        <f t="shared" si="5"/>
        <v>0.0012104010451303162</v>
      </c>
      <c r="P16" s="12">
        <f t="shared" si="6"/>
        <v>-0.003251590161270196</v>
      </c>
      <c r="Q16" s="12">
        <f t="shared" si="7"/>
        <v>-0.002336994145554908</v>
      </c>
      <c r="R16" s="12">
        <f t="shared" si="8"/>
        <v>0.00627804082060608</v>
      </c>
      <c r="S16" s="12">
        <f t="shared" si="9"/>
        <v>-0.00275051112452594</v>
      </c>
    </row>
    <row r="17" spans="1:19" ht="16.5">
      <c r="A17" s="1">
        <f>'H-sahre'!A18</f>
        <v>38810</v>
      </c>
      <c r="B17">
        <f>('H-sahre'!B18-'H-sahre'!B17)/'H-sahre'!B17</f>
        <v>0.04907975460122704</v>
      </c>
      <c r="C17">
        <f>('H-sahre'!C18-'H-sahre'!C17)/'H-sahre'!C17</f>
        <v>0.09555555555555549</v>
      </c>
      <c r="D17">
        <f>('H-sahre'!D18-'H-sahre'!D17)/'H-sahre'!D17</f>
        <v>0.06666666666666672</v>
      </c>
      <c r="E17">
        <f>('H-sahre'!E18-'H-sahre'!E17)/'H-sahre'!E17</f>
        <v>-0.09545454545454553</v>
      </c>
      <c r="H17">
        <f t="shared" si="1"/>
        <v>0.014538676989352954</v>
      </c>
      <c r="I17">
        <f t="shared" si="0"/>
        <v>0.06098156540564294</v>
      </c>
      <c r="J17">
        <f t="shared" si="2"/>
        <v>0.02723614043590187</v>
      </c>
      <c r="K17">
        <f t="shared" si="3"/>
        <v>-0.13793500823583893</v>
      </c>
      <c r="N17" s="12">
        <f t="shared" si="4"/>
        <v>0.0008865912817377431</v>
      </c>
      <c r="O17" s="12">
        <f t="shared" si="5"/>
        <v>0.00039597744823423206</v>
      </c>
      <c r="P17" s="12">
        <f t="shared" si="6"/>
        <v>-0.0020053925302646017</v>
      </c>
      <c r="Q17" s="12">
        <f t="shared" si="7"/>
        <v>0.0016609024793892261</v>
      </c>
      <c r="R17" s="12">
        <f t="shared" si="8"/>
        <v>-0.008411492726461708</v>
      </c>
      <c r="S17" s="12">
        <f t="shared" si="9"/>
        <v>-0.00375681725533859</v>
      </c>
    </row>
    <row r="18" spans="1:19" ht="16.5">
      <c r="A18" s="1">
        <f>'H-sahre'!A19</f>
        <v>38838</v>
      </c>
      <c r="B18">
        <f>('H-sahre'!B19-'H-sahre'!B18)/'H-sahre'!B18</f>
        <v>-0.0233918128654972</v>
      </c>
      <c r="C18">
        <f>('H-sahre'!C19-'H-sahre'!C18)/'H-sahre'!C18</f>
        <v>-0.06288032454361048</v>
      </c>
      <c r="D18">
        <f>('H-sahre'!D19-'H-sahre'!D18)/'H-sahre'!D18</f>
        <v>-0.03750000000000003</v>
      </c>
      <c r="E18">
        <f>('H-sahre'!E19-'H-sahre'!E18)/'H-sahre'!E18</f>
        <v>-0.060301507537688384</v>
      </c>
      <c r="H18">
        <f t="shared" si="1"/>
        <v>-0.05793289047737128</v>
      </c>
      <c r="I18">
        <f t="shared" si="0"/>
        <v>-0.09745431469352303</v>
      </c>
      <c r="J18">
        <f t="shared" si="2"/>
        <v>-0.07693052623076488</v>
      </c>
      <c r="K18">
        <f t="shared" si="3"/>
        <v>-0.10278197031898179</v>
      </c>
      <c r="N18" s="12">
        <f t="shared" si="4"/>
        <v>0.005645810139687145</v>
      </c>
      <c r="O18" s="12">
        <f t="shared" si="5"/>
        <v>0.00445680775049344</v>
      </c>
      <c r="P18" s="12">
        <f t="shared" si="6"/>
        <v>0.005954456629537998</v>
      </c>
      <c r="Q18" s="12">
        <f t="shared" si="7"/>
        <v>0.007497211712831289</v>
      </c>
      <c r="R18" s="12">
        <f t="shared" si="8"/>
        <v>0.010016546480286395</v>
      </c>
      <c r="S18" s="12">
        <f t="shared" si="9"/>
        <v>0.007907071063674125</v>
      </c>
    </row>
    <row r="19" spans="1:19" ht="16.5">
      <c r="A19" s="1">
        <f>'H-sahre'!A20</f>
        <v>38869</v>
      </c>
      <c r="B19">
        <f>('H-sahre'!B20-'H-sahre'!B19)/'H-sahre'!B19</f>
        <v>-0.005988023952095681</v>
      </c>
      <c r="C19">
        <f>('H-sahre'!C20-'H-sahre'!C19)/'H-sahre'!C19</f>
        <v>-0.03679653679653678</v>
      </c>
      <c r="D19">
        <f>('H-sahre'!D20-'H-sahre'!D19)/'H-sahre'!D19</f>
        <v>0.05519480519480517</v>
      </c>
      <c r="E19">
        <f>('H-sahre'!E20-'H-sahre'!E19)/'H-sahre'!E19</f>
        <v>-0.048128342245989345</v>
      </c>
      <c r="H19">
        <f t="shared" si="1"/>
        <v>-0.040529101563969765</v>
      </c>
      <c r="I19">
        <f t="shared" si="0"/>
        <v>-0.07137052694644933</v>
      </c>
      <c r="J19">
        <f t="shared" si="2"/>
        <v>0.01576427896404032</v>
      </c>
      <c r="K19">
        <f t="shared" si="3"/>
        <v>-0.09060880502728275</v>
      </c>
      <c r="N19" s="12">
        <f t="shared" si="4"/>
        <v>0.002892583335286686</v>
      </c>
      <c r="O19" s="12">
        <f t="shared" si="5"/>
        <v>-0.0006389120632163422</v>
      </c>
      <c r="P19" s="12">
        <f t="shared" si="6"/>
        <v>0.0036722934615406764</v>
      </c>
      <c r="Q19" s="12">
        <f t="shared" si="7"/>
        <v>-0.0011251048965943838</v>
      </c>
      <c r="R19" s="12">
        <f t="shared" si="8"/>
        <v>0.006466798160785256</v>
      </c>
      <c r="S19" s="12">
        <f t="shared" si="9"/>
        <v>-0.0014283824790484242</v>
      </c>
    </row>
    <row r="20" spans="1:19" ht="16.5">
      <c r="A20" s="1">
        <f>'H-sahre'!A21</f>
        <v>38901</v>
      </c>
      <c r="B20">
        <f>('H-sahre'!B21-'H-sahre'!B20)/'H-sahre'!B20</f>
        <v>0.06144578313253009</v>
      </c>
      <c r="C20">
        <f>('H-sahre'!C21-'H-sahre'!C20)/'H-sahre'!C20</f>
        <v>-0.020224719101123563</v>
      </c>
      <c r="D20">
        <f>('H-sahre'!D21-'H-sahre'!D20)/'H-sahre'!D20</f>
        <v>-0.07692307692307693</v>
      </c>
      <c r="E20">
        <f>('H-sahre'!E21-'H-sahre'!E20)/'H-sahre'!E20</f>
        <v>-0.02808988764044946</v>
      </c>
      <c r="H20">
        <f t="shared" si="1"/>
        <v>0.026904705520656005</v>
      </c>
      <c r="I20">
        <f t="shared" si="0"/>
        <v>-0.054798709251036117</v>
      </c>
      <c r="J20">
        <f t="shared" si="2"/>
        <v>-0.11635360315384177</v>
      </c>
      <c r="K20">
        <f t="shared" si="3"/>
        <v>-0.07057035042174285</v>
      </c>
      <c r="N20" s="12">
        <f t="shared" si="4"/>
        <v>-0.0014743431353111747</v>
      </c>
      <c r="O20" s="12">
        <f t="shared" si="5"/>
        <v>-0.0031304594291213846</v>
      </c>
      <c r="P20" s="12">
        <f t="shared" si="6"/>
        <v>-0.0018986744965864939</v>
      </c>
      <c r="Q20" s="12">
        <f t="shared" si="7"/>
        <v>0.006376027269537814</v>
      </c>
      <c r="R20" s="12">
        <f t="shared" si="8"/>
        <v>0.0038671641145048207</v>
      </c>
      <c r="S20" s="12">
        <f t="shared" si="9"/>
        <v>0.008211114547399019</v>
      </c>
    </row>
    <row r="21" spans="1:19" ht="16.5">
      <c r="A21" s="1">
        <f>'H-sahre'!A22</f>
        <v>38930</v>
      </c>
      <c r="B21">
        <f>('H-sahre'!B22-'H-sahre'!B21)/'H-sahre'!B21</f>
        <v>-0.004540295119182852</v>
      </c>
      <c r="C21">
        <f>('H-sahre'!C22-'H-sahre'!C21)/'H-sahre'!C21</f>
        <v>0.05963302752293573</v>
      </c>
      <c r="D21">
        <f>('H-sahre'!D22-'H-sahre'!D21)/'H-sahre'!D21</f>
        <v>-0.0733333333333334</v>
      </c>
      <c r="E21">
        <f>('H-sahre'!E22-'H-sahre'!E21)/'H-sahre'!E21</f>
        <v>-0.0057803468208092535</v>
      </c>
      <c r="H21">
        <f t="shared" si="1"/>
        <v>-0.03908137273105693</v>
      </c>
      <c r="I21">
        <f t="shared" si="0"/>
        <v>0.025059037373023174</v>
      </c>
      <c r="J21">
        <f t="shared" si="2"/>
        <v>-0.11276385956409826</v>
      </c>
      <c r="K21">
        <f t="shared" si="3"/>
        <v>-0.04826080960210265</v>
      </c>
      <c r="N21" s="12">
        <f t="shared" si="4"/>
        <v>-0.0009793415798566045</v>
      </c>
      <c r="O21" s="12">
        <f t="shared" si="5"/>
        <v>0.004406966426217083</v>
      </c>
      <c r="P21" s="12">
        <f t="shared" si="6"/>
        <v>0.001886098688362345</v>
      </c>
      <c r="Q21" s="12">
        <f t="shared" si="7"/>
        <v>-0.002825753771143075</v>
      </c>
      <c r="R21" s="12">
        <f t="shared" si="8"/>
        <v>-0.0012093694314714459</v>
      </c>
      <c r="S21" s="12">
        <f t="shared" si="9"/>
        <v>0.005442075156421188</v>
      </c>
    </row>
    <row r="22" spans="1:19" ht="16.5">
      <c r="A22" s="1">
        <f>'H-sahre'!A23</f>
        <v>38961</v>
      </c>
      <c r="B22">
        <f>('H-sahre'!B23-'H-sahre'!B22)/'H-sahre'!B22</f>
        <v>-0.0456100342075257</v>
      </c>
      <c r="C22">
        <f>('H-sahre'!C23-'H-sahre'!C22)/'H-sahre'!C22</f>
        <v>0.04329004329004333</v>
      </c>
      <c r="D22">
        <f>('H-sahre'!D23-'H-sahre'!D22)/'H-sahre'!D22</f>
        <v>0.2086330935251799</v>
      </c>
      <c r="E22">
        <f>('H-sahre'!E23-'H-sahre'!E22)/'H-sahre'!E22</f>
        <v>0.28488372093023256</v>
      </c>
      <c r="H22">
        <f t="shared" si="1"/>
        <v>-0.08015111181939978</v>
      </c>
      <c r="I22">
        <f t="shared" si="0"/>
        <v>0.008716053140130776</v>
      </c>
      <c r="J22">
        <f t="shared" si="2"/>
        <v>0.16920256729441505</v>
      </c>
      <c r="K22">
        <f t="shared" si="3"/>
        <v>0.24240325814893918</v>
      </c>
      <c r="N22" s="12">
        <f t="shared" si="4"/>
        <v>-0.0006986013498584524</v>
      </c>
      <c r="O22" s="12">
        <f t="shared" si="5"/>
        <v>-0.013561773891344176</v>
      </c>
      <c r="P22" s="12">
        <f t="shared" si="6"/>
        <v>-0.019428890649282455</v>
      </c>
      <c r="Q22" s="12">
        <f t="shared" si="7"/>
        <v>0.0014747785679846753</v>
      </c>
      <c r="R22" s="12">
        <f t="shared" si="8"/>
        <v>0.0021127996793669926</v>
      </c>
      <c r="S22" s="12">
        <f t="shared" si="9"/>
        <v>0.04101525359933134</v>
      </c>
    </row>
    <row r="23" spans="1:19" ht="16.5">
      <c r="A23" s="1">
        <f>'H-sahre'!A24</f>
        <v>38992</v>
      </c>
      <c r="B23">
        <f>('H-sahre'!B24-'H-sahre'!B23)/'H-sahre'!B23</f>
        <v>0.022700119474313177</v>
      </c>
      <c r="C23">
        <f>('H-sahre'!C24-'H-sahre'!C23)/'H-sahre'!C23</f>
        <v>0.11618257261410779</v>
      </c>
      <c r="D23">
        <f>('H-sahre'!D24-'H-sahre'!D23)/'H-sahre'!D23</f>
        <v>0.15773809523809532</v>
      </c>
      <c r="E23">
        <f>('H-sahre'!E24-'H-sahre'!E23)/'H-sahre'!E23</f>
        <v>0.16742081447963805</v>
      </c>
      <c r="H23">
        <f t="shared" si="1"/>
        <v>-0.011840958137560906</v>
      </c>
      <c r="I23">
        <f t="shared" si="0"/>
        <v>0.08160858246419524</v>
      </c>
      <c r="J23">
        <f t="shared" si="2"/>
        <v>0.11830756900733047</v>
      </c>
      <c r="K23">
        <f t="shared" si="3"/>
        <v>0.12494035169834466</v>
      </c>
      <c r="N23" s="12">
        <f t="shared" si="4"/>
        <v>-0.0009663238086242229</v>
      </c>
      <c r="O23" s="12">
        <f t="shared" si="5"/>
        <v>-0.001400874971972398</v>
      </c>
      <c r="P23" s="12">
        <f t="shared" si="6"/>
        <v>-0.0014794134741522359</v>
      </c>
      <c r="Q23" s="12">
        <f t="shared" si="7"/>
        <v>0.009654913001473198</v>
      </c>
      <c r="R23" s="12">
        <f t="shared" si="8"/>
        <v>0.010196204994679915</v>
      </c>
      <c r="S23" s="12">
        <f t="shared" si="9"/>
        <v>0.01478138928035205</v>
      </c>
    </row>
    <row r="24" spans="1:19" ht="16.5">
      <c r="A24" s="1">
        <f>'H-sahre'!A25</f>
        <v>39022</v>
      </c>
      <c r="B24">
        <f>('H-sahre'!B25-'H-sahre'!B24)/'H-sahre'!B24</f>
        <v>0.15654205607476632</v>
      </c>
      <c r="C24">
        <f>('H-sahre'!C25-'H-sahre'!C24)/'H-sahre'!C24</f>
        <v>0.14312267657992575</v>
      </c>
      <c r="D24">
        <f>('H-sahre'!D25-'H-sahre'!D24)/'H-sahre'!D24</f>
        <v>0.017994858611825152</v>
      </c>
      <c r="E24">
        <f>('H-sahre'!E25-'H-sahre'!E24)/'H-sahre'!E24</f>
        <v>0.13953488372093018</v>
      </c>
      <c r="H24">
        <f t="shared" si="1"/>
        <v>0.12200097846289223</v>
      </c>
      <c r="I24">
        <f t="shared" si="0"/>
        <v>0.1085486864300132</v>
      </c>
      <c r="J24">
        <f t="shared" si="2"/>
        <v>-0.0214356676189397</v>
      </c>
      <c r="K24">
        <f t="shared" si="3"/>
        <v>0.09705442093963679</v>
      </c>
      <c r="N24" s="12">
        <f t="shared" si="4"/>
        <v>0.013243045955323282</v>
      </c>
      <c r="O24" s="12">
        <f t="shared" si="5"/>
        <v>-0.0026151724235159786</v>
      </c>
      <c r="P24" s="12">
        <f t="shared" si="6"/>
        <v>0.011840734318785105</v>
      </c>
      <c r="Q24" s="12">
        <f t="shared" si="7"/>
        <v>-0.002326813562786273</v>
      </c>
      <c r="R24" s="12">
        <f t="shared" si="8"/>
        <v>0.01053512990522314</v>
      </c>
      <c r="S24" s="12">
        <f t="shared" si="9"/>
        <v>-0.0020804263082107154</v>
      </c>
    </row>
    <row r="25" spans="1:19" ht="16.5">
      <c r="A25" s="1">
        <f>'H-sahre'!A26</f>
        <v>39052</v>
      </c>
      <c r="B25">
        <f>('H-sahre'!B26-'H-sahre'!B25)/'H-sahre'!B25</f>
        <v>0.11313131313131305</v>
      </c>
      <c r="C25">
        <f>('H-sahre'!C26-'H-sahre'!C25)/'H-sahre'!C25</f>
        <v>0.17073170731707313</v>
      </c>
      <c r="D25">
        <f>('H-sahre'!D26-'H-sahre'!D25)/'H-sahre'!D25</f>
        <v>0.06313131313131314</v>
      </c>
      <c r="E25">
        <f>('H-sahre'!E26-'H-sahre'!E25)/'H-sahre'!E25</f>
        <v>0.07482993197278918</v>
      </c>
      <c r="H25">
        <f t="shared" si="1"/>
        <v>0.07859023551943897</v>
      </c>
      <c r="I25">
        <f t="shared" si="0"/>
        <v>0.13615771716716057</v>
      </c>
      <c r="J25">
        <f t="shared" si="2"/>
        <v>0.023700786900548283</v>
      </c>
      <c r="K25">
        <f t="shared" si="3"/>
        <v>0.03234946919149579</v>
      </c>
      <c r="N25" s="12">
        <f t="shared" si="4"/>
        <v>0.010700667059956308</v>
      </c>
      <c r="O25" s="12">
        <f t="shared" si="5"/>
        <v>0.0018626504245101237</v>
      </c>
      <c r="P25" s="12">
        <f t="shared" si="6"/>
        <v>0.0025423524026884892</v>
      </c>
      <c r="Q25" s="12">
        <f t="shared" si="7"/>
        <v>0.0032270450394439975</v>
      </c>
      <c r="R25" s="12">
        <f t="shared" si="8"/>
        <v>0.004404629876683459</v>
      </c>
      <c r="S25" s="12">
        <f t="shared" si="9"/>
        <v>0.0007667078756534937</v>
      </c>
    </row>
    <row r="26" spans="1:19" ht="16.5">
      <c r="A26" s="1">
        <f>'H-sahre'!A27</f>
        <v>39084</v>
      </c>
      <c r="B26">
        <f>('H-sahre'!B27-'H-sahre'!B26)/'H-sahre'!B26</f>
        <v>-0.131578947368421</v>
      </c>
      <c r="C26">
        <f>('H-sahre'!C27-'H-sahre'!C26)/'H-sahre'!C26</f>
        <v>-0.09305555555555554</v>
      </c>
      <c r="D26">
        <f>('H-sahre'!D27-'H-sahre'!D26)/'H-sahre'!D26</f>
        <v>0.31828978622327786</v>
      </c>
      <c r="E26">
        <f>('H-sahre'!E27-'H-sahre'!E26)/'H-sahre'!E26</f>
        <v>0.15189873417721517</v>
      </c>
      <c r="H26">
        <f t="shared" si="1"/>
        <v>-0.16612002498029507</v>
      </c>
      <c r="I26">
        <f t="shared" si="0"/>
        <v>-0.12762954570546808</v>
      </c>
      <c r="J26">
        <f t="shared" si="2"/>
        <v>0.278859259992513</v>
      </c>
      <c r="K26">
        <f t="shared" si="3"/>
        <v>0.10941827139592178</v>
      </c>
      <c r="N26" s="12">
        <f t="shared" si="4"/>
        <v>0.02120182332081607</v>
      </c>
      <c r="O26" s="12">
        <f t="shared" si="5"/>
        <v>-0.04632410723594286</v>
      </c>
      <c r="P26" s="12">
        <f t="shared" si="6"/>
        <v>-0.018176565977591232</v>
      </c>
      <c r="Q26" s="12">
        <f t="shared" si="7"/>
        <v>-0.03559068066860745</v>
      </c>
      <c r="R26" s="12">
        <f t="shared" si="8"/>
        <v>-0.01396500427013911</v>
      </c>
      <c r="S26" s="12">
        <f t="shared" si="9"/>
        <v>0.030512298191126698</v>
      </c>
    </row>
    <row r="27" spans="1:19" ht="16.5">
      <c r="A27" s="1">
        <f>'H-sahre'!A28</f>
        <v>39114</v>
      </c>
      <c r="B27">
        <f>('H-sahre'!B28-'H-sahre'!B27)/'H-sahre'!B27</f>
        <v>-0.04284221525600837</v>
      </c>
      <c r="C27">
        <f>('H-sahre'!C28-'H-sahre'!C27)/'H-sahre'!C27</f>
        <v>-0.04134762633996944</v>
      </c>
      <c r="D27">
        <f>('H-sahre'!D28-'H-sahre'!D27)/'H-sahre'!D27</f>
        <v>0.05225225225225226</v>
      </c>
      <c r="E27">
        <f>('H-sahre'!E28-'H-sahre'!E27)/'H-sahre'!E27</f>
        <v>-0.027472527472527496</v>
      </c>
      <c r="H27">
        <f t="shared" si="1"/>
        <v>-0.07738329286788245</v>
      </c>
      <c r="I27">
        <f t="shared" si="0"/>
        <v>-0.075921616489882</v>
      </c>
      <c r="J27">
        <f t="shared" si="2"/>
        <v>0.012821726021487408</v>
      </c>
      <c r="K27">
        <f t="shared" si="3"/>
        <v>-0.06995299025382089</v>
      </c>
      <c r="N27" s="12">
        <f t="shared" si="4"/>
        <v>0.005875064683839592</v>
      </c>
      <c r="O27" s="12">
        <f t="shared" si="5"/>
        <v>-0.0009921873797925094</v>
      </c>
      <c r="P27" s="12">
        <f t="shared" si="6"/>
        <v>0.0054131927317955485</v>
      </c>
      <c r="Q27" s="12">
        <f t="shared" si="7"/>
        <v>-0.0009734461657417075</v>
      </c>
      <c r="R27" s="12">
        <f t="shared" si="8"/>
        <v>0.005310944098371042</v>
      </c>
      <c r="S27" s="12">
        <f t="shared" si="9"/>
        <v>-0.0008969180754182703</v>
      </c>
    </row>
    <row r="28" spans="1:19" ht="16.5">
      <c r="A28" s="1">
        <f>'H-sahre'!A29</f>
        <v>39142</v>
      </c>
      <c r="B28">
        <f>('H-sahre'!B29-'H-sahre'!B28)/'H-sahre'!B28</f>
        <v>0.01091703056768555</v>
      </c>
      <c r="C28">
        <f>('H-sahre'!C29-'H-sahre'!C28)/'H-sahre'!C28</f>
        <v>0.0559105431309905</v>
      </c>
      <c r="D28">
        <f>('H-sahre'!D29-'H-sahre'!D28)/'H-sahre'!D28</f>
        <v>-0.07363013698630132</v>
      </c>
      <c r="E28">
        <f>('H-sahre'!E29-'H-sahre'!E28)/'H-sahre'!E28</f>
        <v>0.008474576271186385</v>
      </c>
      <c r="H28">
        <f t="shared" si="1"/>
        <v>-0.02362404704418853</v>
      </c>
      <c r="I28">
        <f t="shared" si="0"/>
        <v>0.02133655298107795</v>
      </c>
      <c r="J28">
        <f t="shared" si="2"/>
        <v>-0.11306066321706618</v>
      </c>
      <c r="K28">
        <f t="shared" si="3"/>
        <v>-0.03400588651010701</v>
      </c>
      <c r="N28" s="12">
        <f t="shared" si="4"/>
        <v>-0.0005040557313858065</v>
      </c>
      <c r="O28" s="12">
        <f t="shared" si="5"/>
        <v>0.002670950426687127</v>
      </c>
      <c r="P28" s="12">
        <f t="shared" si="6"/>
        <v>0.0008033566626941041</v>
      </c>
      <c r="Q28" s="12">
        <f t="shared" si="7"/>
        <v>-0.0024123248308067433</v>
      </c>
      <c r="R28" s="12">
        <f t="shared" si="8"/>
        <v>-0.0007255683991914222</v>
      </c>
      <c r="S28" s="12">
        <f t="shared" si="9"/>
        <v>0.0038447280821169824</v>
      </c>
    </row>
    <row r="29" spans="1:19" ht="16.5">
      <c r="A29" s="1">
        <f>'H-sahre'!A30</f>
        <v>39174</v>
      </c>
      <c r="B29">
        <f>('H-sahre'!B30-'H-sahre'!B29)/'H-sahre'!B29</f>
        <v>-0.037796976241900614</v>
      </c>
      <c r="C29">
        <f>('H-sahre'!C30-'H-sahre'!C29)/'H-sahre'!C29</f>
        <v>0.03933434190620269</v>
      </c>
      <c r="D29">
        <f>('H-sahre'!D30-'H-sahre'!D29)/'H-sahre'!D29</f>
        <v>-0.014787430683918681</v>
      </c>
      <c r="E29">
        <f>('H-sahre'!E30-'H-sahre'!E29)/'H-sahre'!E29</f>
        <v>-0.03641456582633051</v>
      </c>
      <c r="H29">
        <f t="shared" si="1"/>
        <v>-0.0723380538537747</v>
      </c>
      <c r="I29">
        <f t="shared" si="0"/>
        <v>0.004760351756290138</v>
      </c>
      <c r="J29">
        <f t="shared" si="2"/>
        <v>-0.054217956914683535</v>
      </c>
      <c r="K29">
        <f t="shared" si="3"/>
        <v>-0.0788950286076239</v>
      </c>
      <c r="N29" s="12">
        <f t="shared" si="4"/>
        <v>-0.00034435458170942694</v>
      </c>
      <c r="O29" s="12">
        <f t="shared" si="5"/>
        <v>0.003922021487136014</v>
      </c>
      <c r="P29" s="12">
        <f t="shared" si="6"/>
        <v>0.005707112828213394</v>
      </c>
      <c r="Q29" s="12">
        <f t="shared" si="7"/>
        <v>-0.0002580965464212768</v>
      </c>
      <c r="R29" s="12">
        <f t="shared" si="8"/>
        <v>-0.0003755680879948631</v>
      </c>
      <c r="S29" s="12">
        <f t="shared" si="9"/>
        <v>0.004277527261830878</v>
      </c>
    </row>
    <row r="30" spans="1:19" ht="16.5">
      <c r="A30" s="1">
        <f>'H-sahre'!A31</f>
        <v>39204</v>
      </c>
      <c r="B30">
        <f>('H-sahre'!B31-'H-sahre'!B30)/'H-sahre'!B30</f>
        <v>0.14478114478114468</v>
      </c>
      <c r="C30">
        <f>('H-sahre'!C31-'H-sahre'!C30)/'H-sahre'!C30</f>
        <v>0.2678311499272199</v>
      </c>
      <c r="D30">
        <f>('H-sahre'!D31-'H-sahre'!D30)/'H-sahre'!D30</f>
        <v>0.12382739212007507</v>
      </c>
      <c r="E30">
        <f>('H-sahre'!E31-'H-sahre'!E30)/'H-sahre'!E30</f>
        <v>0.32848837209302334</v>
      </c>
      <c r="H30">
        <f t="shared" si="1"/>
        <v>0.1102400671692706</v>
      </c>
      <c r="I30">
        <f t="shared" si="0"/>
        <v>0.23325715977730735</v>
      </c>
      <c r="J30">
        <f t="shared" si="2"/>
        <v>0.08439686588931022</v>
      </c>
      <c r="K30">
        <f t="shared" si="3"/>
        <v>0.2860079093117299</v>
      </c>
      <c r="N30" s="12">
        <f t="shared" si="4"/>
        <v>0.025714284961563645</v>
      </c>
      <c r="O30" s="12">
        <f t="shared" si="5"/>
        <v>0.009303916164513482</v>
      </c>
      <c r="P30" s="12">
        <f t="shared" si="6"/>
        <v>0.03152953113346776</v>
      </c>
      <c r="Q30" s="12">
        <f t="shared" si="7"/>
        <v>0.019686173231446814</v>
      </c>
      <c r="R30" s="12">
        <f t="shared" si="8"/>
        <v>0.06671339259989982</v>
      </c>
      <c r="S30" s="12">
        <f t="shared" si="9"/>
        <v>0.024138171165464073</v>
      </c>
    </row>
    <row r="31" spans="1:19" ht="16.5">
      <c r="A31" s="1">
        <f>'H-sahre'!A32</f>
        <v>39237</v>
      </c>
      <c r="B31">
        <f>('H-sahre'!B32-'H-sahre'!B31)/'H-sahre'!B31</f>
        <v>0.12549019607843148</v>
      </c>
      <c r="C31">
        <f>('H-sahre'!C32-'H-sahre'!C31)/'H-sahre'!C31</f>
        <v>-0.005740528128587911</v>
      </c>
      <c r="D31">
        <f>('H-sahre'!D32-'H-sahre'!D31)/'H-sahre'!D31</f>
        <v>-0.003338898163606087</v>
      </c>
      <c r="E31">
        <f>('H-sahre'!E32-'H-sahre'!E31)/'H-sahre'!E31</f>
        <v>0.1509846827133478</v>
      </c>
      <c r="H31">
        <f t="shared" si="1"/>
        <v>0.0909491184665574</v>
      </c>
      <c r="I31">
        <f t="shared" si="0"/>
        <v>-0.040314518278500466</v>
      </c>
      <c r="J31">
        <f t="shared" si="2"/>
        <v>-0.04276942439437094</v>
      </c>
      <c r="K31">
        <f t="shared" si="3"/>
        <v>0.10850421993205442</v>
      </c>
      <c r="N31" s="12">
        <f t="shared" si="4"/>
        <v>-0.0036665698988335325</v>
      </c>
      <c r="O31" s="12">
        <f t="shared" si="5"/>
        <v>-0.0038898414459901127</v>
      </c>
      <c r="P31" s="12">
        <f t="shared" si="6"/>
        <v>0.009868363152721816</v>
      </c>
      <c r="Q31" s="12">
        <f t="shared" si="7"/>
        <v>0.001724228741507811</v>
      </c>
      <c r="R31" s="12">
        <f t="shared" si="8"/>
        <v>-0.0043742953577452426</v>
      </c>
      <c r="S31" s="12">
        <f t="shared" si="9"/>
        <v>-0.004640663030854197</v>
      </c>
    </row>
    <row r="32" spans="1:19" ht="16.5">
      <c r="A32" s="1">
        <f>'H-sahre'!A33</f>
        <v>39266</v>
      </c>
      <c r="B32">
        <f>('H-sahre'!B33-'H-sahre'!B32)/'H-sahre'!B32</f>
        <v>0.019163763066201992</v>
      </c>
      <c r="C32">
        <f>('H-sahre'!C33-'H-sahre'!C32)/'H-sahre'!C32</f>
        <v>-0.046189376443418056</v>
      </c>
      <c r="D32">
        <f>('H-sahre'!D33-'H-sahre'!D32)/'H-sahre'!D32</f>
        <v>0.1775544388609716</v>
      </c>
      <c r="E32">
        <f>('H-sahre'!E33-'H-sahre'!E32)/'H-sahre'!E32</f>
        <v>0.27566539923954375</v>
      </c>
      <c r="H32">
        <f t="shared" si="1"/>
        <v>-0.01537731454567209</v>
      </c>
      <c r="I32">
        <f t="shared" si="0"/>
        <v>-0.08076336659333061</v>
      </c>
      <c r="J32">
        <f t="shared" si="2"/>
        <v>0.13812391263020676</v>
      </c>
      <c r="K32">
        <f t="shared" si="3"/>
        <v>0.23318493645825036</v>
      </c>
      <c r="N32" s="12">
        <f t="shared" si="4"/>
        <v>0.0012419236918730701</v>
      </c>
      <c r="O32" s="12">
        <f t="shared" si="5"/>
        <v>-0.0021239748507936194</v>
      </c>
      <c r="P32" s="12">
        <f t="shared" si="6"/>
        <v>-0.0035857581152310756</v>
      </c>
      <c r="Q32" s="12">
        <f t="shared" si="7"/>
        <v>-0.011155352191058556</v>
      </c>
      <c r="R32" s="12">
        <f t="shared" si="8"/>
        <v>-0.01883280050722018</v>
      </c>
      <c r="S32" s="12">
        <f t="shared" si="9"/>
        <v>0.03220841579003969</v>
      </c>
    </row>
    <row r="33" spans="1:19" ht="16.5">
      <c r="A33" s="1">
        <f>'H-sahre'!A34</f>
        <v>39295</v>
      </c>
      <c r="B33">
        <f>('H-sahre'!B34-'H-sahre'!B33)/'H-sahre'!B33</f>
        <v>-0.02564102564102555</v>
      </c>
      <c r="C33">
        <f>('H-sahre'!C34-'H-sahre'!C33)/'H-sahre'!C33</f>
        <v>0.02905569007263925</v>
      </c>
      <c r="D33">
        <f>('H-sahre'!D34-'H-sahre'!D33)/'H-sahre'!D33</f>
        <v>0.37837837837837823</v>
      </c>
      <c r="E33">
        <f>('H-sahre'!E34-'H-sahre'!E33)/'H-sahre'!E33</f>
        <v>0.4679582712369597</v>
      </c>
      <c r="H33">
        <f t="shared" si="1"/>
        <v>-0.06018210325289963</v>
      </c>
      <c r="I33">
        <f t="shared" si="0"/>
        <v>-0.005518300077273303</v>
      </c>
      <c r="J33">
        <f t="shared" si="2"/>
        <v>0.33894785214761336</v>
      </c>
      <c r="K33">
        <f t="shared" si="3"/>
        <v>0.4254778084556663</v>
      </c>
      <c r="N33" s="12">
        <f t="shared" si="4"/>
        <v>0.00033210290503094594</v>
      </c>
      <c r="O33" s="12">
        <f t="shared" si="5"/>
        <v>-0.020398594635296224</v>
      </c>
      <c r="P33" s="12">
        <f t="shared" si="6"/>
        <v>-0.02560614940029636</v>
      </c>
      <c r="Q33" s="12">
        <f t="shared" si="7"/>
        <v>-0.0018704159586977948</v>
      </c>
      <c r="R33" s="12">
        <f t="shared" si="8"/>
        <v>-0.0023479142232789786</v>
      </c>
      <c r="S33" s="12">
        <f t="shared" si="9"/>
        <v>0.14421478931252174</v>
      </c>
    </row>
    <row r="34" spans="1:19" ht="16.5">
      <c r="A34" s="1">
        <f>'H-sahre'!A35</f>
        <v>39328</v>
      </c>
      <c r="B34">
        <f>('H-sahre'!B35-'H-sahre'!B34)/'H-sahre'!B34</f>
        <v>0.005263157894736885</v>
      </c>
      <c r="C34">
        <f>('H-sahre'!C35-'H-sahre'!C34)/'H-sahre'!C34</f>
        <v>0.001176470588235269</v>
      </c>
      <c r="D34">
        <f>('H-sahre'!D35-'H-sahre'!D34)/'H-sahre'!D34</f>
        <v>-0.06604747162022692</v>
      </c>
      <c r="E34">
        <f>('H-sahre'!E35-'H-sahre'!E34)/'H-sahre'!E34</f>
        <v>-0.037563451776649666</v>
      </c>
      <c r="H34">
        <f t="shared" si="1"/>
        <v>-0.029277919717137196</v>
      </c>
      <c r="I34">
        <f t="shared" si="0"/>
        <v>-0.03339751956167728</v>
      </c>
      <c r="J34">
        <f t="shared" si="2"/>
        <v>-0.10547799785099177</v>
      </c>
      <c r="K34">
        <f t="shared" si="3"/>
        <v>-0.08004391455794306</v>
      </c>
      <c r="N34" s="12">
        <f t="shared" si="4"/>
        <v>0.0009778098964783066</v>
      </c>
      <c r="O34" s="12">
        <f t="shared" si="5"/>
        <v>0.0030881763530057065</v>
      </c>
      <c r="P34" s="12">
        <f t="shared" si="6"/>
        <v>0.002343519304272846</v>
      </c>
      <c r="Q34" s="12">
        <f t="shared" si="7"/>
        <v>0.0035227034965550517</v>
      </c>
      <c r="R34" s="12">
        <f t="shared" si="8"/>
        <v>0.0026732682022421283</v>
      </c>
      <c r="S34" s="12">
        <f t="shared" si="9"/>
        <v>0.008442871847727686</v>
      </c>
    </row>
    <row r="35" spans="15:19" ht="16.5">
      <c r="O35" s="12"/>
      <c r="P35" s="12"/>
      <c r="Q35" s="12"/>
      <c r="R35" s="12"/>
      <c r="S35" s="12"/>
    </row>
    <row r="36" spans="1:19" ht="16.5">
      <c r="A36" s="2" t="s">
        <v>5</v>
      </c>
      <c r="B36">
        <f>AVERAGE(B2:B34)</f>
        <v>0.03454107761187408</v>
      </c>
      <c r="C36">
        <f>AVERAGE(C2:C34)</f>
        <v>0.034573990149912553</v>
      </c>
      <c r="D36">
        <f>AVERAGE(D2:D34)</f>
        <v>0.03943052623076485</v>
      </c>
      <c r="E36">
        <f>AVERAGE(E2:E34)</f>
        <v>0.042480462781293395</v>
      </c>
      <c r="M36" s="12" t="s">
        <v>14</v>
      </c>
      <c r="N36" s="12">
        <f aca="true" t="shared" si="10" ref="N36:S36">SUM(N2:N34)/32</f>
        <v>0.005375730081875912</v>
      </c>
      <c r="O36" s="12">
        <f t="shared" si="10"/>
        <v>-0.0016634005416120712</v>
      </c>
      <c r="P36" s="12">
        <f t="shared" si="10"/>
        <v>4.953404441764391E-05</v>
      </c>
      <c r="Q36" s="12">
        <f t="shared" si="10"/>
        <v>0.000816664252520042</v>
      </c>
      <c r="R36" s="12">
        <f t="shared" si="10"/>
        <v>0.0036765580203420266</v>
      </c>
      <c r="S36" s="12">
        <f t="shared" si="10"/>
        <v>0.011826153211926869</v>
      </c>
    </row>
    <row r="37" spans="1:19" ht="16.5">
      <c r="A37" t="s">
        <v>6</v>
      </c>
      <c r="B37">
        <f>STDEVA(B2:B34)</f>
        <v>0.08410402476577865</v>
      </c>
      <c r="C37">
        <f>STDEVA(C2:C34)</f>
        <v>0.09568029399905069</v>
      </c>
      <c r="D37">
        <f>STDEVA(D2:D34)</f>
        <v>0.11181394029307747</v>
      </c>
      <c r="E37">
        <f>STDEVA(E2:E34)</f>
        <v>0.1364932309785291</v>
      </c>
      <c r="O37" s="12"/>
      <c r="P37" s="12"/>
      <c r="Q37" s="12"/>
      <c r="R37" s="12"/>
      <c r="S37" s="12"/>
    </row>
    <row r="38" spans="15:19" ht="16.5">
      <c r="O38" s="12"/>
      <c r="P38" s="12"/>
      <c r="Q38" s="12"/>
      <c r="R38" s="12"/>
      <c r="S38" s="12"/>
    </row>
    <row r="39" spans="1:19" ht="16.5">
      <c r="A39" t="s">
        <v>16</v>
      </c>
      <c r="B39">
        <f>((1+B36)^12)-1</f>
        <v>0.5030480825911947</v>
      </c>
      <c r="C39">
        <f>((1+C36)^12)-1</f>
        <v>0.5036219925311358</v>
      </c>
      <c r="D39">
        <f>((1+D36)^12)-1</f>
        <v>0.590543699251082</v>
      </c>
      <c r="E39">
        <f>((1+E36)^12)-1</f>
        <v>0.6474608195213383</v>
      </c>
      <c r="O39" s="12"/>
      <c r="P39" s="12"/>
      <c r="Q39" s="12"/>
      <c r="R39" s="12"/>
      <c r="S39" s="12"/>
    </row>
    <row r="40" spans="1:19" ht="16.5">
      <c r="A40" t="s">
        <v>17</v>
      </c>
      <c r="B40">
        <f>B37*(12^0.5)</f>
        <v>0.2913448880307195</v>
      </c>
      <c r="C40">
        <f>C37*(12^0.5)</f>
        <v>0.3314462609789667</v>
      </c>
      <c r="D40">
        <f>D37*(12^0.5)</f>
        <v>0.3873348511641661</v>
      </c>
      <c r="E40">
        <f>E37*(12^0.5)</f>
        <v>0.47282642188809326</v>
      </c>
      <c r="O40" s="12"/>
      <c r="P40" s="12"/>
      <c r="Q40" s="12"/>
      <c r="R40" s="12"/>
      <c r="S40" s="12"/>
    </row>
    <row r="41" spans="15:19" ht="16.5">
      <c r="O41" s="12"/>
      <c r="P41" s="12"/>
      <c r="Q41" s="12"/>
      <c r="R41" s="12"/>
      <c r="S41" s="12"/>
    </row>
    <row r="42" spans="15:19" ht="16.5">
      <c r="O42" s="12"/>
      <c r="P42" s="12"/>
      <c r="Q42" s="12"/>
      <c r="R42" s="12"/>
      <c r="S42" s="12"/>
    </row>
    <row r="43" spans="15:19" ht="16.5">
      <c r="O43" s="12"/>
      <c r="P43" s="12"/>
      <c r="Q43" s="12"/>
      <c r="R43" s="12"/>
      <c r="S43" s="12"/>
    </row>
    <row r="44" spans="15:19" ht="16.5">
      <c r="O44" s="12"/>
      <c r="P44" s="12"/>
      <c r="Q44" s="12"/>
      <c r="R44" s="12"/>
      <c r="S44" s="12"/>
    </row>
    <row r="45" spans="15:19" ht="16.5">
      <c r="O45" s="12"/>
      <c r="P45" s="12"/>
      <c r="Q45" s="12"/>
      <c r="R45" s="12"/>
      <c r="S45" s="12"/>
    </row>
    <row r="46" spans="15:19" ht="16.5">
      <c r="O46" s="12"/>
      <c r="P46" s="12"/>
      <c r="Q46" s="12"/>
      <c r="R46" s="12"/>
      <c r="S46" s="12"/>
    </row>
    <row r="47" spans="15:19" ht="16.5">
      <c r="O47" s="12"/>
      <c r="P47" s="12"/>
      <c r="Q47" s="12"/>
      <c r="R47" s="12"/>
      <c r="S47" s="12"/>
    </row>
    <row r="48" spans="15:19" ht="16.5">
      <c r="O48" s="12"/>
      <c r="P48" s="12"/>
      <c r="Q48" s="12"/>
      <c r="R48" s="12"/>
      <c r="S48" s="12"/>
    </row>
    <row r="49" spans="15:19" ht="16.5">
      <c r="O49" s="12"/>
      <c r="P49" s="12"/>
      <c r="Q49" s="12"/>
      <c r="R49" s="12"/>
      <c r="S49" s="12"/>
    </row>
    <row r="50" spans="15:19" ht="16.5">
      <c r="O50" s="12"/>
      <c r="P50" s="12"/>
      <c r="Q50" s="12"/>
      <c r="R50" s="12"/>
      <c r="S50" s="12"/>
    </row>
    <row r="51" spans="15:19" ht="16.5">
      <c r="O51" s="12"/>
      <c r="P51" s="12"/>
      <c r="Q51" s="12"/>
      <c r="R51" s="12"/>
      <c r="S51" s="12"/>
    </row>
    <row r="52" spans="15:19" ht="16.5">
      <c r="O52" s="12"/>
      <c r="P52" s="12"/>
      <c r="Q52" s="12"/>
      <c r="R52" s="12"/>
      <c r="S52" s="12"/>
    </row>
    <row r="53" spans="15:19" ht="16.5">
      <c r="O53" s="12"/>
      <c r="P53" s="12"/>
      <c r="Q53" s="12"/>
      <c r="R53" s="12"/>
      <c r="S53" s="12"/>
    </row>
    <row r="54" spans="15:19" ht="16.5">
      <c r="O54" s="12"/>
      <c r="P54" s="12"/>
      <c r="Q54" s="12"/>
      <c r="R54" s="12"/>
      <c r="S54" s="12"/>
    </row>
    <row r="55" spans="15:19" ht="16.5">
      <c r="O55" s="12"/>
      <c r="P55" s="12"/>
      <c r="Q55" s="12"/>
      <c r="R55" s="12"/>
      <c r="S55" s="12"/>
    </row>
    <row r="56" spans="15:19" ht="16.5">
      <c r="O56" s="12"/>
      <c r="P56" s="12"/>
      <c r="Q56" s="12"/>
      <c r="R56" s="12"/>
      <c r="S56" s="12"/>
    </row>
    <row r="57" spans="15:19" ht="16.5">
      <c r="O57" s="12"/>
      <c r="P57" s="12"/>
      <c r="Q57" s="12"/>
      <c r="R57" s="12"/>
      <c r="S57" s="12"/>
    </row>
    <row r="58" spans="15:19" ht="16.5">
      <c r="O58" s="12"/>
      <c r="P58" s="12"/>
      <c r="Q58" s="12"/>
      <c r="R58" s="12"/>
      <c r="S58" s="12"/>
    </row>
    <row r="59" spans="15:19" ht="16.5">
      <c r="O59" s="12"/>
      <c r="P59" s="12"/>
      <c r="Q59" s="12"/>
      <c r="R59" s="12"/>
      <c r="S59" s="12"/>
    </row>
    <row r="60" spans="15:19" ht="16.5">
      <c r="O60" s="12"/>
      <c r="P60" s="12"/>
      <c r="Q60" s="12"/>
      <c r="R60" s="12"/>
      <c r="S60" s="12"/>
    </row>
    <row r="61" spans="15:19" ht="16.5">
      <c r="O61" s="12"/>
      <c r="P61" s="12"/>
      <c r="Q61" s="12"/>
      <c r="R61" s="12"/>
      <c r="S61" s="12"/>
    </row>
    <row r="62" spans="15:19" ht="16.5">
      <c r="O62" s="12"/>
      <c r="P62" s="12"/>
      <c r="Q62" s="12"/>
      <c r="R62" s="12"/>
      <c r="S62" s="12"/>
    </row>
    <row r="63" spans="15:19" ht="16.5">
      <c r="O63" s="12"/>
      <c r="P63" s="12"/>
      <c r="Q63" s="12"/>
      <c r="R63" s="12"/>
      <c r="S63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56">
      <selection activeCell="B66" sqref="B66"/>
    </sheetView>
  </sheetViews>
  <sheetFormatPr defaultColWidth="9.00390625" defaultRowHeight="16.5"/>
  <cols>
    <col min="1" max="1" width="15.625" style="0" customWidth="1"/>
    <col min="2" max="2" width="13.75390625" style="0" customWidth="1"/>
  </cols>
  <sheetData>
    <row r="1" spans="1:2" ht="16.5">
      <c r="A1" s="3" t="s">
        <v>18</v>
      </c>
      <c r="B1" s="3"/>
    </row>
    <row r="3" spans="1:3" ht="16.5">
      <c r="A3" s="3"/>
      <c r="B3" s="3" t="s">
        <v>36</v>
      </c>
      <c r="C3" s="3" t="s">
        <v>37</v>
      </c>
    </row>
    <row r="4" spans="1:3" ht="16.5">
      <c r="A4" t="str">
        <f>Sheet2!B1</f>
        <v>中石油</v>
      </c>
      <c r="B4" s="4">
        <f>Sheet2!B39*100</f>
        <v>50.30480825911947</v>
      </c>
      <c r="C4" s="4">
        <f>Sheet2!B40*100</f>
        <v>29.13448880307195</v>
      </c>
    </row>
    <row r="5" spans="1:3" ht="16.5">
      <c r="A5" t="str">
        <f>Sheet2!C1</f>
        <v>中石化</v>
      </c>
      <c r="B5" s="4">
        <f>Sheet2!C39*100</f>
        <v>50.36219925311358</v>
      </c>
      <c r="C5" s="4">
        <f>Sheet2!C40*100</f>
        <v>33.14462609789667</v>
      </c>
    </row>
    <row r="6" spans="1:3" ht="16.5">
      <c r="A6" t="str">
        <f>Sheet2!D1</f>
        <v>中國國航</v>
      </c>
      <c r="B6" s="4">
        <f>Sheet2!D39*100</f>
        <v>59.0543699251082</v>
      </c>
      <c r="C6" s="4">
        <f>Sheet2!D40*100</f>
        <v>38.73348511641661</v>
      </c>
    </row>
    <row r="7" spans="1:6" ht="16.5">
      <c r="A7" t="str">
        <f>Sheet2!E1</f>
        <v>南方航空</v>
      </c>
      <c r="B7" s="4">
        <f>Sheet2!E39*100</f>
        <v>64.74608195213382</v>
      </c>
      <c r="C7" s="4">
        <f>Sheet2!E40*100</f>
        <v>47.28264218880933</v>
      </c>
      <c r="F7" s="5"/>
    </row>
    <row r="8" spans="2:3" ht="16.5">
      <c r="B8" s="4"/>
      <c r="C8" s="4"/>
    </row>
    <row r="9" spans="2:3" ht="16.5">
      <c r="B9" s="4"/>
      <c r="C9" s="4"/>
    </row>
    <row r="10" ht="17.25" thickBot="1">
      <c r="B10" s="3" t="s">
        <v>8</v>
      </c>
    </row>
    <row r="11" spans="1:5" ht="16.5">
      <c r="A11" s="13"/>
      <c r="B11" s="14" t="str">
        <f>Sheet2!B1</f>
        <v>中石油</v>
      </c>
      <c r="C11" s="14" t="str">
        <f>Sheet2!C1</f>
        <v>中石化</v>
      </c>
      <c r="D11" s="14" t="str">
        <f>Sheet2!D1</f>
        <v>中國國航</v>
      </c>
      <c r="E11" s="15" t="str">
        <f>Sheet2!E1</f>
        <v>南方航空</v>
      </c>
    </row>
    <row r="12" spans="1:5" ht="16.5">
      <c r="A12" s="16" t="str">
        <f>B11</f>
        <v>中石油</v>
      </c>
      <c r="B12" s="5">
        <v>1</v>
      </c>
      <c r="C12" s="5">
        <f>Sheet2!N36</f>
        <v>0.005375730081875912</v>
      </c>
      <c r="D12" s="5">
        <f>Sheet2!O36</f>
        <v>-0.0016634005416120712</v>
      </c>
      <c r="E12" s="17">
        <f>Sheet2!P36</f>
        <v>4.953404441764391E-05</v>
      </c>
    </row>
    <row r="13" spans="1:9" ht="16.5">
      <c r="A13" s="16" t="str">
        <f>C11</f>
        <v>中石化</v>
      </c>
      <c r="B13" s="5">
        <f>C12</f>
        <v>0.005375730081875912</v>
      </c>
      <c r="C13" s="5">
        <v>1</v>
      </c>
      <c r="D13" s="5">
        <f>Sheet2!Q36</f>
        <v>0.000816664252520042</v>
      </c>
      <c r="E13" s="17">
        <f>Sheet2!R36</f>
        <v>0.0036765580203420266</v>
      </c>
      <c r="F13" s="7"/>
      <c r="G13" s="7"/>
      <c r="H13" s="7"/>
      <c r="I13" s="7"/>
    </row>
    <row r="14" spans="1:9" ht="16.5">
      <c r="A14" s="16" t="str">
        <f>D11</f>
        <v>中國國航</v>
      </c>
      <c r="B14" s="5">
        <f>D12</f>
        <v>-0.0016634005416120712</v>
      </c>
      <c r="C14" s="5">
        <f>D13</f>
        <v>0.000816664252520042</v>
      </c>
      <c r="D14" s="5">
        <v>1</v>
      </c>
      <c r="E14" s="17">
        <f>Sheet2!S36</f>
        <v>0.011826153211926869</v>
      </c>
      <c r="F14" s="7"/>
      <c r="G14" s="7"/>
      <c r="H14" s="7"/>
      <c r="I14" s="7"/>
    </row>
    <row r="15" spans="1:9" ht="17.25" thickBot="1">
      <c r="A15" s="18" t="str">
        <f>E11</f>
        <v>南方航空</v>
      </c>
      <c r="B15" s="8">
        <f>E12</f>
        <v>4.953404441764391E-05</v>
      </c>
      <c r="C15" s="8">
        <f>E13</f>
        <v>0.0036765580203420266</v>
      </c>
      <c r="D15" s="8">
        <f>E14</f>
        <v>0.011826153211926869</v>
      </c>
      <c r="E15" s="19">
        <v>1</v>
      </c>
      <c r="F15" s="7"/>
      <c r="G15" s="7"/>
      <c r="H15" s="7"/>
      <c r="I15" s="7"/>
    </row>
    <row r="16" spans="6:9" ht="16.5">
      <c r="F16" s="7"/>
      <c r="G16" s="7"/>
      <c r="H16" s="7"/>
      <c r="I16" s="7"/>
    </row>
    <row r="17" spans="6:9" ht="16.5">
      <c r="F17" s="7"/>
      <c r="G17" s="7"/>
      <c r="H17" s="7"/>
      <c r="I17" s="7"/>
    </row>
    <row r="18" spans="6:9" ht="16.5">
      <c r="F18" s="7"/>
      <c r="G18" s="7"/>
      <c r="H18" s="7"/>
      <c r="I18" s="7"/>
    </row>
    <row r="19" spans="2:6" ht="17.25" thickBot="1">
      <c r="B19" s="3" t="s">
        <v>7</v>
      </c>
      <c r="F19" s="7"/>
    </row>
    <row r="20" spans="1:6" s="20" customFormat="1" ht="16.5">
      <c r="A20" s="13"/>
      <c r="B20" s="14" t="str">
        <f>B11</f>
        <v>中石油</v>
      </c>
      <c r="C20" s="14" t="str">
        <f>C11</f>
        <v>中石化</v>
      </c>
      <c r="D20" s="14" t="str">
        <f>D11</f>
        <v>中國國航</v>
      </c>
      <c r="E20" s="14" t="str">
        <f>E11</f>
        <v>南方航空</v>
      </c>
      <c r="F20" s="21"/>
    </row>
    <row r="21" spans="1:6" ht="16.5">
      <c r="A21" s="16" t="str">
        <f>B20</f>
        <v>中石油</v>
      </c>
      <c r="B21" s="5">
        <v>1</v>
      </c>
      <c r="C21" s="5">
        <f>C12/(Sheet2!B37*Sheet2!C37)</f>
        <v>0.6680333959809904</v>
      </c>
      <c r="D21" s="5">
        <f>D12/(Sheet2!B37*Sheet2!D37)</f>
        <v>-0.17688219018116216</v>
      </c>
      <c r="E21" s="17">
        <f>E12/(Sheet2!B37*Sheet2!E37)</f>
        <v>0.004314951272695881</v>
      </c>
      <c r="F21" s="7"/>
    </row>
    <row r="22" spans="1:6" ht="16.5">
      <c r="A22" s="16" t="str">
        <f>C20</f>
        <v>中石化</v>
      </c>
      <c r="B22" s="5">
        <f>C21</f>
        <v>0.6680333959809904</v>
      </c>
      <c r="C22" s="5">
        <v>1</v>
      </c>
      <c r="D22" s="5">
        <f>D13/(Sheet2!C37*Sheet2!D37)</f>
        <v>0.07633524302058076</v>
      </c>
      <c r="E22" s="17">
        <f>E13/(Sheet2!C37*Sheet2!E37)</f>
        <v>0.28151906323325115</v>
      </c>
      <c r="F22" s="7"/>
    </row>
    <row r="23" spans="1:6" ht="16.5">
      <c r="A23" s="16" t="str">
        <f>D20</f>
        <v>中國國航</v>
      </c>
      <c r="B23" s="5">
        <f>D21</f>
        <v>-0.17688219018116216</v>
      </c>
      <c r="C23" s="5">
        <f>D22</f>
        <v>0.07633524302058076</v>
      </c>
      <c r="D23" s="5">
        <v>1</v>
      </c>
      <c r="E23" s="17">
        <f>E14/(Sheet2!D37*Sheet2!E37)</f>
        <v>0.7748835382146106</v>
      </c>
      <c r="F23" s="7"/>
    </row>
    <row r="24" spans="1:6" ht="17.25" thickBot="1">
      <c r="A24" s="18" t="str">
        <f>E20</f>
        <v>南方航空</v>
      </c>
      <c r="B24" s="8">
        <f>E21</f>
        <v>0.004314951272695881</v>
      </c>
      <c r="C24" s="8">
        <f>E22</f>
        <v>0.28151906323325115</v>
      </c>
      <c r="D24" s="8">
        <f>E23</f>
        <v>0.7748835382146106</v>
      </c>
      <c r="E24" s="19">
        <v>1</v>
      </c>
      <c r="F24" s="7"/>
    </row>
    <row r="25" spans="2:9" ht="16.5">
      <c r="B25" s="7"/>
      <c r="C25" s="7"/>
      <c r="D25" s="7"/>
      <c r="E25" s="7"/>
      <c r="F25" s="7"/>
      <c r="G25" s="7"/>
      <c r="H25" s="7"/>
      <c r="I25" s="7"/>
    </row>
    <row r="26" spans="2:9" ht="16.5">
      <c r="B26" s="7"/>
      <c r="C26" s="7"/>
      <c r="D26" s="7"/>
      <c r="E26" s="7"/>
      <c r="F26" s="7"/>
      <c r="G26" s="7"/>
      <c r="H26" s="7"/>
      <c r="I26" s="7"/>
    </row>
    <row r="27" spans="2:9" ht="17.25" thickBot="1">
      <c r="B27" s="3" t="s">
        <v>7</v>
      </c>
      <c r="F27" s="7"/>
      <c r="G27" s="7"/>
      <c r="H27" s="7"/>
      <c r="I27" s="7"/>
    </row>
    <row r="28" spans="1:9" ht="16.5">
      <c r="A28" s="13"/>
      <c r="B28" s="14" t="str">
        <f>B20</f>
        <v>中石油</v>
      </c>
      <c r="C28" s="14" t="str">
        <f>C20</f>
        <v>中石化</v>
      </c>
      <c r="D28" s="14" t="str">
        <f>D20</f>
        <v>中國國航</v>
      </c>
      <c r="E28" s="14" t="str">
        <f>E20</f>
        <v>南方航空</v>
      </c>
      <c r="F28" s="7"/>
      <c r="G28" s="7"/>
      <c r="H28" s="7"/>
      <c r="I28" s="7"/>
    </row>
    <row r="29" spans="1:9" ht="16.5">
      <c r="A29" s="16" t="str">
        <f>B28</f>
        <v>中石油</v>
      </c>
      <c r="B29" s="5">
        <f>B21*C4*C4</f>
        <v>848.8184378163248</v>
      </c>
      <c r="C29" s="5">
        <f>C21*C4*C5</f>
        <v>645.0876098251094</v>
      </c>
      <c r="D29" s="5">
        <f>D21*C4*C6</f>
        <v>-199.6080649934485</v>
      </c>
      <c r="E29" s="5">
        <f>E21*C4*C7</f>
        <v>5.944085330117268</v>
      </c>
      <c r="F29" s="7"/>
      <c r="G29" s="7"/>
      <c r="H29" s="7"/>
      <c r="I29" s="7"/>
    </row>
    <row r="30" spans="1:9" ht="16.5">
      <c r="A30" s="16" t="str">
        <f>C28</f>
        <v>中石化</v>
      </c>
      <c r="B30" s="5">
        <f>C29</f>
        <v>645.0876098251094</v>
      </c>
      <c r="C30" s="5">
        <f>C22*C5*C5</f>
        <v>1098.566239169373</v>
      </c>
      <c r="D30" s="5">
        <f>D22*C5*C6</f>
        <v>97.99971030240505</v>
      </c>
      <c r="E30" s="5">
        <f>E22*C5*C7</f>
        <v>441.18696244104314</v>
      </c>
      <c r="F30" s="7"/>
      <c r="G30" s="7"/>
      <c r="H30" s="7"/>
      <c r="I30" s="7"/>
    </row>
    <row r="31" spans="1:9" ht="16.5">
      <c r="A31" s="16" t="str">
        <f>D28</f>
        <v>中國國航</v>
      </c>
      <c r="B31" s="5">
        <f>D29</f>
        <v>-199.6080649934485</v>
      </c>
      <c r="C31" s="5">
        <f>D30</f>
        <v>97.99971030240505</v>
      </c>
      <c r="D31" s="5">
        <f>D23*C6*C6</f>
        <v>1500.282869263667</v>
      </c>
      <c r="E31" s="5">
        <f>E23*C6*C7</f>
        <v>1419.1383854312242</v>
      </c>
      <c r="F31" s="7"/>
      <c r="G31" s="7"/>
      <c r="H31" s="7"/>
      <c r="I31" s="7"/>
    </row>
    <row r="32" spans="1:9" ht="17.25" thickBot="1">
      <c r="A32" s="18" t="str">
        <f>E28</f>
        <v>南方航空</v>
      </c>
      <c r="B32" s="5">
        <f>E29</f>
        <v>5.944085330117268</v>
      </c>
      <c r="C32" s="8">
        <f>E30</f>
        <v>441.18696244104314</v>
      </c>
      <c r="D32" s="8">
        <f>E31</f>
        <v>1419.1383854312242</v>
      </c>
      <c r="E32" s="19">
        <f>E24*C7*C7</f>
        <v>2235.6482523549716</v>
      </c>
      <c r="F32" s="7"/>
      <c r="G32" s="7"/>
      <c r="H32" s="7"/>
      <c r="I32" s="7"/>
    </row>
    <row r="33" spans="2:9" ht="16.5">
      <c r="B33" s="7"/>
      <c r="C33" s="7"/>
      <c r="D33" s="7"/>
      <c r="E33" s="7"/>
      <c r="F33" s="7"/>
      <c r="G33" s="7"/>
      <c r="H33" s="7"/>
      <c r="I33" s="7"/>
    </row>
    <row r="36" ht="16.5">
      <c r="B36" s="3" t="s">
        <v>9</v>
      </c>
    </row>
    <row r="37" ht="17.25" thickBot="1"/>
    <row r="38" spans="2:9" ht="16.5">
      <c r="B38" s="6" t="str">
        <f>A4</f>
        <v>中石油</v>
      </c>
      <c r="C38" s="6" t="str">
        <f>A5</f>
        <v>中石化</v>
      </c>
      <c r="D38" s="6" t="str">
        <f>A6</f>
        <v>中國國航</v>
      </c>
      <c r="E38" s="6" t="str">
        <f>A7</f>
        <v>南方航空</v>
      </c>
      <c r="F38" s="6"/>
      <c r="G38" s="6"/>
      <c r="H38" s="6"/>
      <c r="I38" s="6"/>
    </row>
    <row r="39" spans="1:9" ht="16.5">
      <c r="A39" s="9" t="s">
        <v>10</v>
      </c>
      <c r="B39" s="10">
        <f>A40</f>
        <v>0.25</v>
      </c>
      <c r="C39" s="10">
        <f>A41</f>
        <v>0.25</v>
      </c>
      <c r="D39" s="10">
        <f>A42</f>
        <v>0.25</v>
      </c>
      <c r="E39" s="10">
        <f>A43</f>
        <v>0.25</v>
      </c>
      <c r="F39" s="10"/>
      <c r="G39" s="10"/>
      <c r="H39" s="10"/>
      <c r="I39" s="10"/>
    </row>
    <row r="40" spans="1:9" ht="16.5">
      <c r="A40" s="11">
        <v>0.25</v>
      </c>
      <c r="B40" s="7">
        <f>A40*B39*B29</f>
        <v>53.0511523635203</v>
      </c>
      <c r="C40" s="7">
        <f>A40*C39*C29</f>
        <v>40.31797561406934</v>
      </c>
      <c r="D40" s="7">
        <f>A40*D39*D29</f>
        <v>-12.47550406209053</v>
      </c>
      <c r="E40" s="7">
        <f>A40*E39*E29</f>
        <v>0.37150533313232925</v>
      </c>
      <c r="F40" s="7"/>
      <c r="G40" s="7"/>
      <c r="H40" s="7"/>
      <c r="I40" s="7"/>
    </row>
    <row r="41" spans="1:9" ht="16.5">
      <c r="A41" s="11">
        <v>0.25</v>
      </c>
      <c r="B41" s="7">
        <f>A41*B39*B30</f>
        <v>40.31797561406934</v>
      </c>
      <c r="C41" s="7">
        <f>A41*C39*C30</f>
        <v>68.66038994808581</v>
      </c>
      <c r="D41" s="7">
        <f>A41*D39*D30</f>
        <v>6.1249818939003156</v>
      </c>
      <c r="E41" s="7">
        <f>A41*E39*E30</f>
        <v>27.574185152565196</v>
      </c>
      <c r="F41" s="7"/>
      <c r="G41" s="7"/>
      <c r="H41" s="7"/>
      <c r="I41" s="7"/>
    </row>
    <row r="42" spans="1:9" ht="16.5">
      <c r="A42" s="11">
        <v>0.25</v>
      </c>
      <c r="B42" s="7">
        <f>A42*B39*B31</f>
        <v>-12.47550406209053</v>
      </c>
      <c r="C42" s="7">
        <f>A42*C39*C31</f>
        <v>6.1249818939003156</v>
      </c>
      <c r="D42" s="7">
        <f>A42*D39*D31</f>
        <v>93.76767932897918</v>
      </c>
      <c r="E42" s="7">
        <f>A42*E39*E31</f>
        <v>88.69614908945151</v>
      </c>
      <c r="F42" s="7"/>
      <c r="G42" s="7"/>
      <c r="H42" s="7"/>
      <c r="I42" s="7"/>
    </row>
    <row r="43" spans="1:9" ht="16.5">
      <c r="A43" s="11">
        <v>0.25</v>
      </c>
      <c r="B43" s="7">
        <f>A43*B39*B32</f>
        <v>0.37150533313232925</v>
      </c>
      <c r="C43" s="7">
        <f>A43*C39*C32</f>
        <v>27.574185152565196</v>
      </c>
      <c r="D43" s="7">
        <f>A43*D39*D32</f>
        <v>88.69614908945151</v>
      </c>
      <c r="E43" s="7">
        <f>A43*E39*E32</f>
        <v>139.72801577218573</v>
      </c>
      <c r="F43" s="7"/>
      <c r="G43" s="7"/>
      <c r="H43" s="7"/>
      <c r="I43" s="7"/>
    </row>
    <row r="44" spans="1:9" ht="16.5">
      <c r="A44">
        <f>SUM(A40:A43)</f>
        <v>1</v>
      </c>
      <c r="B44" s="7">
        <f>SUM(B40:B43)</f>
        <v>81.26512924863144</v>
      </c>
      <c r="C44" s="7">
        <f>SUM(C40:C43)</f>
        <v>142.67753260862065</v>
      </c>
      <c r="D44" s="7">
        <f>SUM(D40:D43)</f>
        <v>176.1133062502405</v>
      </c>
      <c r="E44" s="7">
        <f>SUM(E40:E43)</f>
        <v>256.36985534733475</v>
      </c>
      <c r="F44" s="7"/>
      <c r="G44" s="7"/>
      <c r="H44" s="7"/>
      <c r="I44" s="7"/>
    </row>
    <row r="46" spans="1:2" ht="16.5">
      <c r="A46" t="s">
        <v>31</v>
      </c>
      <c r="B46" s="7">
        <f>SUM(B44:E44)</f>
        <v>656.4258234548274</v>
      </c>
    </row>
    <row r="47" spans="1:2" ht="16.5">
      <c r="A47" t="s">
        <v>32</v>
      </c>
      <c r="B47" s="4">
        <f>B46^0.5</f>
        <v>25.620808407519608</v>
      </c>
    </row>
    <row r="48" spans="1:2" ht="16.5">
      <c r="A48" t="s">
        <v>33</v>
      </c>
      <c r="B48" s="4">
        <f>B6</f>
        <v>59.0543699251082</v>
      </c>
    </row>
    <row r="49" ht="16.5">
      <c r="B49" s="4"/>
    </row>
    <row r="51" ht="16.5">
      <c r="B51" s="3" t="s">
        <v>11</v>
      </c>
    </row>
    <row r="52" spans="3:5" ht="16.5">
      <c r="C52" t="s">
        <v>12</v>
      </c>
      <c r="D52" t="s">
        <v>13</v>
      </c>
      <c r="E52" t="s">
        <v>13</v>
      </c>
    </row>
    <row r="53" ht="17.25" thickBot="1"/>
    <row r="54" spans="2:5" ht="16.5">
      <c r="B54" s="6" t="str">
        <f>B38</f>
        <v>中石油</v>
      </c>
      <c r="C54" s="6" t="str">
        <f>C38</f>
        <v>中石化</v>
      </c>
      <c r="D54" s="6" t="str">
        <f>D38</f>
        <v>中國國航</v>
      </c>
      <c r="E54" s="6" t="str">
        <f>E38</f>
        <v>南方航空</v>
      </c>
    </row>
    <row r="55" spans="1:9" ht="16.5">
      <c r="A55" s="9" t="s">
        <v>10</v>
      </c>
      <c r="B55" s="10">
        <f>A56</f>
        <v>1</v>
      </c>
      <c r="C55" s="10">
        <f>A57</f>
        <v>0</v>
      </c>
      <c r="D55" s="10">
        <f>A58</f>
        <v>0</v>
      </c>
      <c r="E55" s="10">
        <f>A59</f>
        <v>0</v>
      </c>
      <c r="I55" s="11"/>
    </row>
    <row r="56" spans="1:5" ht="16.5">
      <c r="A56" s="11">
        <v>1</v>
      </c>
      <c r="B56" s="7">
        <f>A56*B55*B29</f>
        <v>848.8184378163248</v>
      </c>
      <c r="C56" s="7">
        <f>A56*C55*C29</f>
        <v>0</v>
      </c>
      <c r="D56" s="7">
        <f>A56*D55*D29</f>
        <v>0</v>
      </c>
      <c r="E56" s="7">
        <f>A56*E55*E29</f>
        <v>0</v>
      </c>
    </row>
    <row r="57" spans="1:5" ht="16.5">
      <c r="A57" s="11">
        <v>0</v>
      </c>
      <c r="B57" s="7">
        <f>A57*B55*B30</f>
        <v>0</v>
      </c>
      <c r="C57" s="7">
        <f>A57*C55*C30</f>
        <v>0</v>
      </c>
      <c r="D57" s="7">
        <f>A57*D55*D30</f>
        <v>0</v>
      </c>
      <c r="E57" s="7">
        <f>A57*E55*E30</f>
        <v>0</v>
      </c>
    </row>
    <row r="58" spans="1:5" ht="16.5">
      <c r="A58" s="11">
        <v>0</v>
      </c>
      <c r="B58" s="7">
        <f>A58*B55*B31</f>
        <v>0</v>
      </c>
      <c r="C58" s="7">
        <f>A58*C55*C31</f>
        <v>0</v>
      </c>
      <c r="D58" s="7">
        <f>A58*D55*D31</f>
        <v>0</v>
      </c>
      <c r="E58" s="7">
        <f>A58*E55*E31</f>
        <v>0</v>
      </c>
    </row>
    <row r="59" spans="1:5" ht="16.5">
      <c r="A59" s="11">
        <v>0</v>
      </c>
      <c r="B59" s="7">
        <f>A59*B55*B32</f>
        <v>0</v>
      </c>
      <c r="C59" s="7">
        <f>A59*C55*C32</f>
        <v>0</v>
      </c>
      <c r="D59" s="7">
        <f>A59*D55*D32</f>
        <v>0</v>
      </c>
      <c r="E59" s="7">
        <f>A59*E55*E32</f>
        <v>0</v>
      </c>
    </row>
    <row r="60" spans="1:5" ht="16.5">
      <c r="A60">
        <f>SUM(A56:A59)</f>
        <v>1</v>
      </c>
      <c r="B60" s="7">
        <f>SUM(B56:B59)</f>
        <v>848.8184378163248</v>
      </c>
      <c r="C60" s="7">
        <f>SUM(C56:C59)</f>
        <v>0</v>
      </c>
      <c r="D60" s="7">
        <f>SUM(D56:D59)</f>
        <v>0</v>
      </c>
      <c r="E60" s="7">
        <f>SUM(E56:E59)</f>
        <v>0</v>
      </c>
    </row>
    <row r="62" spans="1:2" ht="16.5">
      <c r="A62" t="s">
        <v>31</v>
      </c>
      <c r="B62" s="7">
        <f>SUM(B60:E60)</f>
        <v>848.8184378163248</v>
      </c>
    </row>
    <row r="63" spans="1:4" ht="16.5">
      <c r="A63" t="s">
        <v>32</v>
      </c>
      <c r="B63" s="22">
        <f>B62^0.5</f>
        <v>29.13448880307195</v>
      </c>
      <c r="C63" s="24"/>
      <c r="D63">
        <v>1</v>
      </c>
    </row>
    <row r="64" spans="1:4" ht="16.5">
      <c r="A64" t="s">
        <v>33</v>
      </c>
      <c r="B64" s="23">
        <f>A56*B4+A57*B5+A58*B6+A59*B7</f>
        <v>50.30480825911947</v>
      </c>
      <c r="C64" s="24"/>
      <c r="D64">
        <v>0</v>
      </c>
    </row>
    <row r="65" spans="1:3" ht="16.5">
      <c r="A65" t="s">
        <v>19</v>
      </c>
      <c r="B65" s="25">
        <v>45</v>
      </c>
      <c r="C65" s="25" t="s">
        <v>30</v>
      </c>
    </row>
    <row r="69" spans="1:6" ht="16.5">
      <c r="A69" t="s">
        <v>34</v>
      </c>
      <c r="B69" t="s">
        <v>35</v>
      </c>
      <c r="C69" t="str">
        <f>B54</f>
        <v>中石油</v>
      </c>
      <c r="D69" t="str">
        <f>C54</f>
        <v>中石化</v>
      </c>
      <c r="E69" t="str">
        <f>D54</f>
        <v>中國國航</v>
      </c>
      <c r="F69" t="str">
        <f>E54</f>
        <v>南方航空</v>
      </c>
    </row>
    <row r="70" spans="1:6" ht="16.5">
      <c r="A70" s="26">
        <v>37.3</v>
      </c>
      <c r="B70" s="27">
        <v>25</v>
      </c>
      <c r="C70">
        <v>1</v>
      </c>
      <c r="D70">
        <v>0</v>
      </c>
      <c r="E70">
        <v>0</v>
      </c>
      <c r="F70">
        <v>0</v>
      </c>
    </row>
    <row r="71" spans="1:6" ht="16.5">
      <c r="A71" s="26">
        <v>38</v>
      </c>
      <c r="B71" s="27">
        <v>21.9</v>
      </c>
      <c r="C71">
        <v>0</v>
      </c>
      <c r="D71">
        <v>0.8356</v>
      </c>
      <c r="E71">
        <v>0.1644</v>
      </c>
      <c r="F71">
        <v>0</v>
      </c>
    </row>
    <row r="72" spans="1:6" ht="16.5">
      <c r="A72" s="26">
        <v>39</v>
      </c>
      <c r="B72" s="27">
        <v>20.2</v>
      </c>
      <c r="C72">
        <v>0.0179</v>
      </c>
      <c r="D72">
        <v>0.6335</v>
      </c>
      <c r="E72">
        <v>0.3487</v>
      </c>
      <c r="F72">
        <v>0</v>
      </c>
    </row>
    <row r="73" spans="1:6" ht="16.5">
      <c r="A73" s="26">
        <v>40</v>
      </c>
      <c r="B73" s="27">
        <v>19.8</v>
      </c>
      <c r="C73">
        <v>0.1103</v>
      </c>
      <c r="D73">
        <v>0.5099</v>
      </c>
      <c r="E73">
        <v>0.3798</v>
      </c>
      <c r="F73">
        <v>0</v>
      </c>
    </row>
    <row r="74" spans="1:6" ht="16.5">
      <c r="A74" s="26">
        <v>41</v>
      </c>
      <c r="B74" s="27">
        <v>19.7</v>
      </c>
      <c r="C74">
        <v>0.2027</v>
      </c>
      <c r="D74">
        <v>0.3864</v>
      </c>
      <c r="E74">
        <v>0.4109</v>
      </c>
      <c r="F74">
        <v>0</v>
      </c>
    </row>
    <row r="75" spans="1:6" ht="16.5">
      <c r="A75" s="26">
        <v>42</v>
      </c>
      <c r="B75" s="27">
        <v>19.9</v>
      </c>
      <c r="C75">
        <v>0.2951</v>
      </c>
      <c r="D75">
        <v>0.2629</v>
      </c>
      <c r="E75">
        <v>0.442</v>
      </c>
      <c r="F75">
        <v>0</v>
      </c>
    </row>
    <row r="76" spans="1:6" ht="16.5">
      <c r="A76" s="26">
        <v>43</v>
      </c>
      <c r="B76" s="27">
        <v>20.4</v>
      </c>
      <c r="C76">
        <v>0.3875</v>
      </c>
      <c r="D76">
        <v>0.1393</v>
      </c>
      <c r="E76">
        <v>0.4732</v>
      </c>
      <c r="F76">
        <v>0</v>
      </c>
    </row>
    <row r="77" spans="1:2" ht="16.5">
      <c r="A77" s="26">
        <v>44</v>
      </c>
      <c r="B77" s="27">
        <v>21.1</v>
      </c>
    </row>
    <row r="78" spans="1:2" ht="16.5">
      <c r="A78" s="26">
        <v>45</v>
      </c>
      <c r="B78" s="27">
        <v>23.1</v>
      </c>
    </row>
    <row r="79" spans="1:2" ht="16.5">
      <c r="A79" s="26">
        <v>46</v>
      </c>
      <c r="B79" s="27">
        <v>26.4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dcterms:created xsi:type="dcterms:W3CDTF">2007-09-06T03:14:00Z</dcterms:created>
  <dcterms:modified xsi:type="dcterms:W3CDTF">2007-09-09T15:01:14Z</dcterms:modified>
  <cp:category/>
  <cp:version/>
  <cp:contentType/>
  <cp:contentStatus/>
</cp:coreProperties>
</file>