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4" i="1" l="1"/>
  <c r="J8" i="1"/>
  <c r="J6" i="1"/>
  <c r="E6" i="1"/>
  <c r="J60" i="1" l="1"/>
  <c r="J58" i="1"/>
  <c r="I56" i="1"/>
  <c r="E9" i="1" l="1"/>
  <c r="J62" i="1"/>
  <c r="H21" i="1"/>
  <c r="H56" i="1"/>
  <c r="I49" i="1"/>
  <c r="H49" i="1"/>
  <c r="I43" i="1"/>
  <c r="H43" i="1"/>
  <c r="I37" i="1"/>
  <c r="H37" i="1"/>
  <c r="I30" i="1"/>
  <c r="H30" i="1"/>
  <c r="I21" i="1"/>
  <c r="D63" i="1"/>
  <c r="C63" i="1"/>
  <c r="E53" i="1"/>
  <c r="D53" i="1"/>
  <c r="C53" i="1"/>
  <c r="D45" i="1"/>
  <c r="C45" i="1"/>
  <c r="D39" i="1"/>
  <c r="C39" i="1"/>
  <c r="E22" i="1"/>
  <c r="E32" i="1"/>
  <c r="J56" i="1"/>
  <c r="J49" i="1"/>
  <c r="J43" i="1"/>
  <c r="D22" i="1" l="1"/>
  <c r="C22" i="1"/>
  <c r="D32" i="1"/>
  <c r="C32" i="1"/>
  <c r="J37" i="1"/>
  <c r="J30" i="1"/>
  <c r="J21" i="1"/>
  <c r="E63" i="1"/>
  <c r="E45" i="1"/>
  <c r="E39" i="1"/>
</calcChain>
</file>

<file path=xl/sharedStrings.xml><?xml version="1.0" encoding="utf-8"?>
<sst xmlns="http://schemas.openxmlformats.org/spreadsheetml/2006/main" count="140" uniqueCount="84">
  <si>
    <t>PRESUPUESTO MENSUAL PERSONAL</t>
  </si>
  <si>
    <t>VIVIENDA</t>
  </si>
  <si>
    <t>COSTO PREVISTO</t>
  </si>
  <si>
    <t>COSTO REAL</t>
  </si>
  <si>
    <t>DIFERENCIA</t>
  </si>
  <si>
    <t>Hipoteca o alquiler</t>
  </si>
  <si>
    <t>Telefono</t>
  </si>
  <si>
    <t>Electricidad</t>
  </si>
  <si>
    <t>Gas</t>
  </si>
  <si>
    <t>Agua y alcantarillado</t>
  </si>
  <si>
    <t>Cableado</t>
  </si>
  <si>
    <t>Eliminacion de residuos</t>
  </si>
  <si>
    <t>Mantenimiento o reparaciones</t>
  </si>
  <si>
    <t>Suministros</t>
  </si>
  <si>
    <t>Otros</t>
  </si>
  <si>
    <t>Total</t>
  </si>
  <si>
    <t>INGRESOS MENSUALES PREVISTOS</t>
  </si>
  <si>
    <t>INGRESOS 1</t>
  </si>
  <si>
    <t>INGRESOS ADICIONALES</t>
  </si>
  <si>
    <t>TOTAL DE INGRESOS MENSUALES</t>
  </si>
  <si>
    <t>REGRESOS 1</t>
  </si>
  <si>
    <t>INGRESOS MENSUALES REALES</t>
  </si>
  <si>
    <t>TRANSPORTE</t>
  </si>
  <si>
    <t>Costo previsto</t>
  </si>
  <si>
    <t>Costo real</t>
  </si>
  <si>
    <t>Diferencia</t>
  </si>
  <si>
    <t>Pagos de automovil</t>
  </si>
  <si>
    <t>Gastos de autobus y taxi</t>
  </si>
  <si>
    <t>Seguros</t>
  </si>
  <si>
    <t>Licencias</t>
  </si>
  <si>
    <t>Combustible</t>
  </si>
  <si>
    <t>Mantenimiento</t>
  </si>
  <si>
    <t xml:space="preserve">Otros </t>
  </si>
  <si>
    <t>SEGUROS</t>
  </si>
  <si>
    <t>Hogar</t>
  </si>
  <si>
    <t>Salud</t>
  </si>
  <si>
    <t>Vida</t>
  </si>
  <si>
    <t>ALIMENTACION</t>
  </si>
  <si>
    <t>Alimentacion</t>
  </si>
  <si>
    <t>Arreglos</t>
  </si>
  <si>
    <t>Juguetes</t>
  </si>
  <si>
    <t>Comestibles</t>
  </si>
  <si>
    <t>Restaurantes</t>
  </si>
  <si>
    <t>ANIMALES</t>
  </si>
  <si>
    <t>Medico</t>
  </si>
  <si>
    <t>CUIDADO PERSONAL</t>
  </si>
  <si>
    <t>Pelos y uñas</t>
  </si>
  <si>
    <t>Ropa</t>
  </si>
  <si>
    <t>Tintoreria</t>
  </si>
  <si>
    <t>gimanasio</t>
  </si>
  <si>
    <t>Tasas o cuotas</t>
  </si>
  <si>
    <t>SALDO PREVISTO (Ingresos previstos menos gastos)</t>
  </si>
  <si>
    <t>SALDO REAL (Ingresos reales menos gastos)</t>
  </si>
  <si>
    <t>DIFERENCIA(Real menos previstos)</t>
  </si>
  <si>
    <t>OCIO</t>
  </si>
  <si>
    <t>columna 1</t>
  </si>
  <si>
    <t>video y dvd</t>
  </si>
  <si>
    <t>cd</t>
  </si>
  <si>
    <t>Peliculas</t>
  </si>
  <si>
    <t>Conciertos</t>
  </si>
  <si>
    <t>Eventos deportivos</t>
  </si>
  <si>
    <t>Teatro</t>
  </si>
  <si>
    <t>PRESTAMOS</t>
  </si>
  <si>
    <t xml:space="preserve">Personal </t>
  </si>
  <si>
    <t>Estudiante</t>
  </si>
  <si>
    <t>Tarjeta de crèdito</t>
  </si>
  <si>
    <t>IMPUESTOS</t>
  </si>
  <si>
    <t>Federal</t>
  </si>
  <si>
    <t>Estatal</t>
  </si>
  <si>
    <t>Local</t>
  </si>
  <si>
    <t>AHORRO O INVERSIONES</t>
  </si>
  <si>
    <t>cuenta de inversiòn</t>
  </si>
  <si>
    <t>Cuenta de jubilaciòn</t>
  </si>
  <si>
    <t>REGALOS Y DONATIVOS</t>
  </si>
  <si>
    <t>Caridad 1</t>
  </si>
  <si>
    <t>Caridad 2</t>
  </si>
  <si>
    <t xml:space="preserve">Caridad 3 </t>
  </si>
  <si>
    <t>ASESORIA JURIDICA</t>
  </si>
  <si>
    <t>Abogado</t>
  </si>
  <si>
    <t>Pensiòn alimenticia</t>
  </si>
  <si>
    <t>Pagos por reteciòn o fallo</t>
  </si>
  <si>
    <t>TOTAL DE COSTO PREVISTO</t>
  </si>
  <si>
    <t>TOTAL DE COSTO REAL</t>
  </si>
  <si>
    <t>DIFERENCIA DE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</si>
</sst>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S/.&quot;\ * #,##0_ ;_ &quot;S/.&quot;\ * \-#,##0_ ;_ &quot;S/.&quot;\ * &quot;-&quot;_ ;_ @_ "/>
    <numFmt numFmtId="41" formatCode="_ * #,##0_ ;_ * \-#,##0_ ;_ * &quot;-&quot;_ ;_ @_ "/>
    <numFmt numFmtId="44" formatCode="_ &quot;S/.&quot;\ * #,##0.00_ ;_ &quot;S/.&quot;\ * \-#,##0.00_ ;_ &quot;S/.&quot;\ * &quot;-&quot;??_ ;_ @_ "/>
    <numFmt numFmtId="164" formatCode="&quot;S/.&quot;\ #,##0.00"/>
    <numFmt numFmtId="165" formatCode="_ [$S/.-280A]\ * #,##0.00_ ;_ [$S/.-280A]\ * \-#,##0.00_ ;_ [$S/.-280A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E3D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2" fillId="2" borderId="3" xfId="0" applyNumberFormat="1" applyFont="1" applyFill="1" applyBorder="1"/>
    <xf numFmtId="164" fontId="2" fillId="2" borderId="5" xfId="0" applyNumberFormat="1" applyFont="1" applyFill="1" applyBorder="1"/>
    <xf numFmtId="164" fontId="2" fillId="3" borderId="3" xfId="0" applyNumberFormat="1" applyFont="1" applyFill="1" applyBorder="1"/>
    <xf numFmtId="164" fontId="2" fillId="3" borderId="6" xfId="0" applyNumberFormat="1" applyFont="1" applyFill="1" applyBorder="1"/>
    <xf numFmtId="165" fontId="0" fillId="0" borderId="0" xfId="0" applyNumberFormat="1"/>
    <xf numFmtId="44" fontId="0" fillId="0" borderId="0" xfId="1" applyFont="1"/>
    <xf numFmtId="42" fontId="0" fillId="0" borderId="0" xfId="1" applyNumberFormat="1" applyFont="1"/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2" fontId="0" fillId="3" borderId="4" xfId="1" applyNumberFormat="1" applyFont="1" applyFill="1" applyBorder="1" applyAlignment="1">
      <alignment horizontal="center"/>
    </xf>
    <xf numFmtId="42" fontId="0" fillId="3" borderId="6" xfId="1" applyNumberFormat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44" fontId="0" fillId="3" borderId="6" xfId="1" applyFont="1" applyFill="1" applyBorder="1" applyAlignment="1">
      <alignment horizontal="center"/>
    </xf>
    <xf numFmtId="44" fontId="5" fillId="3" borderId="7" xfId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1" fontId="0" fillId="3" borderId="12" xfId="1" applyNumberFormat="1" applyFont="1" applyFill="1" applyBorder="1" applyAlignment="1">
      <alignment horizontal="center"/>
    </xf>
    <xf numFmtId="41" fontId="0" fillId="3" borderId="10" xfId="1" applyNumberFormat="1" applyFont="1" applyFill="1" applyBorder="1" applyAlignment="1">
      <alignment horizontal="center"/>
    </xf>
    <xf numFmtId="41" fontId="0" fillId="3" borderId="13" xfId="0" applyNumberFormat="1" applyFill="1" applyBorder="1" applyAlignment="1">
      <alignment horizontal="center"/>
    </xf>
    <xf numFmtId="41" fontId="0" fillId="3" borderId="1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 &quot;S/.&quot;\ * #,##0_ ;_ &quot;S/.&quot;\ * \-#,##0_ ;_ &quot;S/.&quot;\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 [$S/.-280A]\ * #,##0.00_ ;_ [$S/.-280A]\ * \-#,##0.00_ ;_ [$S/.-280A]\ * &quot;-&quot;??_ ;_ @_ "/>
    </dxf>
    <dxf>
      <numFmt numFmtId="165" formatCode="_ [$S/.-280A]\ * #,##0.00_ ;_ [$S/.-280A]\ * \-#,##0.00_ ;_ [$S/.-280A]\ * &quot;-&quot;??_ ;_ @_ "/>
    </dxf>
    <dxf>
      <numFmt numFmtId="165" formatCode="_ [$S/.-280A]\ * #,##0.00_ ;_ [$S/.-280A]\ * \-#,##0.00_ ;_ [$S/.-280A]\ * &quot;-&quot;??_ ;_ @_ "/>
    </dxf>
  </dxfs>
  <tableStyles count="0" defaultTableStyle="TableStyleMedium2" defaultPivotStyle="PivotStyleLight16"/>
  <colors>
    <mruColors>
      <color rgb="FFFEE3DE"/>
      <color rgb="FFFDC4BB"/>
      <color rgb="FFFCE0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B11:E22" totalsRowCount="1">
  <autoFilter ref="B11:E21"/>
  <tableColumns count="4">
    <tableColumn id="1" name="VIVIENDA" totalsRowLabel="Total"/>
    <tableColumn id="2" name="COSTO PREVISTO" totalsRowFunction="custom" dataDxfId="4">
      <totalsRowFormula>SUM(Tabla2[COSTO PREVISTO])</totalsRowFormula>
    </tableColumn>
    <tableColumn id="3" name="COSTO REAL" totalsRowFunction="custom" dataDxfId="3">
      <totalsRowFormula>SUM(Tabla2[COSTO REAL])</totalsRowFormula>
    </tableColumn>
    <tableColumn id="4" name="DIFERENCIA" totalsRowFunction="count" dataDxfId="2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" name="Tabla1" displayName="Tabla1" ref="G39:J43" totalsRowCount="1">
  <autoFilter ref="G39:J42"/>
  <tableColumns count="4">
    <tableColumn id="1" name="AHORRO O INVERSIONES" totalsRowLabel="Total"/>
    <tableColumn id="2" name="Costo previsto" totalsRowFunction="custom" dataCellStyle="Moneda">
      <totalsRowFormula>SUM(Tabla1[Costo previsto])</totalsRowFormula>
    </tableColumn>
    <tableColumn id="3" name="Costo real" totalsRowFunction="custom" dataCellStyle="Moneda">
      <totalsRowFormula>SUM(Tabla1[Costo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1" name="Tabla11" displayName="Tabla11" ref="G45:J49" totalsRowCount="1">
  <autoFilter ref="G45:J48"/>
  <tableColumns count="4">
    <tableColumn id="1" name="REGALOS Y DONATIVOS" totalsRowLabel="Total"/>
    <tableColumn id="2" name="Costo previsto" totalsRowFunction="custom" dataCellStyle="Moneda">
      <totalsRowFormula>SUM(Tabla11[Costo previsto])</totalsRowFormula>
    </tableColumn>
    <tableColumn id="3" name="Costo real" totalsRowFunction="custom" dataCellStyle="Moneda">
      <totalsRowFormula>SUM(Tabla11[Costo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2" name="Tabla12" displayName="Tabla12" ref="G51:J56" totalsRowCount="1">
  <autoFilter ref="G51:J55"/>
  <tableColumns count="4">
    <tableColumn id="1" name="ASESORIA JURIDICA" totalsRowLabel="Total"/>
    <tableColumn id="2" name="Costo previsto" totalsRowFunction="custom" totalsRowDxfId="1" dataCellStyle="Moneda">
      <totalsRowFormula>SUM(Tabla12[Costo previsto])</totalsRowFormula>
    </tableColumn>
    <tableColumn id="3" name="Costo real" totalsRowFunction="custom" totalsRowDxfId="0" dataCellStyle="Moneda">
      <totalsRowFormula>SUM(Tabla12[Costo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B24:E32" totalsRowCount="1">
  <autoFilter ref="B24:E31"/>
  <tableColumns count="4">
    <tableColumn id="1" name="TRANSPORTE" totalsRowLabel="Total"/>
    <tableColumn id="2" name="Costo previsto" totalsRowFunction="custom" dataCellStyle="Moneda">
      <totalsRowFormula>SUM(Tabla3[Costo previsto])</totalsRowFormula>
    </tableColumn>
    <tableColumn id="3" name="Costo real" totalsRowFunction="custom" dataCellStyle="Moneda">
      <totalsRowFormula>SUM(Tabla3[Costo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B34:E39" totalsRowCount="1">
  <autoFilter ref="B34:E38"/>
  <tableColumns count="4">
    <tableColumn id="1" name="SEGUROS" totalsRowLabel="Total"/>
    <tableColumn id="2" name="Costo previsto" totalsRowFunction="custom" dataCellStyle="Moneda">
      <totalsRowFormula>SUM(Tabla4[Costo previsto])</totalsRowFormula>
    </tableColumn>
    <tableColumn id="3" name="Costo real" totalsRowFunction="custom" dataCellStyle="Moneda">
      <totalsRowFormula>SUM(Tabla4[Costo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41:E45" totalsRowCount="1">
  <autoFilter ref="B41:E44"/>
  <tableColumns count="4">
    <tableColumn id="1" name="ALIMENTACION" totalsRowLabel="Total"/>
    <tableColumn id="2" name="Costo previsto" totalsRowFunction="custom" dataCellStyle="Moneda">
      <totalsRowFormula>SUM(Tabla5[Costo previsto])</totalsRowFormula>
    </tableColumn>
    <tableColumn id="3" name="Costo real" totalsRowFunction="custom" dataCellStyle="Moneda">
      <totalsRowFormula>SUM(Tabla5[Costo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47:E53" totalsRowCount="1">
  <autoFilter ref="B47:E52"/>
  <tableColumns count="4">
    <tableColumn id="1" name="ANIMALES" totalsRowLabel="Total"/>
    <tableColumn id="2" name="Costo previsto" totalsRowFunction="custom" dataCellStyle="Moneda">
      <totalsRowFormula>SUM(Tabla6[Costo previsto])</totalsRowFormula>
    </tableColumn>
    <tableColumn id="3" name="Costo real" totalsRowFunction="custom" dataCellStyle="Moneda">
      <totalsRowFormula>SUM(Tabla6[Costo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B55:E63" totalsRowCount="1">
  <autoFilter ref="B55:E62"/>
  <tableColumns count="4">
    <tableColumn id="1" name="CUIDADO PERSONAL" totalsRowLabel="Total"/>
    <tableColumn id="2" name="Costo previsto" totalsRowFunction="custom" dataCellStyle="Moneda">
      <totalsRowFormula>SUM(Tabla7[Costo previsto])</totalsRowFormula>
    </tableColumn>
    <tableColumn id="3" name="Costo real" totalsRowFunction="custom" dataCellStyle="Moneda">
      <totalsRowFormula>SUM(Tabla7[Costo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G11:J21" totalsRowCount="1">
  <autoFilter ref="G11:J20"/>
  <tableColumns count="4">
    <tableColumn id="1" name="OCIO" totalsRowLabel="Total"/>
    <tableColumn id="2" name="Costo previsto" totalsRowFunction="custom" dataCellStyle="Moneda">
      <totalsRowFormula>SUM(Tabla8[Costo previsto])</totalsRowFormula>
    </tableColumn>
    <tableColumn id="3" name="Costo real" totalsRowFunction="custom" dataCellStyle="Moneda">
      <totalsRowFormula>SUM(Tabla8[Costo real])</totalsRowFormula>
    </tableColumn>
    <tableColumn id="4" name="columna 1" totalsRowFunction="count" dataCellStyle="Moneda"/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G23:J30" totalsRowCount="1">
  <autoFilter ref="G23:J29"/>
  <tableColumns count="4">
    <tableColumn id="1" name="PRESTAMOS" totalsRowLabel="Total"/>
    <tableColumn id="2" name="Costo previsto" totalsRowFunction="custom" dataCellStyle="Moneda">
      <totalsRowFormula>SUM(Tabla9[Costo previsto])</totalsRowFormula>
    </tableColumn>
    <tableColumn id="3" name="Costo real" totalsRowFunction="custom" dataCellStyle="Moneda">
      <totalsRowFormula>SUM(Tabla9[Costo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0" name="Tabla10" displayName="Tabla10" ref="G32:J37" totalsRowCount="1">
  <autoFilter ref="G32:J36"/>
  <tableColumns count="4">
    <tableColumn id="1" name="IMPUESTOS" totalsRowLabel="Total"/>
    <tableColumn id="2" name="Costo previsto" totalsRowFunction="custom" dataCellStyle="Moneda">
      <totalsRowFormula>SUM(Tabla10[Costo previsto])</totalsRowFormula>
    </tableColumn>
    <tableColumn id="3" name="Costo real" totalsRowFunction="custom" dataCellStyle="Moneda">
      <totalsRowFormula>SUM(Tabla10[Costo real])</totalsRowFormula>
    </tableColumn>
    <tableColumn id="4" name="Diferencia" totalsRowFunction="count" dataCellStyle="Moneda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3"/>
  <sheetViews>
    <sheetView tabSelected="1" topLeftCell="A7" zoomScale="87" zoomScaleNormal="87" workbookViewId="0">
      <selection activeCell="L13" sqref="L13"/>
    </sheetView>
  </sheetViews>
  <sheetFormatPr baseColWidth="10" defaultRowHeight="15" x14ac:dyDescent="0.25"/>
  <cols>
    <col min="1" max="1" width="2.28515625" customWidth="1"/>
    <col min="2" max="2" width="32.42578125" customWidth="1"/>
    <col min="3" max="3" width="21.7109375" customWidth="1"/>
    <col min="4" max="5" width="14" customWidth="1"/>
    <col min="6" max="6" width="2.42578125" customWidth="1"/>
    <col min="7" max="7" width="25.28515625" customWidth="1"/>
    <col min="8" max="8" width="16.140625" customWidth="1"/>
    <col min="9" max="9" width="12.42578125" customWidth="1"/>
    <col min="10" max="10" width="12" customWidth="1"/>
  </cols>
  <sheetData>
    <row r="1" spans="2:10" ht="7.5" customHeight="1" x14ac:dyDescent="0.25"/>
    <row r="2" spans="2:10" ht="36.75" customHeight="1" x14ac:dyDescent="0.25">
      <c r="B2" s="18" t="s">
        <v>0</v>
      </c>
      <c r="C2" s="19"/>
    </row>
    <row r="4" spans="2:10" x14ac:dyDescent="0.25">
      <c r="B4" s="32" t="s">
        <v>16</v>
      </c>
      <c r="C4" s="35" t="s">
        <v>17</v>
      </c>
      <c r="D4" s="36"/>
      <c r="E4" s="1">
        <v>2500</v>
      </c>
      <c r="G4" s="20" t="s">
        <v>51</v>
      </c>
      <c r="H4" s="21"/>
      <c r="I4" s="21"/>
      <c r="J4" s="40">
        <f>(E6-J58)</f>
        <v>-1139</v>
      </c>
    </row>
    <row r="5" spans="2:10" x14ac:dyDescent="0.25">
      <c r="B5" s="33"/>
      <c r="C5" s="35" t="s">
        <v>18</v>
      </c>
      <c r="D5" s="36"/>
      <c r="E5" s="1">
        <v>500</v>
      </c>
      <c r="G5" s="22"/>
      <c r="H5" s="23"/>
      <c r="I5" s="23"/>
      <c r="J5" s="39"/>
    </row>
    <row r="6" spans="2:10" x14ac:dyDescent="0.25">
      <c r="B6" s="34"/>
      <c r="C6" s="37" t="s">
        <v>19</v>
      </c>
      <c r="D6" s="38"/>
      <c r="E6" s="3">
        <f>SUM(E4:E5)</f>
        <v>3000</v>
      </c>
      <c r="G6" s="24" t="s">
        <v>52</v>
      </c>
      <c r="H6" s="25"/>
      <c r="I6" s="25"/>
      <c r="J6" s="40">
        <f>(E9-J60)</f>
        <v>-2632</v>
      </c>
    </row>
    <row r="7" spans="2:10" x14ac:dyDescent="0.25">
      <c r="B7" s="43" t="s">
        <v>21</v>
      </c>
      <c r="C7" s="35" t="s">
        <v>20</v>
      </c>
      <c r="D7" s="36"/>
      <c r="E7" s="1">
        <v>2500</v>
      </c>
      <c r="G7" s="26"/>
      <c r="H7" s="27"/>
      <c r="I7" s="27"/>
      <c r="J7" s="39"/>
    </row>
    <row r="8" spans="2:10" x14ac:dyDescent="0.25">
      <c r="B8" s="44"/>
      <c r="C8" s="35" t="s">
        <v>18</v>
      </c>
      <c r="D8" s="36"/>
      <c r="E8" s="2">
        <v>500</v>
      </c>
      <c r="G8" s="28" t="s">
        <v>53</v>
      </c>
      <c r="H8" s="29"/>
      <c r="I8" s="29"/>
      <c r="J8" s="41">
        <f>(J4-J6)</f>
        <v>1493</v>
      </c>
    </row>
    <row r="9" spans="2:10" x14ac:dyDescent="0.25">
      <c r="B9" s="45"/>
      <c r="C9" s="37" t="s">
        <v>19</v>
      </c>
      <c r="D9" s="38"/>
      <c r="E9" s="4">
        <f>SUM(E7:E8)</f>
        <v>3000</v>
      </c>
      <c r="G9" s="30"/>
      <c r="H9" s="31"/>
      <c r="I9" s="31"/>
      <c r="J9" s="42"/>
    </row>
    <row r="11" spans="2:10" x14ac:dyDescent="0.25">
      <c r="B11" t="s">
        <v>1</v>
      </c>
      <c r="C11" t="s">
        <v>2</v>
      </c>
      <c r="D11" t="s">
        <v>3</v>
      </c>
      <c r="E11" t="s">
        <v>4</v>
      </c>
      <c r="G11" t="s">
        <v>54</v>
      </c>
      <c r="H11" t="s">
        <v>23</v>
      </c>
      <c r="I11" t="s">
        <v>24</v>
      </c>
      <c r="J11" t="s">
        <v>55</v>
      </c>
    </row>
    <row r="12" spans="2:10" x14ac:dyDescent="0.25">
      <c r="B12" t="s">
        <v>5</v>
      </c>
      <c r="C12" s="5">
        <v>120</v>
      </c>
      <c r="D12" s="5">
        <v>130</v>
      </c>
      <c r="E12" s="5">
        <v>10</v>
      </c>
      <c r="G12" t="s">
        <v>56</v>
      </c>
      <c r="H12" s="6">
        <v>20</v>
      </c>
      <c r="I12" s="6">
        <v>30</v>
      </c>
      <c r="J12" s="6">
        <v>10</v>
      </c>
    </row>
    <row r="13" spans="2:10" x14ac:dyDescent="0.25">
      <c r="B13" t="s">
        <v>6</v>
      </c>
      <c r="C13" s="5">
        <v>30</v>
      </c>
      <c r="D13" s="5">
        <v>35</v>
      </c>
      <c r="E13" s="5">
        <v>5</v>
      </c>
      <c r="G13" t="s">
        <v>57</v>
      </c>
      <c r="H13" s="6">
        <v>5</v>
      </c>
      <c r="I13" s="6">
        <v>20</v>
      </c>
      <c r="J13" s="6">
        <v>15</v>
      </c>
    </row>
    <row r="14" spans="2:10" x14ac:dyDescent="0.25">
      <c r="B14" t="s">
        <v>7</v>
      </c>
      <c r="C14" s="5">
        <v>25</v>
      </c>
      <c r="D14" s="5">
        <v>30</v>
      </c>
      <c r="E14" s="5">
        <v>5</v>
      </c>
      <c r="G14" t="s">
        <v>58</v>
      </c>
      <c r="H14" s="6">
        <v>10</v>
      </c>
      <c r="I14" s="6">
        <v>15</v>
      </c>
      <c r="J14" s="6">
        <v>5</v>
      </c>
    </row>
    <row r="15" spans="2:10" x14ac:dyDescent="0.25">
      <c r="B15" t="s">
        <v>8</v>
      </c>
      <c r="C15" s="5">
        <v>35</v>
      </c>
      <c r="D15" s="5">
        <v>45</v>
      </c>
      <c r="E15" s="5">
        <v>10</v>
      </c>
      <c r="G15" t="s">
        <v>59</v>
      </c>
      <c r="H15" s="6">
        <v>50</v>
      </c>
      <c r="I15" s="6">
        <v>80</v>
      </c>
      <c r="J15" s="6">
        <v>30</v>
      </c>
    </row>
    <row r="16" spans="2:10" x14ac:dyDescent="0.25">
      <c r="B16" t="s">
        <v>9</v>
      </c>
      <c r="C16" s="5">
        <v>14</v>
      </c>
      <c r="D16" s="5">
        <v>15</v>
      </c>
      <c r="E16" s="5">
        <v>1</v>
      </c>
      <c r="G16" t="s">
        <v>60</v>
      </c>
      <c r="H16" s="6">
        <v>25</v>
      </c>
      <c r="I16" s="6">
        <v>30</v>
      </c>
      <c r="J16" s="6">
        <v>5</v>
      </c>
    </row>
    <row r="17" spans="2:10" x14ac:dyDescent="0.25">
      <c r="B17" t="s">
        <v>10</v>
      </c>
      <c r="C17" s="5">
        <v>50</v>
      </c>
      <c r="D17" s="5">
        <v>60</v>
      </c>
      <c r="E17" s="5">
        <v>10</v>
      </c>
      <c r="G17" t="s">
        <v>61</v>
      </c>
      <c r="H17" s="6">
        <v>15</v>
      </c>
      <c r="I17" s="6">
        <v>20</v>
      </c>
      <c r="J17" s="6">
        <v>5</v>
      </c>
    </row>
    <row r="18" spans="2:10" x14ac:dyDescent="0.25">
      <c r="B18" t="s">
        <v>11</v>
      </c>
      <c r="C18" s="5">
        <v>15</v>
      </c>
      <c r="D18" s="5">
        <v>20</v>
      </c>
      <c r="E18" s="5">
        <v>5</v>
      </c>
      <c r="G18" t="s">
        <v>14</v>
      </c>
      <c r="H18" s="6">
        <v>15</v>
      </c>
      <c r="I18" s="6">
        <v>20</v>
      </c>
      <c r="J18" s="6">
        <v>5</v>
      </c>
    </row>
    <row r="19" spans="2:10" x14ac:dyDescent="0.25">
      <c r="B19" t="s">
        <v>12</v>
      </c>
      <c r="C19" s="5">
        <v>10</v>
      </c>
      <c r="D19" s="5">
        <v>15</v>
      </c>
      <c r="E19" s="5">
        <v>5</v>
      </c>
      <c r="G19" t="s">
        <v>14</v>
      </c>
      <c r="H19" s="6">
        <v>30</v>
      </c>
      <c r="I19" s="6">
        <v>35</v>
      </c>
      <c r="J19" s="6">
        <v>5</v>
      </c>
    </row>
    <row r="20" spans="2:10" x14ac:dyDescent="0.25">
      <c r="B20" t="s">
        <v>13</v>
      </c>
      <c r="C20" s="5">
        <v>15</v>
      </c>
      <c r="D20" s="5">
        <v>17</v>
      </c>
      <c r="E20" s="5">
        <v>2</v>
      </c>
      <c r="G20" t="s">
        <v>14</v>
      </c>
      <c r="H20" s="6">
        <v>10</v>
      </c>
      <c r="I20" s="6">
        <v>20</v>
      </c>
      <c r="J20" s="6">
        <v>10</v>
      </c>
    </row>
    <row r="21" spans="2:10" x14ac:dyDescent="0.25">
      <c r="B21" t="s">
        <v>14</v>
      </c>
      <c r="C21" s="5">
        <v>20</v>
      </c>
      <c r="D21" s="5">
        <v>15</v>
      </c>
      <c r="E21" s="5">
        <v>5</v>
      </c>
      <c r="G21" t="s">
        <v>15</v>
      </c>
      <c r="H21" s="6">
        <f>SUM(Tabla8[Costo previsto])</f>
        <v>180</v>
      </c>
      <c r="I21" s="6">
        <f>SUM(Tabla8[Costo real])</f>
        <v>270</v>
      </c>
      <c r="J21">
        <f>SUBTOTAL(103,Tabla8[columna 1])</f>
        <v>9</v>
      </c>
    </row>
    <row r="22" spans="2:10" x14ac:dyDescent="0.25">
      <c r="B22" t="s">
        <v>15</v>
      </c>
      <c r="C22" s="5">
        <f>SUM(Tabla2[COSTO PREVISTO])</f>
        <v>334</v>
      </c>
      <c r="D22" s="5">
        <f>SUM(Tabla2[COSTO REAL])</f>
        <v>382</v>
      </c>
      <c r="E22">
        <f>SUBTOTAL(103,Tabla2[DIFERENCIA])</f>
        <v>10</v>
      </c>
    </row>
    <row r="23" spans="2:10" x14ac:dyDescent="0.25">
      <c r="G23" t="s">
        <v>62</v>
      </c>
      <c r="H23" t="s">
        <v>23</v>
      </c>
      <c r="I23" t="s">
        <v>24</v>
      </c>
      <c r="J23" t="s">
        <v>25</v>
      </c>
    </row>
    <row r="24" spans="2:10" x14ac:dyDescent="0.25">
      <c r="B24" t="s">
        <v>22</v>
      </c>
      <c r="C24" t="s">
        <v>23</v>
      </c>
      <c r="D24" t="s">
        <v>24</v>
      </c>
      <c r="E24" t="s">
        <v>25</v>
      </c>
      <c r="G24" t="s">
        <v>63</v>
      </c>
      <c r="H24" s="6">
        <v>150</v>
      </c>
      <c r="I24" s="6">
        <v>200</v>
      </c>
      <c r="J24" s="6">
        <v>50</v>
      </c>
    </row>
    <row r="25" spans="2:10" x14ac:dyDescent="0.25">
      <c r="B25" t="s">
        <v>26</v>
      </c>
      <c r="C25" s="6">
        <v>80</v>
      </c>
      <c r="D25" s="6">
        <v>100</v>
      </c>
      <c r="E25" s="6">
        <v>20</v>
      </c>
      <c r="G25" t="s">
        <v>64</v>
      </c>
      <c r="H25" s="6">
        <v>120</v>
      </c>
      <c r="I25" s="6">
        <v>140</v>
      </c>
      <c r="J25" s="6">
        <v>20</v>
      </c>
    </row>
    <row r="26" spans="2:10" x14ac:dyDescent="0.25">
      <c r="B26" t="s">
        <v>27</v>
      </c>
      <c r="C26" s="6">
        <v>45</v>
      </c>
      <c r="D26" s="6">
        <v>60</v>
      </c>
      <c r="E26" s="6">
        <v>15</v>
      </c>
      <c r="G26" t="s">
        <v>65</v>
      </c>
      <c r="H26" s="6">
        <v>80</v>
      </c>
      <c r="I26" s="6">
        <v>100</v>
      </c>
      <c r="J26" s="6">
        <v>20</v>
      </c>
    </row>
    <row r="27" spans="2:10" x14ac:dyDescent="0.25">
      <c r="B27" t="s">
        <v>28</v>
      </c>
      <c r="C27" s="6">
        <v>80</v>
      </c>
      <c r="D27" s="6">
        <v>100</v>
      </c>
      <c r="E27" s="6">
        <v>20</v>
      </c>
      <c r="G27" t="s">
        <v>65</v>
      </c>
      <c r="H27" s="6">
        <v>50</v>
      </c>
      <c r="I27" s="6">
        <v>80</v>
      </c>
      <c r="J27" s="6">
        <v>30</v>
      </c>
    </row>
    <row r="28" spans="2:10" x14ac:dyDescent="0.25">
      <c r="B28" t="s">
        <v>29</v>
      </c>
      <c r="C28" s="6">
        <v>35</v>
      </c>
      <c r="D28" s="6">
        <v>45</v>
      </c>
      <c r="E28" s="6">
        <v>10</v>
      </c>
      <c r="G28" t="s">
        <v>65</v>
      </c>
      <c r="H28" s="6">
        <v>50</v>
      </c>
      <c r="I28" s="6">
        <v>100</v>
      </c>
      <c r="J28" s="6">
        <v>50</v>
      </c>
    </row>
    <row r="29" spans="2:10" x14ac:dyDescent="0.25">
      <c r="B29" t="s">
        <v>30</v>
      </c>
      <c r="C29" s="6">
        <v>35</v>
      </c>
      <c r="D29" s="6">
        <v>40</v>
      </c>
      <c r="E29" s="6">
        <v>5</v>
      </c>
      <c r="G29" t="s">
        <v>14</v>
      </c>
      <c r="H29" s="6">
        <v>30</v>
      </c>
      <c r="I29" s="6">
        <v>60</v>
      </c>
      <c r="J29" s="6">
        <v>30</v>
      </c>
    </row>
    <row r="30" spans="2:10" x14ac:dyDescent="0.25">
      <c r="B30" t="s">
        <v>31</v>
      </c>
      <c r="C30" s="6">
        <v>50</v>
      </c>
      <c r="D30" s="6">
        <v>60</v>
      </c>
      <c r="E30" s="6">
        <v>10</v>
      </c>
      <c r="G30" t="s">
        <v>15</v>
      </c>
      <c r="H30" s="6">
        <f>SUM(Tabla9[Costo previsto])</f>
        <v>480</v>
      </c>
      <c r="I30" s="6">
        <f>SUM(Tabla9[Costo real])</f>
        <v>680</v>
      </c>
      <c r="J30">
        <f>SUBTOTAL(103,Tabla9[Diferencia])</f>
        <v>6</v>
      </c>
    </row>
    <row r="31" spans="2:10" x14ac:dyDescent="0.25">
      <c r="B31" t="s">
        <v>32</v>
      </c>
      <c r="C31" s="6">
        <v>50</v>
      </c>
      <c r="D31" s="6">
        <v>70</v>
      </c>
      <c r="E31" s="6">
        <v>20</v>
      </c>
    </row>
    <row r="32" spans="2:10" x14ac:dyDescent="0.25">
      <c r="B32" t="s">
        <v>15</v>
      </c>
      <c r="C32" s="6">
        <f>SUM(Tabla3[Costo previsto])</f>
        <v>375</v>
      </c>
      <c r="D32" s="6">
        <f>SUM(Tabla3[Costo real])</f>
        <v>475</v>
      </c>
      <c r="E32">
        <f>SUBTOTAL(103,Tabla3[Diferencia])</f>
        <v>7</v>
      </c>
      <c r="G32" t="s">
        <v>66</v>
      </c>
      <c r="H32" t="s">
        <v>23</v>
      </c>
      <c r="I32" t="s">
        <v>24</v>
      </c>
      <c r="J32" t="s">
        <v>25</v>
      </c>
    </row>
    <row r="33" spans="2:10" x14ac:dyDescent="0.25">
      <c r="G33" t="s">
        <v>67</v>
      </c>
      <c r="H33" s="6">
        <v>50</v>
      </c>
      <c r="I33" s="6">
        <v>80</v>
      </c>
      <c r="J33" s="6">
        <v>30</v>
      </c>
    </row>
    <row r="34" spans="2:10" x14ac:dyDescent="0.25">
      <c r="B34" t="s">
        <v>33</v>
      </c>
      <c r="C34" t="s">
        <v>23</v>
      </c>
      <c r="D34" t="s">
        <v>24</v>
      </c>
      <c r="E34" t="s">
        <v>25</v>
      </c>
      <c r="G34" t="s">
        <v>68</v>
      </c>
      <c r="H34" s="6">
        <v>50</v>
      </c>
      <c r="I34" s="6">
        <v>80</v>
      </c>
      <c r="J34" s="6">
        <v>30</v>
      </c>
    </row>
    <row r="35" spans="2:10" x14ac:dyDescent="0.25">
      <c r="B35" t="s">
        <v>34</v>
      </c>
      <c r="C35" s="6">
        <v>250</v>
      </c>
      <c r="D35" s="6">
        <v>300</v>
      </c>
      <c r="E35" s="6">
        <v>50</v>
      </c>
      <c r="G35" t="s">
        <v>69</v>
      </c>
      <c r="H35" s="6">
        <v>80</v>
      </c>
      <c r="I35" s="6">
        <v>100</v>
      </c>
      <c r="J35" s="6">
        <v>20</v>
      </c>
    </row>
    <row r="36" spans="2:10" x14ac:dyDescent="0.25">
      <c r="B36" t="s">
        <v>35</v>
      </c>
      <c r="C36" s="6">
        <v>60</v>
      </c>
      <c r="D36" s="6">
        <v>80</v>
      </c>
      <c r="E36" s="6">
        <v>20</v>
      </c>
      <c r="G36" t="s">
        <v>14</v>
      </c>
      <c r="H36" s="6">
        <v>50</v>
      </c>
      <c r="I36" s="6">
        <v>60</v>
      </c>
      <c r="J36" s="6">
        <v>10</v>
      </c>
    </row>
    <row r="37" spans="2:10" x14ac:dyDescent="0.25">
      <c r="B37" t="s">
        <v>36</v>
      </c>
      <c r="C37" s="6">
        <v>30</v>
      </c>
      <c r="D37" s="6">
        <v>50</v>
      </c>
      <c r="E37" s="6">
        <v>20</v>
      </c>
      <c r="G37" t="s">
        <v>15</v>
      </c>
      <c r="H37" s="6">
        <f>SUM(Tabla10[Costo previsto])</f>
        <v>230</v>
      </c>
      <c r="I37" s="6">
        <f>SUM(Tabla10[Costo real])</f>
        <v>320</v>
      </c>
      <c r="J37">
        <f>SUBTOTAL(103,Tabla10[Diferencia])</f>
        <v>4</v>
      </c>
    </row>
    <row r="38" spans="2:10" x14ac:dyDescent="0.25">
      <c r="B38" t="s">
        <v>14</v>
      </c>
      <c r="C38" s="6">
        <v>50</v>
      </c>
      <c r="D38" s="6">
        <v>60</v>
      </c>
      <c r="E38" s="6">
        <v>10</v>
      </c>
    </row>
    <row r="39" spans="2:10" x14ac:dyDescent="0.25">
      <c r="B39" t="s">
        <v>15</v>
      </c>
      <c r="C39" s="6">
        <f>SUM(Tabla4[Costo previsto])</f>
        <v>390</v>
      </c>
      <c r="D39" s="6">
        <f>SUM(Tabla4[Costo real])</f>
        <v>490</v>
      </c>
      <c r="E39">
        <f>SUBTOTAL(103,Tabla4[Diferencia])</f>
        <v>4</v>
      </c>
      <c r="G39" t="s">
        <v>70</v>
      </c>
      <c r="H39" t="s">
        <v>23</v>
      </c>
      <c r="I39" t="s">
        <v>24</v>
      </c>
      <c r="J39" t="s">
        <v>25</v>
      </c>
    </row>
    <row r="40" spans="2:10" x14ac:dyDescent="0.25">
      <c r="G40" t="s">
        <v>72</v>
      </c>
      <c r="H40" s="6">
        <v>300</v>
      </c>
      <c r="I40" s="6">
        <v>400</v>
      </c>
      <c r="J40" s="6">
        <v>100</v>
      </c>
    </row>
    <row r="41" spans="2:10" x14ac:dyDescent="0.25">
      <c r="B41" t="s">
        <v>37</v>
      </c>
      <c r="C41" t="s">
        <v>23</v>
      </c>
      <c r="D41" t="s">
        <v>24</v>
      </c>
      <c r="E41" t="s">
        <v>25</v>
      </c>
      <c r="G41" t="s">
        <v>71</v>
      </c>
      <c r="H41" s="6">
        <v>150</v>
      </c>
      <c r="I41" s="6">
        <v>200</v>
      </c>
      <c r="J41" s="6">
        <v>50</v>
      </c>
    </row>
    <row r="42" spans="2:10" x14ac:dyDescent="0.25">
      <c r="B42" t="s">
        <v>41</v>
      </c>
      <c r="C42" s="6">
        <v>25</v>
      </c>
      <c r="D42" s="6">
        <v>30</v>
      </c>
      <c r="E42" s="6">
        <v>5</v>
      </c>
      <c r="G42" t="s">
        <v>14</v>
      </c>
      <c r="H42" s="6">
        <v>50</v>
      </c>
      <c r="I42" s="6">
        <v>80</v>
      </c>
      <c r="J42" s="6">
        <v>30</v>
      </c>
    </row>
    <row r="43" spans="2:10" x14ac:dyDescent="0.25">
      <c r="B43" t="s">
        <v>42</v>
      </c>
      <c r="C43" s="6">
        <v>20</v>
      </c>
      <c r="D43" s="6">
        <v>30</v>
      </c>
      <c r="E43" s="6">
        <v>10</v>
      </c>
      <c r="G43" t="s">
        <v>15</v>
      </c>
      <c r="H43" s="6">
        <f>SUM(Tabla1[Costo previsto])</f>
        <v>500</v>
      </c>
      <c r="I43" s="6">
        <f>SUM(Tabla1[Costo real])</f>
        <v>680</v>
      </c>
      <c r="J43">
        <f>SUBTOTAL(103,Tabla1[Diferencia])</f>
        <v>3</v>
      </c>
    </row>
    <row r="44" spans="2:10" x14ac:dyDescent="0.25">
      <c r="B44" t="s">
        <v>14</v>
      </c>
      <c r="C44" s="6">
        <v>30</v>
      </c>
      <c r="D44" s="6">
        <v>50</v>
      </c>
      <c r="E44" s="6">
        <v>20</v>
      </c>
    </row>
    <row r="45" spans="2:10" x14ac:dyDescent="0.25">
      <c r="B45" t="s">
        <v>15</v>
      </c>
      <c r="C45" s="6">
        <f>SUM(Tabla5[Costo previsto])</f>
        <v>75</v>
      </c>
      <c r="D45" s="6">
        <f>SUM(Tabla5[Costo real])</f>
        <v>110</v>
      </c>
      <c r="E45">
        <f>SUBTOTAL(103,Tabla5[Diferencia])</f>
        <v>3</v>
      </c>
      <c r="G45" t="s">
        <v>73</v>
      </c>
      <c r="H45" t="s">
        <v>23</v>
      </c>
      <c r="I45" t="s">
        <v>24</v>
      </c>
      <c r="J45" t="s">
        <v>25</v>
      </c>
    </row>
    <row r="46" spans="2:10" x14ac:dyDescent="0.25">
      <c r="G46" t="s">
        <v>74</v>
      </c>
      <c r="H46" s="6">
        <v>50</v>
      </c>
      <c r="I46" s="6">
        <v>60</v>
      </c>
      <c r="J46" s="6">
        <v>10</v>
      </c>
    </row>
    <row r="47" spans="2:10" x14ac:dyDescent="0.25">
      <c r="B47" t="s">
        <v>43</v>
      </c>
      <c r="C47" t="s">
        <v>23</v>
      </c>
      <c r="D47" t="s">
        <v>24</v>
      </c>
      <c r="E47" t="s">
        <v>25</v>
      </c>
      <c r="G47" t="s">
        <v>75</v>
      </c>
      <c r="H47" s="6">
        <v>30</v>
      </c>
      <c r="I47" s="6">
        <v>40</v>
      </c>
      <c r="J47" s="6">
        <v>10</v>
      </c>
    </row>
    <row r="48" spans="2:10" x14ac:dyDescent="0.25">
      <c r="B48" t="s">
        <v>38</v>
      </c>
      <c r="C48" s="6">
        <v>50</v>
      </c>
      <c r="D48" s="6">
        <v>80</v>
      </c>
      <c r="E48" s="6">
        <v>30</v>
      </c>
      <c r="G48" t="s">
        <v>76</v>
      </c>
      <c r="H48" s="6">
        <v>20</v>
      </c>
      <c r="I48" s="6">
        <v>30</v>
      </c>
      <c r="J48" s="6">
        <v>10</v>
      </c>
    </row>
    <row r="49" spans="2:10" x14ac:dyDescent="0.25">
      <c r="B49" t="s">
        <v>44</v>
      </c>
      <c r="C49" s="6">
        <v>100</v>
      </c>
      <c r="D49" s="6">
        <v>150</v>
      </c>
      <c r="E49" s="6">
        <v>50</v>
      </c>
      <c r="G49" t="s">
        <v>15</v>
      </c>
      <c r="H49" s="6">
        <f>SUM(Tabla11[Costo previsto])</f>
        <v>100</v>
      </c>
      <c r="I49" s="6">
        <f>SUM(Tabla11[Costo real])</f>
        <v>130</v>
      </c>
      <c r="J49">
        <f>SUBTOTAL(103,Tabla11[Diferencia])</f>
        <v>3</v>
      </c>
    </row>
    <row r="50" spans="2:10" x14ac:dyDescent="0.25">
      <c r="B50" t="s">
        <v>39</v>
      </c>
      <c r="C50" s="6">
        <v>25</v>
      </c>
      <c r="D50" s="6">
        <v>30</v>
      </c>
      <c r="E50" s="6">
        <v>5</v>
      </c>
    </row>
    <row r="51" spans="2:10" x14ac:dyDescent="0.25">
      <c r="B51" t="s">
        <v>40</v>
      </c>
      <c r="C51" s="6">
        <v>20</v>
      </c>
      <c r="D51" s="6">
        <v>35</v>
      </c>
      <c r="E51" s="6">
        <v>15</v>
      </c>
      <c r="G51" t="s">
        <v>77</v>
      </c>
      <c r="H51" t="s">
        <v>23</v>
      </c>
      <c r="I51" t="s">
        <v>24</v>
      </c>
      <c r="J51" t="s">
        <v>25</v>
      </c>
    </row>
    <row r="52" spans="2:10" x14ac:dyDescent="0.25">
      <c r="B52" t="s">
        <v>32</v>
      </c>
      <c r="C52" s="6">
        <v>20</v>
      </c>
      <c r="D52" s="6">
        <v>30</v>
      </c>
      <c r="E52" s="6">
        <v>10</v>
      </c>
      <c r="G52" t="s">
        <v>78</v>
      </c>
      <c r="H52" s="6">
        <v>200</v>
      </c>
      <c r="I52" s="6">
        <v>300</v>
      </c>
      <c r="J52" s="6">
        <v>100</v>
      </c>
    </row>
    <row r="53" spans="2:10" x14ac:dyDescent="0.25">
      <c r="B53" t="s">
        <v>15</v>
      </c>
      <c r="C53" s="6">
        <f>SUM(Tabla6[Costo previsto])</f>
        <v>215</v>
      </c>
      <c r="D53" s="6">
        <f>SUM(Tabla6[Costo real])</f>
        <v>325</v>
      </c>
      <c r="E53">
        <f>SUBTOTAL(103,Tabla6[Diferencia])</f>
        <v>5</v>
      </c>
      <c r="G53" t="s">
        <v>79</v>
      </c>
      <c r="H53" s="6">
        <v>200</v>
      </c>
      <c r="I53" s="6">
        <v>300</v>
      </c>
      <c r="J53" s="6">
        <v>100</v>
      </c>
    </row>
    <row r="54" spans="2:10" x14ac:dyDescent="0.25">
      <c r="G54" t="s">
        <v>80</v>
      </c>
      <c r="H54" s="6">
        <v>100</v>
      </c>
      <c r="I54" s="6">
        <v>150</v>
      </c>
      <c r="J54" s="6">
        <v>50</v>
      </c>
    </row>
    <row r="55" spans="2:10" x14ac:dyDescent="0.25">
      <c r="B55" t="s">
        <v>45</v>
      </c>
      <c r="C55" t="s">
        <v>23</v>
      </c>
      <c r="D55" t="s">
        <v>24</v>
      </c>
      <c r="E55" t="s">
        <v>25</v>
      </c>
      <c r="G55" t="s">
        <v>14</v>
      </c>
      <c r="H55" s="6">
        <v>200</v>
      </c>
      <c r="I55" s="6">
        <v>250</v>
      </c>
      <c r="J55" s="6">
        <v>50</v>
      </c>
    </row>
    <row r="56" spans="2:10" x14ac:dyDescent="0.25">
      <c r="B56" t="s">
        <v>44</v>
      </c>
      <c r="C56" s="6">
        <v>80</v>
      </c>
      <c r="D56" s="6">
        <v>100</v>
      </c>
      <c r="E56" s="6">
        <v>20</v>
      </c>
      <c r="G56" t="s">
        <v>15</v>
      </c>
      <c r="H56" s="6">
        <f>SUM(Tabla12[Costo previsto])</f>
        <v>700</v>
      </c>
      <c r="I56" s="7">
        <f>SUM(Tabla12[Costo real])</f>
        <v>1000</v>
      </c>
      <c r="J56">
        <f>SUBTOTAL(103,Tabla12[Diferencia])</f>
        <v>4</v>
      </c>
    </row>
    <row r="57" spans="2:10" x14ac:dyDescent="0.25">
      <c r="B57" t="s">
        <v>46</v>
      </c>
      <c r="C57" s="6">
        <v>150</v>
      </c>
      <c r="D57" s="6">
        <v>200</v>
      </c>
      <c r="E57" s="6">
        <v>50</v>
      </c>
    </row>
    <row r="58" spans="2:10" x14ac:dyDescent="0.25">
      <c r="B58" t="s">
        <v>47</v>
      </c>
      <c r="C58" s="6">
        <v>150</v>
      </c>
      <c r="D58" s="6">
        <v>200</v>
      </c>
      <c r="E58" s="6">
        <v>50</v>
      </c>
      <c r="G58" s="8" t="s">
        <v>81</v>
      </c>
      <c r="H58" s="9"/>
      <c r="I58" s="10"/>
      <c r="J58" s="14">
        <f>SUM(C22,H21,C32,H30,C39,H37,C45,H43,C53,H49,C63,H56)</f>
        <v>4139</v>
      </c>
    </row>
    <row r="59" spans="2:10" x14ac:dyDescent="0.25">
      <c r="B59" t="s">
        <v>48</v>
      </c>
      <c r="C59" s="6">
        <v>50</v>
      </c>
      <c r="D59" s="6">
        <v>60</v>
      </c>
      <c r="E59" s="6">
        <v>10</v>
      </c>
      <c r="G59" s="11"/>
      <c r="H59" s="12"/>
      <c r="I59" s="13"/>
      <c r="J59" s="15"/>
    </row>
    <row r="60" spans="2:10" x14ac:dyDescent="0.25">
      <c r="B60" t="s">
        <v>49</v>
      </c>
      <c r="C60" s="6">
        <v>50</v>
      </c>
      <c r="D60" s="6">
        <v>80</v>
      </c>
      <c r="E60" s="6">
        <v>30</v>
      </c>
      <c r="G60" s="8" t="s">
        <v>82</v>
      </c>
      <c r="H60" s="9"/>
      <c r="I60" s="10"/>
      <c r="J60" s="14">
        <f>SUM(D22,I21,D32,I30,D39,I37,D45,I43,D53,I49,D63,I56)</f>
        <v>5632</v>
      </c>
    </row>
    <row r="61" spans="2:10" x14ac:dyDescent="0.25">
      <c r="B61" t="s">
        <v>50</v>
      </c>
      <c r="C61" s="6">
        <v>20</v>
      </c>
      <c r="D61" s="6">
        <v>30</v>
      </c>
      <c r="E61" s="6">
        <v>10</v>
      </c>
      <c r="G61" s="11"/>
      <c r="H61" s="12"/>
      <c r="I61" s="13"/>
      <c r="J61" s="15"/>
    </row>
    <row r="62" spans="2:10" x14ac:dyDescent="0.25">
      <c r="B62" t="s">
        <v>32</v>
      </c>
      <c r="C62" s="6">
        <v>60</v>
      </c>
      <c r="D62" s="6">
        <v>100</v>
      </c>
      <c r="E62" s="6">
        <v>40</v>
      </c>
      <c r="G62" s="8" t="s">
        <v>83</v>
      </c>
      <c r="H62" s="9"/>
      <c r="I62" s="10"/>
      <c r="J62" s="16">
        <f>SUM(E22,J21,E32,J30,E39,J37,E45,J43,E53,J49,E63,E56)</f>
        <v>81</v>
      </c>
    </row>
    <row r="63" spans="2:10" x14ac:dyDescent="0.25">
      <c r="B63" t="s">
        <v>15</v>
      </c>
      <c r="C63" s="6">
        <f>SUM(Tabla7[Costo previsto])</f>
        <v>560</v>
      </c>
      <c r="D63" s="6">
        <f>SUM(Tabla7[Costo real])</f>
        <v>770</v>
      </c>
      <c r="E63">
        <f>SUBTOTAL(103,Tabla7[Diferencia])</f>
        <v>7</v>
      </c>
      <c r="G63" s="11"/>
      <c r="H63" s="12"/>
      <c r="I63" s="13"/>
      <c r="J63" s="17"/>
    </row>
  </sheetData>
  <mergeCells count="21">
    <mergeCell ref="J4:J5"/>
    <mergeCell ref="J6:J7"/>
    <mergeCell ref="J8:J9"/>
    <mergeCell ref="C9:D9"/>
    <mergeCell ref="B7:B9"/>
    <mergeCell ref="B2:C2"/>
    <mergeCell ref="G4:I5"/>
    <mergeCell ref="G6:I7"/>
    <mergeCell ref="G8:I9"/>
    <mergeCell ref="B4:B6"/>
    <mergeCell ref="C4:D4"/>
    <mergeCell ref="C5:D5"/>
    <mergeCell ref="C6:D6"/>
    <mergeCell ref="C7:D7"/>
    <mergeCell ref="C8:D8"/>
    <mergeCell ref="G58:I59"/>
    <mergeCell ref="G60:I61"/>
    <mergeCell ref="G62:I63"/>
    <mergeCell ref="J58:J59"/>
    <mergeCell ref="J60:J61"/>
    <mergeCell ref="J62:J63"/>
  </mergeCells>
  <pageMargins left="0.7" right="0.7" top="0.75" bottom="0.75" header="0.3" footer="0.3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</dc:creator>
  <cp:lastModifiedBy>Pc-18</cp:lastModifiedBy>
  <dcterms:created xsi:type="dcterms:W3CDTF">2012-04-24T00:14:44Z</dcterms:created>
  <dcterms:modified xsi:type="dcterms:W3CDTF">2012-05-01T00:22:24Z</dcterms:modified>
</cp:coreProperties>
</file>