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595" windowHeight="8700"/>
  </bookViews>
  <sheets>
    <sheet name="Hoja1" sheetId="1" r:id="rId1"/>
    <sheet name="LETRA DE CAMBIO" sheetId="2" r:id="rId2"/>
    <sheet name="PRODUCTOS" sheetId="3" r:id="rId3"/>
  </sheets>
  <calcPr calcId="124519"/>
</workbook>
</file>

<file path=xl/calcChain.xml><?xml version="1.0" encoding="utf-8"?>
<calcChain xmlns="http://schemas.openxmlformats.org/spreadsheetml/2006/main">
  <c r="Y11" i="2"/>
  <c r="Y12"/>
  <c r="Y13"/>
  <c r="Y14"/>
  <c r="Y15"/>
  <c r="Y16"/>
  <c r="Y17"/>
  <c r="Y10"/>
  <c r="W11"/>
  <c r="W12"/>
  <c r="W13"/>
  <c r="W14"/>
  <c r="W15"/>
  <c r="W16"/>
  <c r="W17"/>
  <c r="W10"/>
  <c r="C15"/>
  <c r="E15" s="1"/>
  <c r="C16"/>
  <c r="E16" s="1"/>
  <c r="C17"/>
  <c r="E17" s="1"/>
  <c r="B10"/>
  <c r="C10" s="1"/>
  <c r="E10" s="1"/>
  <c r="B11"/>
  <c r="C11" s="1"/>
  <c r="E11" s="1"/>
  <c r="B12"/>
  <c r="C12" s="1"/>
  <c r="E12" s="1"/>
  <c r="B13"/>
  <c r="C13" s="1"/>
  <c r="E13" s="1"/>
  <c r="B14"/>
  <c r="C14" s="1"/>
  <c r="E14" s="1"/>
  <c r="V17"/>
  <c r="U17"/>
  <c r="T17"/>
  <c r="S17"/>
  <c r="R17"/>
  <c r="Q17"/>
  <c r="P17"/>
  <c r="O17"/>
  <c r="N17"/>
  <c r="M17"/>
  <c r="L17"/>
  <c r="K17"/>
  <c r="V16"/>
  <c r="U16"/>
  <c r="T16"/>
  <c r="S16"/>
  <c r="R16"/>
  <c r="Q16"/>
  <c r="P16"/>
  <c r="O16"/>
  <c r="N16"/>
  <c r="M16"/>
  <c r="L16"/>
  <c r="K16"/>
  <c r="V15"/>
  <c r="U15"/>
  <c r="T15"/>
  <c r="S15"/>
  <c r="R15"/>
  <c r="Q15"/>
  <c r="P15"/>
  <c r="O15"/>
  <c r="N15"/>
  <c r="M15"/>
  <c r="L15"/>
  <c r="K15"/>
  <c r="V14"/>
  <c r="U14"/>
  <c r="T14"/>
  <c r="S14"/>
  <c r="R14"/>
  <c r="Q14"/>
  <c r="P14"/>
  <c r="O14"/>
  <c r="N14"/>
  <c r="M14"/>
  <c r="L14"/>
  <c r="K14"/>
  <c r="V13"/>
  <c r="U13"/>
  <c r="T13"/>
  <c r="S13"/>
  <c r="R13"/>
  <c r="Q13"/>
  <c r="P13"/>
  <c r="O13"/>
  <c r="N13"/>
  <c r="M13"/>
  <c r="L13"/>
  <c r="K13"/>
  <c r="V12"/>
  <c r="U12"/>
  <c r="T12"/>
  <c r="S12"/>
  <c r="R12"/>
  <c r="Q12"/>
  <c r="P12"/>
  <c r="O12"/>
  <c r="N12"/>
  <c r="M12"/>
  <c r="L12"/>
  <c r="K12"/>
  <c r="V11"/>
  <c r="U11"/>
  <c r="T11"/>
  <c r="S11"/>
  <c r="R11"/>
  <c r="Q11"/>
  <c r="P11"/>
  <c r="O11"/>
  <c r="N11"/>
  <c r="M11"/>
  <c r="L11"/>
  <c r="K11"/>
  <c r="L10"/>
  <c r="M10"/>
  <c r="N10"/>
  <c r="O10"/>
  <c r="P10"/>
  <c r="Q10"/>
  <c r="R10"/>
  <c r="S10"/>
  <c r="T10"/>
  <c r="U10"/>
  <c r="V10"/>
  <c r="K10"/>
  <c r="C5"/>
  <c r="I11" i="1"/>
  <c r="J11"/>
  <c r="K11"/>
  <c r="L11"/>
  <c r="M11"/>
  <c r="N11"/>
  <c r="O11"/>
  <c r="P11"/>
  <c r="Q11"/>
  <c r="R11"/>
  <c r="S11"/>
  <c r="T11"/>
  <c r="I12"/>
  <c r="J12"/>
  <c r="K12"/>
  <c r="L12"/>
  <c r="M12"/>
  <c r="N12"/>
  <c r="O12"/>
  <c r="P12"/>
  <c r="Q12"/>
  <c r="R12"/>
  <c r="S12"/>
  <c r="T12"/>
  <c r="I13"/>
  <c r="J13"/>
  <c r="K13"/>
  <c r="L13"/>
  <c r="M13"/>
  <c r="N13"/>
  <c r="O13"/>
  <c r="P13"/>
  <c r="Q13"/>
  <c r="R13"/>
  <c r="S13"/>
  <c r="T13"/>
  <c r="I14"/>
  <c r="J14"/>
  <c r="K14"/>
  <c r="L14"/>
  <c r="M14"/>
  <c r="N14"/>
  <c r="O14"/>
  <c r="P14"/>
  <c r="Q14"/>
  <c r="R14"/>
  <c r="S14"/>
  <c r="T14"/>
  <c r="I15"/>
  <c r="J15"/>
  <c r="K15"/>
  <c r="L15"/>
  <c r="M15"/>
  <c r="N15"/>
  <c r="O15"/>
  <c r="P15"/>
  <c r="Q15"/>
  <c r="R15"/>
  <c r="S15"/>
  <c r="T15"/>
  <c r="I16"/>
  <c r="J16"/>
  <c r="K16"/>
  <c r="L16"/>
  <c r="M16"/>
  <c r="N16"/>
  <c r="O16"/>
  <c r="P16"/>
  <c r="Q16"/>
  <c r="R16"/>
  <c r="S16"/>
  <c r="T16"/>
  <c r="I17"/>
  <c r="J17"/>
  <c r="K17"/>
  <c r="L17"/>
  <c r="M17"/>
  <c r="N17"/>
  <c r="O17"/>
  <c r="P17"/>
  <c r="Q17"/>
  <c r="R17"/>
  <c r="S17"/>
  <c r="T17"/>
  <c r="T10"/>
  <c r="S10"/>
  <c r="R10"/>
  <c r="Q10"/>
  <c r="P10"/>
  <c r="O10"/>
  <c r="N10"/>
  <c r="M10"/>
  <c r="L10"/>
  <c r="K10"/>
  <c r="J10"/>
  <c r="I10"/>
  <c r="H21"/>
  <c r="H22"/>
  <c r="H23"/>
  <c r="H24"/>
  <c r="H25"/>
  <c r="H26"/>
  <c r="H27"/>
  <c r="H20"/>
  <c r="H11"/>
  <c r="U11"/>
  <c r="H12"/>
  <c r="U12"/>
  <c r="H13"/>
  <c r="U13"/>
  <c r="H14"/>
  <c r="U14"/>
  <c r="H15"/>
  <c r="U15"/>
  <c r="H16"/>
  <c r="U16"/>
  <c r="H17"/>
  <c r="U17"/>
  <c r="H10"/>
  <c r="U10"/>
  <c r="C5"/>
  <c r="J14" i="2" l="1"/>
  <c r="X14" s="1"/>
  <c r="J13"/>
  <c r="X13" s="1"/>
  <c r="J12"/>
  <c r="X12" s="1"/>
  <c r="J11"/>
  <c r="X11" s="1"/>
  <c r="J10"/>
  <c r="X10" s="1"/>
  <c r="J17"/>
  <c r="X17" s="1"/>
  <c r="J16"/>
  <c r="X16" s="1"/>
  <c r="J15"/>
  <c r="X15" s="1"/>
</calcChain>
</file>

<file path=xl/sharedStrings.xml><?xml version="1.0" encoding="utf-8"?>
<sst xmlns="http://schemas.openxmlformats.org/spreadsheetml/2006/main" count="71" uniqueCount="36">
  <si>
    <t>ITEMS</t>
  </si>
  <si>
    <t>COSTO</t>
  </si>
  <si>
    <t>FECHA ACEPT</t>
  </si>
  <si>
    <t>PLAZO</t>
  </si>
  <si>
    <t>AÑO</t>
  </si>
  <si>
    <t>MES</t>
  </si>
  <si>
    <t>DIA</t>
  </si>
  <si>
    <t>E</t>
  </si>
  <si>
    <t>F</t>
  </si>
  <si>
    <t>M</t>
  </si>
  <si>
    <t>A</t>
  </si>
  <si>
    <t>J</t>
  </si>
  <si>
    <t>S</t>
  </si>
  <si>
    <t>O</t>
  </si>
  <si>
    <t>N</t>
  </si>
  <si>
    <t>D</t>
  </si>
  <si>
    <t>MESES</t>
  </si>
  <si>
    <t>MONTO A
PAGAR</t>
  </si>
  <si>
    <t>INTERÉS
75%</t>
  </si>
  <si>
    <t>FECHA DE HOY:</t>
  </si>
  <si>
    <t>LETRA DE CAMBIO</t>
  </si>
  <si>
    <t>PUPITRE</t>
  </si>
  <si>
    <t>ESTADO</t>
  </si>
  <si>
    <t>ARTÍCULOS DE OFICINA</t>
  </si>
  <si>
    <t>Archivadores Oficio</t>
  </si>
  <si>
    <t>Clips Grandes de 50mm</t>
  </si>
  <si>
    <t>Porta Lapiceros de Vidrio</t>
  </si>
  <si>
    <t>Folder Tamaño Legal</t>
  </si>
  <si>
    <t>Grapas Industriales 23/15</t>
  </si>
  <si>
    <t>Prec. Unid.</t>
  </si>
  <si>
    <t>Cantidad</t>
  </si>
  <si>
    <t>Precio
Pagar</t>
  </si>
  <si>
    <t>Papel carbon tamaño carta</t>
  </si>
  <si>
    <t>Perforadoras de 2 hoyos Studmark</t>
  </si>
  <si>
    <t>DETALLE
Cuantos Años, Meses y Días Faltan</t>
  </si>
  <si>
    <t>Porta CD 20</t>
  </si>
</sst>
</file>

<file path=xl/styles.xml><?xml version="1.0" encoding="utf-8"?>
<styleSheet xmlns="http://schemas.openxmlformats.org/spreadsheetml/2006/main">
  <numFmts count="4">
    <numFmt numFmtId="164" formatCode="_(&quot;S/.&quot;\ * #,##0.00_);_(&quot;S/.&quot;\ * \(#,##0.00\);_(&quot;S/.&quot;\ * &quot;-&quot;??_);_(@_)"/>
    <numFmt numFmtId="165" formatCode="ddd\ dd\ mmm\ yyyy"/>
    <numFmt numFmtId="166" formatCode="&quot;S/.&quot;\ #,##0.00"/>
    <numFmt numFmtId="167" formatCode="_ [$S/.-280A]\ * #,##0.00_ ;_ [$S/.-280A]\ * \-#,##0.00_ ;_ [$S/.-280A]\ * &quot;-&quot;??_ ;_ @_ "/>
  </numFmts>
  <fonts count="7">
    <font>
      <sz val="10"/>
      <name val="Arial"/>
    </font>
    <font>
      <sz val="8"/>
      <name val="Arial"/>
    </font>
    <font>
      <b/>
      <sz val="10"/>
      <color indexed="13"/>
      <name val="Arial"/>
      <family val="2"/>
    </font>
    <font>
      <b/>
      <sz val="10"/>
      <color indexed="12"/>
      <name val="Arial"/>
      <family val="2"/>
    </font>
    <font>
      <b/>
      <sz val="16"/>
      <color indexed="13"/>
      <name val="Arial Black"/>
      <family val="2"/>
    </font>
    <font>
      <sz val="10"/>
      <color indexed="9"/>
      <name val="Arial"/>
    </font>
    <font>
      <b/>
      <sz val="12"/>
      <color indexed="13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6" fontId="0" fillId="0" borderId="1" xfId="0" applyNumberFormat="1" applyBorder="1"/>
    <xf numFmtId="0" fontId="2" fillId="2" borderId="0" xfId="0" applyFont="1" applyFill="1"/>
    <xf numFmtId="165" fontId="3" fillId="0" borderId="0" xfId="0" applyNumberFormat="1" applyFont="1"/>
    <xf numFmtId="0" fontId="5" fillId="0" borderId="0" xfId="0" applyFont="1"/>
    <xf numFmtId="164" fontId="0" fillId="0" borderId="0" xfId="0" applyNumberFormat="1"/>
    <xf numFmtId="0" fontId="0" fillId="3" borderId="1" xfId="0" applyFill="1" applyBorder="1"/>
    <xf numFmtId="167" fontId="0" fillId="4" borderId="1" xfId="0" applyNumberFormat="1" applyFill="1" applyBorder="1"/>
    <xf numFmtId="0" fontId="0" fillId="4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U28"/>
  <sheetViews>
    <sheetView tabSelected="1" workbookViewId="0">
      <selection activeCell="K22" sqref="K22"/>
    </sheetView>
  </sheetViews>
  <sheetFormatPr baseColWidth="10" defaultRowHeight="12.75"/>
  <cols>
    <col min="2" max="2" width="15" customWidth="1"/>
    <col min="3" max="3" width="15.7109375" bestFit="1" customWidth="1"/>
    <col min="4" max="6" width="6.7109375" style="2" customWidth="1"/>
    <col min="8" max="8" width="16.7109375" bestFit="1" customWidth="1"/>
    <col min="9" max="20" width="8.7109375" customWidth="1"/>
  </cols>
  <sheetData>
    <row r="3" spans="2:21" ht="24.75">
      <c r="B3" s="17" t="s">
        <v>20</v>
      </c>
      <c r="C3" s="17"/>
      <c r="D3" s="17"/>
      <c r="E3" s="17"/>
      <c r="F3" s="17"/>
      <c r="G3" s="17"/>
      <c r="H3" s="17"/>
    </row>
    <row r="5" spans="2:21">
      <c r="B5" s="7" t="s">
        <v>19</v>
      </c>
      <c r="C5" s="8">
        <f ca="1">TODAY()</f>
        <v>40072</v>
      </c>
    </row>
    <row r="8" spans="2:21">
      <c r="B8" s="14" t="s">
        <v>0</v>
      </c>
      <c r="C8" s="14" t="s">
        <v>1</v>
      </c>
      <c r="D8" s="15" t="s">
        <v>2</v>
      </c>
      <c r="E8" s="15"/>
      <c r="F8" s="15"/>
      <c r="G8" s="14" t="s">
        <v>3</v>
      </c>
      <c r="H8" s="16" t="s">
        <v>18</v>
      </c>
      <c r="I8" s="15" t="s">
        <v>16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 t="s">
        <v>17</v>
      </c>
    </row>
    <row r="9" spans="2:21">
      <c r="B9" s="14" t="s">
        <v>0</v>
      </c>
      <c r="C9" s="14" t="s">
        <v>1</v>
      </c>
      <c r="D9" s="5" t="s">
        <v>4</v>
      </c>
      <c r="E9" s="5" t="s">
        <v>5</v>
      </c>
      <c r="F9" s="5" t="s">
        <v>6</v>
      </c>
      <c r="G9" s="14"/>
      <c r="H9" s="14"/>
      <c r="I9" s="5" t="s">
        <v>7</v>
      </c>
      <c r="J9" s="5" t="s">
        <v>8</v>
      </c>
      <c r="K9" s="5" t="s">
        <v>9</v>
      </c>
      <c r="L9" s="5" t="s">
        <v>10</v>
      </c>
      <c r="M9" s="5" t="s">
        <v>9</v>
      </c>
      <c r="N9" s="5" t="s">
        <v>11</v>
      </c>
      <c r="O9" s="5" t="s">
        <v>11</v>
      </c>
      <c r="P9" s="5" t="s">
        <v>10</v>
      </c>
      <c r="Q9" s="5" t="s">
        <v>12</v>
      </c>
      <c r="R9" s="5" t="s">
        <v>13</v>
      </c>
      <c r="S9" s="5" t="s">
        <v>14</v>
      </c>
      <c r="T9" s="5" t="s">
        <v>15</v>
      </c>
      <c r="U9" s="14"/>
    </row>
    <row r="10" spans="2:21">
      <c r="B10" s="4" t="s">
        <v>21</v>
      </c>
      <c r="C10" s="6">
        <v>1200</v>
      </c>
      <c r="D10" s="3">
        <v>2007</v>
      </c>
      <c r="E10" s="3">
        <v>12</v>
      </c>
      <c r="F10" s="3">
        <v>26</v>
      </c>
      <c r="G10" s="3">
        <v>60</v>
      </c>
      <c r="H10" s="6">
        <f>75%*C10</f>
        <v>900</v>
      </c>
      <c r="I10" s="4" t="str">
        <f>IF(MONTH(DATE($D10,$E10,$F10)+$G10)=1,DAY(DATE($D10,$E10,$F10)+$G10)&amp;"/"&amp;YEAR(DATE($D10,$E10,$F10)+$G10),"")</f>
        <v/>
      </c>
      <c r="J10" s="4" t="str">
        <f>IF(MONTH(DATE($D10,$E10,$F10)+$G10)=2,DAY(DATE($D10,$E10,$F10)+$G10)&amp;"/"&amp;YEAR(DATE($D10,$E10,$F10)+$G10),"")</f>
        <v>24/2008</v>
      </c>
      <c r="K10" s="4" t="str">
        <f>IF(MONTH(DATE($D10,$E10,$F10)+$G10)=3,DAY(DATE($D10,$E10,$F10)+$G10)&amp;"/"&amp;YEAR(DATE($D10,$E10,$F10)+$G10),"")</f>
        <v/>
      </c>
      <c r="L10" s="4" t="str">
        <f>IF(MONTH(DATE($D10,$E10,$F10)+$G10)=4,DAY(DATE($D10,$E10,$F10)+$G10)&amp;"/"&amp;YEAR(DATE($D10,$E10,$F10)+$G10),"")</f>
        <v/>
      </c>
      <c r="M10" s="4" t="str">
        <f>IF(MONTH(DATE($D10,$E10,$F10)+$G10)=5,DAY(DATE($D10,$E10,$F10)+$G10)&amp;"/"&amp;YEAR(DATE($D10,$E10,$F10)+$G10),"")</f>
        <v/>
      </c>
      <c r="N10" s="4" t="str">
        <f>IF(MONTH(DATE($D10,$E10,$F10)+$G10)=6,DAY(DATE($D10,$E10,$F10)+$G10)&amp;"/"&amp;YEAR(DATE($D10,$E10,$F10)+$G10),"")</f>
        <v/>
      </c>
      <c r="O10" s="4" t="str">
        <f>IF(MONTH(DATE($D10,$E10,$F10)+$G10)=7,DAY(DATE($D10,$E10,$F10)+$G10)&amp;"/"&amp;YEAR(DATE($D10,$E10,$F10)+$G10),"")</f>
        <v/>
      </c>
      <c r="P10" s="4" t="str">
        <f>IF(MONTH(DATE($D10,$E10,$F10)+$G10)=8,DAY(DATE($D10,$E10,$F10)+$G10)&amp;"/"&amp;YEAR(DATE($D10,$E10,$F10)+$G10),"")</f>
        <v/>
      </c>
      <c r="Q10" s="4" t="str">
        <f>IF(MONTH(DATE($D10,$E10,$F10)+$G10)=9,DAY(DATE($D10,$E10,$F10)+$G10)&amp;"/"&amp;YEAR(DATE($D10,$E10,$F10)+$G10),"")</f>
        <v/>
      </c>
      <c r="R10" s="4" t="str">
        <f>IF(MONTH(DATE($D10,$E10,$F10)+$G10)=100,DAY(DATE($D10,$E10,$F10)+$G10)&amp;"/"&amp;YEAR(DATE($D10,$E10,$F10)+$G10),"")</f>
        <v/>
      </c>
      <c r="S10" s="4" t="str">
        <f>IF(MONTH(DATE($D10,$E10,$F10)+$G10)=11,DAY(DATE($D10,$E10,$F10)+$G10)&amp;"/"&amp;YEAR(DATE($D10,$E10,$F10)+$G10),"")</f>
        <v/>
      </c>
      <c r="T10" s="4" t="str">
        <f>IF(MONTH(DATE($D10,$E10,$F10)+$G10)=12,DAY(DATE($D10,$E10,$F10)+$G10)&amp;"/"&amp;YEAR(DATE($D10,$E10,$F10)+$G10),"")</f>
        <v/>
      </c>
      <c r="U10" s="6">
        <f>C10+H10</f>
        <v>2100</v>
      </c>
    </row>
    <row r="11" spans="2:21">
      <c r="B11" s="4"/>
      <c r="C11" s="6">
        <v>1000</v>
      </c>
      <c r="D11" s="3">
        <v>2008</v>
      </c>
      <c r="E11" s="3">
        <v>10</v>
      </c>
      <c r="F11" s="3">
        <v>12</v>
      </c>
      <c r="G11" s="3">
        <v>60</v>
      </c>
      <c r="H11" s="6">
        <f t="shared" ref="H11:H17" si="0">75%*C11</f>
        <v>750</v>
      </c>
      <c r="I11" s="4" t="str">
        <f t="shared" ref="I11:I17" si="1">IF(MONTH(DATE($D11,$E11,$F11)+$G11)=1,DAY(DATE($D11,$E11,$F11)+$G11)&amp;"/"&amp;YEAR(DATE($D11,$E11,$F11)+$G11),"")</f>
        <v/>
      </c>
      <c r="J11" s="4" t="str">
        <f t="shared" ref="J11:J17" si="2">IF(MONTH(DATE($D11,$E11,$F11)+$G11)=2,DAY(DATE($D11,$E11,$F11)+$G11)&amp;"/"&amp;YEAR(DATE($D11,$E11,$F11)+$G11),"")</f>
        <v/>
      </c>
      <c r="K11" s="4" t="str">
        <f t="shared" ref="K11:K17" si="3">IF(MONTH(DATE($D11,$E11,$F11)+$G11)=3,DAY(DATE($D11,$E11,$F11)+$G11)&amp;"/"&amp;YEAR(DATE($D11,$E11,$F11)+$G11),"")</f>
        <v/>
      </c>
      <c r="L11" s="4" t="str">
        <f t="shared" ref="L11:L17" si="4">IF(MONTH(DATE($D11,$E11,$F11)+$G11)=4,DAY(DATE($D11,$E11,$F11)+$G11)&amp;"/"&amp;YEAR(DATE($D11,$E11,$F11)+$G11),"")</f>
        <v/>
      </c>
      <c r="M11" s="4" t="str">
        <f t="shared" ref="M11:M17" si="5">IF(MONTH(DATE($D11,$E11,$F11)+$G11)=5,DAY(DATE($D11,$E11,$F11)+$G11)&amp;"/"&amp;YEAR(DATE($D11,$E11,$F11)+$G11),"")</f>
        <v/>
      </c>
      <c r="N11" s="4" t="str">
        <f t="shared" ref="N11:N17" si="6">IF(MONTH(DATE($D11,$E11,$F11)+$G11)=6,DAY(DATE($D11,$E11,$F11)+$G11)&amp;"/"&amp;YEAR(DATE($D11,$E11,$F11)+$G11),"")</f>
        <v/>
      </c>
      <c r="O11" s="4" t="str">
        <f t="shared" ref="O11:O17" si="7">IF(MONTH(DATE($D11,$E11,$F11)+$G11)=7,DAY(DATE($D11,$E11,$F11)+$G11)&amp;"/"&amp;YEAR(DATE($D11,$E11,$F11)+$G11),"")</f>
        <v/>
      </c>
      <c r="P11" s="4" t="str">
        <f t="shared" ref="P11:P17" si="8">IF(MONTH(DATE($D11,$E11,$F11)+$G11)=8,DAY(DATE($D11,$E11,$F11)+$G11)&amp;"/"&amp;YEAR(DATE($D11,$E11,$F11)+$G11),"")</f>
        <v/>
      </c>
      <c r="Q11" s="4" t="str">
        <f t="shared" ref="Q11:Q17" si="9">IF(MONTH(DATE($D11,$E11,$F11)+$G11)=9,DAY(DATE($D11,$E11,$F11)+$G11)&amp;"/"&amp;YEAR(DATE($D11,$E11,$F11)+$G11),"")</f>
        <v/>
      </c>
      <c r="R11" s="4" t="str">
        <f t="shared" ref="R11:R17" si="10">IF(MONTH(DATE($D11,$E11,$F11)+$G11)=100,DAY(DATE($D11,$E11,$F11)+$G11)&amp;"/"&amp;YEAR(DATE($D11,$E11,$F11)+$G11),"")</f>
        <v/>
      </c>
      <c r="S11" s="4" t="str">
        <f t="shared" ref="S11:S17" si="11">IF(MONTH(DATE($D11,$E11,$F11)+$G11)=11,DAY(DATE($D11,$E11,$F11)+$G11)&amp;"/"&amp;YEAR(DATE($D11,$E11,$F11)+$G11),"")</f>
        <v/>
      </c>
      <c r="T11" s="4" t="str">
        <f t="shared" ref="T11:T17" si="12">IF(MONTH(DATE($D11,$E11,$F11)+$G11)=12,DAY(DATE($D11,$E11,$F11)+$G11)&amp;"/"&amp;YEAR(DATE($D11,$E11,$F11)+$G11),"")</f>
        <v>11/2008</v>
      </c>
      <c r="U11" s="6">
        <f t="shared" ref="U11:U17" si="13">C11+H11</f>
        <v>1750</v>
      </c>
    </row>
    <row r="12" spans="2:21">
      <c r="B12" s="4"/>
      <c r="C12" s="6">
        <v>800</v>
      </c>
      <c r="D12" s="3">
        <v>2009</v>
      </c>
      <c r="E12" s="3">
        <v>4</v>
      </c>
      <c r="F12" s="3">
        <v>12</v>
      </c>
      <c r="G12" s="3">
        <v>82</v>
      </c>
      <c r="H12" s="6">
        <f t="shared" si="0"/>
        <v>600</v>
      </c>
      <c r="I12" s="4" t="str">
        <f t="shared" si="1"/>
        <v/>
      </c>
      <c r="J12" s="4" t="str">
        <f t="shared" si="2"/>
        <v/>
      </c>
      <c r="K12" s="4" t="str">
        <f t="shared" si="3"/>
        <v/>
      </c>
      <c r="L12" s="4" t="str">
        <f t="shared" si="4"/>
        <v/>
      </c>
      <c r="M12" s="4" t="str">
        <f t="shared" si="5"/>
        <v/>
      </c>
      <c r="N12" s="4" t="str">
        <f t="shared" si="6"/>
        <v/>
      </c>
      <c r="O12" s="4" t="str">
        <f t="shared" si="7"/>
        <v>3/2009</v>
      </c>
      <c r="P12" s="4" t="str">
        <f t="shared" si="8"/>
        <v/>
      </c>
      <c r="Q12" s="4" t="str">
        <f t="shared" si="9"/>
        <v/>
      </c>
      <c r="R12" s="4" t="str">
        <f t="shared" si="10"/>
        <v/>
      </c>
      <c r="S12" s="4" t="str">
        <f t="shared" si="11"/>
        <v/>
      </c>
      <c r="T12" s="4" t="str">
        <f t="shared" si="12"/>
        <v/>
      </c>
      <c r="U12" s="6">
        <f t="shared" si="13"/>
        <v>1400</v>
      </c>
    </row>
    <row r="13" spans="2:21">
      <c r="B13" s="4"/>
      <c r="C13" s="6">
        <v>1250</v>
      </c>
      <c r="D13" s="3">
        <v>2009</v>
      </c>
      <c r="E13" s="3">
        <v>2</v>
      </c>
      <c r="F13" s="3">
        <v>14</v>
      </c>
      <c r="G13" s="3">
        <v>90</v>
      </c>
      <c r="H13" s="6">
        <f t="shared" si="0"/>
        <v>937.5</v>
      </c>
      <c r="I13" s="4" t="str">
        <f t="shared" si="1"/>
        <v/>
      </c>
      <c r="J13" s="4" t="str">
        <f t="shared" si="2"/>
        <v/>
      </c>
      <c r="K13" s="4" t="str">
        <f t="shared" si="3"/>
        <v/>
      </c>
      <c r="L13" s="4" t="str">
        <f t="shared" si="4"/>
        <v/>
      </c>
      <c r="M13" s="4" t="str">
        <f t="shared" si="5"/>
        <v>15/2009</v>
      </c>
      <c r="N13" s="4" t="str">
        <f t="shared" si="6"/>
        <v/>
      </c>
      <c r="O13" s="4" t="str">
        <f t="shared" si="7"/>
        <v/>
      </c>
      <c r="P13" s="4" t="str">
        <f t="shared" si="8"/>
        <v/>
      </c>
      <c r="Q13" s="4" t="str">
        <f t="shared" si="9"/>
        <v/>
      </c>
      <c r="R13" s="4" t="str">
        <f t="shared" si="10"/>
        <v/>
      </c>
      <c r="S13" s="4" t="str">
        <f t="shared" si="11"/>
        <v/>
      </c>
      <c r="T13" s="4" t="str">
        <f t="shared" si="12"/>
        <v/>
      </c>
      <c r="U13" s="6">
        <f t="shared" si="13"/>
        <v>2187.5</v>
      </c>
    </row>
    <row r="14" spans="2:21">
      <c r="B14" s="4"/>
      <c r="C14" s="6">
        <v>758</v>
      </c>
      <c r="D14" s="3">
        <v>2009</v>
      </c>
      <c r="E14" s="3">
        <v>3</v>
      </c>
      <c r="F14" s="3">
        <v>14</v>
      </c>
      <c r="G14" s="3">
        <v>120</v>
      </c>
      <c r="H14" s="6">
        <f t="shared" si="0"/>
        <v>568.5</v>
      </c>
      <c r="I14" s="4" t="str">
        <f t="shared" si="1"/>
        <v/>
      </c>
      <c r="J14" s="4" t="str">
        <f t="shared" si="2"/>
        <v/>
      </c>
      <c r="K14" s="4" t="str">
        <f t="shared" si="3"/>
        <v/>
      </c>
      <c r="L14" s="4" t="str">
        <f t="shared" si="4"/>
        <v/>
      </c>
      <c r="M14" s="4" t="str">
        <f t="shared" si="5"/>
        <v/>
      </c>
      <c r="N14" s="4" t="str">
        <f t="shared" si="6"/>
        <v/>
      </c>
      <c r="O14" s="4" t="str">
        <f t="shared" si="7"/>
        <v>12/2009</v>
      </c>
      <c r="P14" s="4" t="str">
        <f t="shared" si="8"/>
        <v/>
      </c>
      <c r="Q14" s="4" t="str">
        <f t="shared" si="9"/>
        <v/>
      </c>
      <c r="R14" s="4" t="str">
        <f t="shared" si="10"/>
        <v/>
      </c>
      <c r="S14" s="4" t="str">
        <f t="shared" si="11"/>
        <v/>
      </c>
      <c r="T14" s="4" t="str">
        <f t="shared" si="12"/>
        <v/>
      </c>
      <c r="U14" s="6">
        <f t="shared" si="13"/>
        <v>1326.5</v>
      </c>
    </row>
    <row r="15" spans="2:21">
      <c r="B15" s="4"/>
      <c r="C15" s="6">
        <v>1245</v>
      </c>
      <c r="D15" s="3">
        <v>2009</v>
      </c>
      <c r="E15" s="3">
        <v>4</v>
      </c>
      <c r="F15" s="3">
        <v>30</v>
      </c>
      <c r="G15" s="3">
        <v>130</v>
      </c>
      <c r="H15" s="6">
        <f t="shared" si="0"/>
        <v>933.75</v>
      </c>
      <c r="I15" s="4" t="str">
        <f t="shared" si="1"/>
        <v/>
      </c>
      <c r="J15" s="4" t="str">
        <f t="shared" si="2"/>
        <v/>
      </c>
      <c r="K15" s="4" t="str">
        <f t="shared" si="3"/>
        <v/>
      </c>
      <c r="L15" s="4" t="str">
        <f t="shared" si="4"/>
        <v/>
      </c>
      <c r="M15" s="4" t="str">
        <f t="shared" si="5"/>
        <v/>
      </c>
      <c r="N15" s="4" t="str">
        <f t="shared" si="6"/>
        <v/>
      </c>
      <c r="O15" s="4" t="str">
        <f t="shared" si="7"/>
        <v/>
      </c>
      <c r="P15" s="4" t="str">
        <f t="shared" si="8"/>
        <v/>
      </c>
      <c r="Q15" s="4" t="str">
        <f t="shared" si="9"/>
        <v>7/2009</v>
      </c>
      <c r="R15" s="4" t="str">
        <f t="shared" si="10"/>
        <v/>
      </c>
      <c r="S15" s="4" t="str">
        <f t="shared" si="11"/>
        <v/>
      </c>
      <c r="T15" s="4" t="str">
        <f t="shared" si="12"/>
        <v/>
      </c>
      <c r="U15" s="6">
        <f t="shared" si="13"/>
        <v>2178.75</v>
      </c>
    </row>
    <row r="16" spans="2:21">
      <c r="B16" s="4"/>
      <c r="C16" s="6">
        <v>1000</v>
      </c>
      <c r="D16" s="3">
        <v>2009</v>
      </c>
      <c r="E16" s="3">
        <v>5</v>
      </c>
      <c r="F16" s="3">
        <v>25</v>
      </c>
      <c r="G16" s="3">
        <v>70</v>
      </c>
      <c r="H16" s="6">
        <f t="shared" si="0"/>
        <v>750</v>
      </c>
      <c r="I16" s="4" t="str">
        <f t="shared" si="1"/>
        <v/>
      </c>
      <c r="J16" s="4" t="str">
        <f t="shared" si="2"/>
        <v/>
      </c>
      <c r="K16" s="4" t="str">
        <f t="shared" si="3"/>
        <v/>
      </c>
      <c r="L16" s="4" t="str">
        <f t="shared" si="4"/>
        <v/>
      </c>
      <c r="M16" s="4" t="str">
        <f t="shared" si="5"/>
        <v/>
      </c>
      <c r="N16" s="4" t="str">
        <f t="shared" si="6"/>
        <v/>
      </c>
      <c r="O16" s="4" t="str">
        <f t="shared" si="7"/>
        <v/>
      </c>
      <c r="P16" s="4" t="str">
        <f t="shared" si="8"/>
        <v>3/2009</v>
      </c>
      <c r="Q16" s="4" t="str">
        <f t="shared" si="9"/>
        <v/>
      </c>
      <c r="R16" s="4" t="str">
        <f t="shared" si="10"/>
        <v/>
      </c>
      <c r="S16" s="4" t="str">
        <f t="shared" si="11"/>
        <v/>
      </c>
      <c r="T16" s="4" t="str">
        <f t="shared" si="12"/>
        <v/>
      </c>
      <c r="U16" s="6">
        <f t="shared" si="13"/>
        <v>1750</v>
      </c>
    </row>
    <row r="17" spans="2:21">
      <c r="B17" s="4"/>
      <c r="C17" s="6">
        <v>986.25</v>
      </c>
      <c r="D17" s="3">
        <v>2009</v>
      </c>
      <c r="E17" s="3">
        <v>2</v>
      </c>
      <c r="F17" s="3">
        <v>14</v>
      </c>
      <c r="G17" s="3">
        <v>60</v>
      </c>
      <c r="H17" s="6">
        <f t="shared" si="0"/>
        <v>739.6875</v>
      </c>
      <c r="I17" s="4" t="str">
        <f t="shared" si="1"/>
        <v/>
      </c>
      <c r="J17" s="4" t="str">
        <f t="shared" si="2"/>
        <v/>
      </c>
      <c r="K17" s="4" t="str">
        <f t="shared" si="3"/>
        <v/>
      </c>
      <c r="L17" s="4" t="str">
        <f t="shared" si="4"/>
        <v>15/2009</v>
      </c>
      <c r="M17" s="4" t="str">
        <f t="shared" si="5"/>
        <v/>
      </c>
      <c r="N17" s="4" t="str">
        <f t="shared" si="6"/>
        <v/>
      </c>
      <c r="O17" s="4" t="str">
        <f t="shared" si="7"/>
        <v/>
      </c>
      <c r="P17" s="4" t="str">
        <f t="shared" si="8"/>
        <v/>
      </c>
      <c r="Q17" s="4" t="str">
        <f t="shared" si="9"/>
        <v/>
      </c>
      <c r="R17" s="4" t="str">
        <f t="shared" si="10"/>
        <v/>
      </c>
      <c r="S17" s="4" t="str">
        <f t="shared" si="11"/>
        <v/>
      </c>
      <c r="T17" s="4" t="str">
        <f t="shared" si="12"/>
        <v/>
      </c>
      <c r="U17" s="6">
        <f t="shared" si="13"/>
        <v>1725.9375</v>
      </c>
    </row>
    <row r="20" spans="2:21">
      <c r="H20" s="8">
        <f>DATE(D10,E10,F10)+G10</f>
        <v>39502</v>
      </c>
    </row>
    <row r="21" spans="2:21">
      <c r="H21" s="8">
        <f t="shared" ref="H21:H27" si="14">DATE(D11,E11,F11)+G11</f>
        <v>39793</v>
      </c>
    </row>
    <row r="22" spans="2:21">
      <c r="H22" s="8">
        <f t="shared" si="14"/>
        <v>39997</v>
      </c>
    </row>
    <row r="23" spans="2:21">
      <c r="H23" s="8">
        <f t="shared" si="14"/>
        <v>39948</v>
      </c>
    </row>
    <row r="24" spans="2:21">
      <c r="H24" s="8">
        <f t="shared" si="14"/>
        <v>40006</v>
      </c>
    </row>
    <row r="25" spans="2:21">
      <c r="H25" s="8">
        <f t="shared" si="14"/>
        <v>40063</v>
      </c>
    </row>
    <row r="26" spans="2:21">
      <c r="H26" s="8">
        <f t="shared" si="14"/>
        <v>40028</v>
      </c>
    </row>
    <row r="27" spans="2:21">
      <c r="H27" s="8">
        <f t="shared" si="14"/>
        <v>39918</v>
      </c>
    </row>
    <row r="28" spans="2:21">
      <c r="H28" s="1"/>
    </row>
  </sheetData>
  <mergeCells count="8">
    <mergeCell ref="B8:B9"/>
    <mergeCell ref="I8:T8"/>
    <mergeCell ref="U8:U9"/>
    <mergeCell ref="B3:H3"/>
    <mergeCell ref="D8:F8"/>
    <mergeCell ref="H8:H9"/>
    <mergeCell ref="G8:G9"/>
    <mergeCell ref="C8:C9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Y28"/>
  <sheetViews>
    <sheetView workbookViewId="0">
      <selection activeCell="W10" sqref="W10"/>
    </sheetView>
  </sheetViews>
  <sheetFormatPr baseColWidth="10" defaultRowHeight="12.75"/>
  <cols>
    <col min="2" max="2" width="30.140625" bestFit="1" customWidth="1"/>
    <col min="3" max="3" width="15.7109375" bestFit="1" customWidth="1"/>
    <col min="4" max="4" width="11.140625" style="2" bestFit="1" customWidth="1"/>
    <col min="5" max="5" width="12.28515625" style="2" bestFit="1" customWidth="1"/>
    <col min="6" max="6" width="6.7109375" style="2" customWidth="1"/>
    <col min="7" max="8" width="6.7109375" customWidth="1"/>
    <col min="9" max="9" width="7.140625" bestFit="1" customWidth="1"/>
    <col min="10" max="10" width="12" customWidth="1"/>
    <col min="11" max="22" width="4.7109375" customWidth="1"/>
    <col min="24" max="24" width="12.28515625" bestFit="1" customWidth="1"/>
    <col min="25" max="25" width="45.28515625" customWidth="1"/>
  </cols>
  <sheetData>
    <row r="3" spans="2:25" ht="24.75">
      <c r="B3" s="17" t="s">
        <v>20</v>
      </c>
      <c r="C3" s="17"/>
      <c r="D3" s="17"/>
      <c r="E3" s="17"/>
      <c r="F3" s="17"/>
      <c r="G3" s="17"/>
      <c r="H3" s="17"/>
    </row>
    <row r="5" spans="2:25">
      <c r="B5" s="7" t="s">
        <v>19</v>
      </c>
      <c r="C5" s="8">
        <f ca="1">TODAY()</f>
        <v>40072</v>
      </c>
      <c r="I5" s="9">
        <v>1</v>
      </c>
      <c r="J5" s="9">
        <v>2</v>
      </c>
      <c r="K5" s="9">
        <v>3</v>
      </c>
      <c r="L5" s="9">
        <v>4</v>
      </c>
      <c r="M5" s="9">
        <v>5</v>
      </c>
      <c r="N5" s="9">
        <v>6</v>
      </c>
      <c r="O5" s="9">
        <v>7</v>
      </c>
      <c r="P5" s="9">
        <v>8</v>
      </c>
      <c r="Q5" s="9">
        <v>9</v>
      </c>
      <c r="R5" s="9">
        <v>10</v>
      </c>
      <c r="S5" s="9">
        <v>11</v>
      </c>
      <c r="T5" s="9">
        <v>12</v>
      </c>
    </row>
    <row r="8" spans="2:25" ht="12.75" customHeight="1">
      <c r="B8" s="14" t="s">
        <v>0</v>
      </c>
      <c r="C8" s="14" t="s">
        <v>29</v>
      </c>
      <c r="D8" s="14" t="s">
        <v>30</v>
      </c>
      <c r="E8" s="16" t="s">
        <v>31</v>
      </c>
      <c r="F8" s="15" t="s">
        <v>2</v>
      </c>
      <c r="G8" s="15"/>
      <c r="H8" s="15"/>
      <c r="I8" s="14" t="s">
        <v>3</v>
      </c>
      <c r="J8" s="16" t="s">
        <v>18</v>
      </c>
      <c r="K8" s="15" t="s">
        <v>16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6" t="s">
        <v>22</v>
      </c>
      <c r="X8" s="16" t="s">
        <v>17</v>
      </c>
      <c r="Y8" s="16" t="s">
        <v>34</v>
      </c>
    </row>
    <row r="9" spans="2:25">
      <c r="B9" s="14" t="s">
        <v>0</v>
      </c>
      <c r="C9" s="14"/>
      <c r="D9" s="14"/>
      <c r="E9" s="14" t="s">
        <v>1</v>
      </c>
      <c r="F9" s="5" t="s">
        <v>4</v>
      </c>
      <c r="G9" s="5" t="s">
        <v>5</v>
      </c>
      <c r="H9" s="5" t="s">
        <v>6</v>
      </c>
      <c r="I9" s="14"/>
      <c r="J9" s="14"/>
      <c r="K9" s="5" t="s">
        <v>7</v>
      </c>
      <c r="L9" s="5" t="s">
        <v>8</v>
      </c>
      <c r="M9" s="5" t="s">
        <v>9</v>
      </c>
      <c r="N9" s="5" t="s">
        <v>10</v>
      </c>
      <c r="O9" s="5" t="s">
        <v>9</v>
      </c>
      <c r="P9" s="5" t="s">
        <v>11</v>
      </c>
      <c r="Q9" s="5" t="s">
        <v>11</v>
      </c>
      <c r="R9" s="5" t="s">
        <v>10</v>
      </c>
      <c r="S9" s="5" t="s">
        <v>12</v>
      </c>
      <c r="T9" s="5" t="s">
        <v>13</v>
      </c>
      <c r="U9" s="5" t="s">
        <v>14</v>
      </c>
      <c r="V9" s="5" t="s">
        <v>15</v>
      </c>
      <c r="W9" s="14"/>
      <c r="X9" s="14"/>
      <c r="Y9" s="14"/>
    </row>
    <row r="10" spans="2:25">
      <c r="B10" s="4" t="str">
        <f>PRODUCTOS!B8</f>
        <v>Porta CD 20</v>
      </c>
      <c r="C10" s="11">
        <f>VLOOKUP(B10,PRODUCTOS!$B$7:$C$14,2,0)</f>
        <v>38.950000000000003</v>
      </c>
      <c r="D10" s="4">
        <v>180</v>
      </c>
      <c r="E10" s="12">
        <f>D10*C10</f>
        <v>7011.0000000000009</v>
      </c>
      <c r="F10" s="3">
        <v>2007</v>
      </c>
      <c r="G10" s="3">
        <v>12</v>
      </c>
      <c r="H10" s="3">
        <v>26</v>
      </c>
      <c r="I10" s="3">
        <v>60</v>
      </c>
      <c r="J10" s="12">
        <f>7.5%*E10</f>
        <v>525.82500000000005</v>
      </c>
      <c r="K10" s="4" t="str">
        <f t="shared" ref="K10:V17" si="0">IF(MONTH(DATE($F10,$G10,$H10)+$I10)=I$5,DAY(DATE($F10,$G10,$H10)+$I10),"")</f>
        <v/>
      </c>
      <c r="L10" s="4">
        <f t="shared" si="0"/>
        <v>24</v>
      </c>
      <c r="M10" s="4" t="str">
        <f t="shared" si="0"/>
        <v/>
      </c>
      <c r="N10" s="4" t="str">
        <f t="shared" si="0"/>
        <v/>
      </c>
      <c r="O10" s="4" t="str">
        <f t="shared" si="0"/>
        <v/>
      </c>
      <c r="P10" s="4" t="str">
        <f t="shared" si="0"/>
        <v/>
      </c>
      <c r="Q10" s="4" t="str">
        <f t="shared" si="0"/>
        <v/>
      </c>
      <c r="R10" s="4" t="str">
        <f t="shared" si="0"/>
        <v/>
      </c>
      <c r="S10" s="4" t="str">
        <f t="shared" si="0"/>
        <v/>
      </c>
      <c r="T10" s="4" t="str">
        <f t="shared" si="0"/>
        <v/>
      </c>
      <c r="U10" s="4" t="str">
        <f t="shared" si="0"/>
        <v/>
      </c>
      <c r="V10" s="4" t="str">
        <f t="shared" si="0"/>
        <v/>
      </c>
      <c r="W10" s="4" t="str">
        <f ca="1">IF(TODAY()&lt;(DATE(F10,G10,H10)+I10),"Activa.","Vencido.")</f>
        <v>Vencido.</v>
      </c>
      <c r="X10" s="12">
        <f>E10+J10</f>
        <v>7536.8250000000007</v>
      </c>
      <c r="Y10" s="13" t="str">
        <f ca="1">DATEDIF(DATE(F10,G10,H10),TODAY(),"y")&amp;" Año "&amp;DATEDIF(DATE(F10,G10,H10),TODAY(),"ym")&amp;" Meses "&amp;DATEDIF(DATE(F10,G10,H10),TODAY(),"md")&amp;" Días."</f>
        <v>1 Año 8 Meses 20 Días.</v>
      </c>
    </row>
    <row r="11" spans="2:25">
      <c r="B11" s="4" t="str">
        <f>PRODUCTOS!B13</f>
        <v>Papel carbon tamaño carta</v>
      </c>
      <c r="C11" s="11">
        <f>VLOOKUP(B11,PRODUCTOS!$B$7:$C$14,2,0)</f>
        <v>8.59</v>
      </c>
      <c r="D11" s="4">
        <v>200</v>
      </c>
      <c r="E11" s="12">
        <f t="shared" ref="E11:E17" si="1">D11*C11</f>
        <v>1718</v>
      </c>
      <c r="F11" s="3">
        <v>2008</v>
      </c>
      <c r="G11" s="3">
        <v>10</v>
      </c>
      <c r="H11" s="3">
        <v>12</v>
      </c>
      <c r="I11" s="3">
        <v>60</v>
      </c>
      <c r="J11" s="12">
        <f t="shared" ref="J11:J17" si="2">7.5%*E11</f>
        <v>128.85</v>
      </c>
      <c r="K11" s="4" t="str">
        <f t="shared" si="0"/>
        <v/>
      </c>
      <c r="L11" s="4" t="str">
        <f t="shared" si="0"/>
        <v/>
      </c>
      <c r="M11" s="4" t="str">
        <f t="shared" si="0"/>
        <v/>
      </c>
      <c r="N11" s="4" t="str">
        <f t="shared" si="0"/>
        <v/>
      </c>
      <c r="O11" s="4" t="str">
        <f t="shared" si="0"/>
        <v/>
      </c>
      <c r="P11" s="4" t="str">
        <f t="shared" si="0"/>
        <v/>
      </c>
      <c r="Q11" s="4" t="str">
        <f t="shared" si="0"/>
        <v/>
      </c>
      <c r="R11" s="4" t="str">
        <f t="shared" si="0"/>
        <v/>
      </c>
      <c r="S11" s="4" t="str">
        <f t="shared" si="0"/>
        <v/>
      </c>
      <c r="T11" s="4" t="str">
        <f t="shared" si="0"/>
        <v/>
      </c>
      <c r="U11" s="4" t="str">
        <f t="shared" si="0"/>
        <v/>
      </c>
      <c r="V11" s="4">
        <f t="shared" si="0"/>
        <v>11</v>
      </c>
      <c r="W11" s="4" t="str">
        <f t="shared" ref="W11:W17" ca="1" si="3">IF(TODAY()&lt;(DATE(F11,G11,H11)+I11),"Activa.","Vencido.")</f>
        <v>Vencido.</v>
      </c>
      <c r="X11" s="12">
        <f t="shared" ref="X11:X17" si="4">E11+J11</f>
        <v>1846.85</v>
      </c>
      <c r="Y11" s="13" t="str">
        <f t="shared" ref="Y11:Y17" ca="1" si="5">DATEDIF(DATE(F11,G11,H11),TODAY(),"y")&amp;" Año "&amp;DATEDIF(DATE(F11,G11,H11),TODAY(),"ym")&amp;" Meses "&amp;DATEDIF(DATE(F11,G11,H11),TODAY(),"md")&amp;" Días."</f>
        <v>0 Año 11 Meses 4 Días.</v>
      </c>
    </row>
    <row r="12" spans="2:25">
      <c r="B12" s="4" t="str">
        <f>PRODUCTOS!B10</f>
        <v>Porta Lapiceros de Vidrio</v>
      </c>
      <c r="C12" s="11">
        <f>VLOOKUP(B12,PRODUCTOS!$B$7:$C$14,2,0)</f>
        <v>14.25</v>
      </c>
      <c r="D12" s="4">
        <v>100</v>
      </c>
      <c r="E12" s="12">
        <f t="shared" si="1"/>
        <v>1425</v>
      </c>
      <c r="F12" s="3">
        <v>2009</v>
      </c>
      <c r="G12" s="3">
        <v>4</v>
      </c>
      <c r="H12" s="3">
        <v>12</v>
      </c>
      <c r="I12" s="3">
        <v>82</v>
      </c>
      <c r="J12" s="12">
        <f t="shared" si="2"/>
        <v>106.875</v>
      </c>
      <c r="K12" s="4" t="str">
        <f t="shared" si="0"/>
        <v/>
      </c>
      <c r="L12" s="4" t="str">
        <f t="shared" si="0"/>
        <v/>
      </c>
      <c r="M12" s="4" t="str">
        <f t="shared" si="0"/>
        <v/>
      </c>
      <c r="N12" s="4" t="str">
        <f t="shared" si="0"/>
        <v/>
      </c>
      <c r="O12" s="4" t="str">
        <f t="shared" si="0"/>
        <v/>
      </c>
      <c r="P12" s="4" t="str">
        <f t="shared" si="0"/>
        <v/>
      </c>
      <c r="Q12" s="4">
        <f t="shared" si="0"/>
        <v>3</v>
      </c>
      <c r="R12" s="4" t="str">
        <f t="shared" si="0"/>
        <v/>
      </c>
      <c r="S12" s="4" t="str">
        <f t="shared" si="0"/>
        <v/>
      </c>
      <c r="T12" s="4" t="str">
        <f t="shared" si="0"/>
        <v/>
      </c>
      <c r="U12" s="4" t="str">
        <f t="shared" si="0"/>
        <v/>
      </c>
      <c r="V12" s="4" t="str">
        <f t="shared" si="0"/>
        <v/>
      </c>
      <c r="W12" s="4" t="str">
        <f t="shared" ca="1" si="3"/>
        <v>Vencido.</v>
      </c>
      <c r="X12" s="12">
        <f t="shared" si="4"/>
        <v>1531.875</v>
      </c>
      <c r="Y12" s="13" t="str">
        <f t="shared" ca="1" si="5"/>
        <v>0 Año 5 Meses 4 Días.</v>
      </c>
    </row>
    <row r="13" spans="2:25">
      <c r="B13" s="4" t="str">
        <f>PRODUCTOS!B12</f>
        <v>Grapas Industriales 23/15</v>
      </c>
      <c r="C13" s="11">
        <f>VLOOKUP(B13,PRODUCTOS!$B$7:$C$14,2,0)</f>
        <v>22.58</v>
      </c>
      <c r="D13" s="4">
        <v>125</v>
      </c>
      <c r="E13" s="12">
        <f t="shared" si="1"/>
        <v>2822.5</v>
      </c>
      <c r="F13" s="3">
        <v>2009</v>
      </c>
      <c r="G13" s="3">
        <v>2</v>
      </c>
      <c r="H13" s="3">
        <v>14</v>
      </c>
      <c r="I13" s="3">
        <v>90</v>
      </c>
      <c r="J13" s="12">
        <f t="shared" si="2"/>
        <v>211.6875</v>
      </c>
      <c r="K13" s="4" t="str">
        <f t="shared" si="0"/>
        <v/>
      </c>
      <c r="L13" s="4" t="str">
        <f t="shared" si="0"/>
        <v/>
      </c>
      <c r="M13" s="4" t="str">
        <f t="shared" si="0"/>
        <v/>
      </c>
      <c r="N13" s="4" t="str">
        <f t="shared" si="0"/>
        <v/>
      </c>
      <c r="O13" s="4">
        <f t="shared" si="0"/>
        <v>15</v>
      </c>
      <c r="P13" s="4" t="str">
        <f t="shared" si="0"/>
        <v/>
      </c>
      <c r="Q13" s="4" t="str">
        <f t="shared" si="0"/>
        <v/>
      </c>
      <c r="R13" s="4" t="str">
        <f t="shared" si="0"/>
        <v/>
      </c>
      <c r="S13" s="4" t="str">
        <f t="shared" si="0"/>
        <v/>
      </c>
      <c r="T13" s="4" t="str">
        <f t="shared" si="0"/>
        <v/>
      </c>
      <c r="U13" s="4" t="str">
        <f t="shared" si="0"/>
        <v/>
      </c>
      <c r="V13" s="4" t="str">
        <f t="shared" si="0"/>
        <v/>
      </c>
      <c r="W13" s="4" t="str">
        <f t="shared" ca="1" si="3"/>
        <v>Vencido.</v>
      </c>
      <c r="X13" s="12">
        <f t="shared" si="4"/>
        <v>3034.1875</v>
      </c>
      <c r="Y13" s="13" t="str">
        <f t="shared" ca="1" si="5"/>
        <v>0 Año 7 Meses 2 Días.</v>
      </c>
    </row>
    <row r="14" spans="2:25">
      <c r="B14" s="4" t="str">
        <f>PRODUCTOS!B8</f>
        <v>Porta CD 20</v>
      </c>
      <c r="C14" s="11">
        <f>VLOOKUP(B14,PRODUCTOS!$B$7:$C$14,2,0)</f>
        <v>38.950000000000003</v>
      </c>
      <c r="D14" s="4">
        <v>124</v>
      </c>
      <c r="E14" s="12">
        <f t="shared" si="1"/>
        <v>4829.8</v>
      </c>
      <c r="F14" s="3">
        <v>2009</v>
      </c>
      <c r="G14" s="3">
        <v>3</v>
      </c>
      <c r="H14" s="3">
        <v>14</v>
      </c>
      <c r="I14" s="3">
        <v>120</v>
      </c>
      <c r="J14" s="12">
        <f t="shared" si="2"/>
        <v>362.23500000000001</v>
      </c>
      <c r="K14" s="4" t="str">
        <f t="shared" si="0"/>
        <v/>
      </c>
      <c r="L14" s="4" t="str">
        <f t="shared" si="0"/>
        <v/>
      </c>
      <c r="M14" s="4" t="str">
        <f t="shared" si="0"/>
        <v/>
      </c>
      <c r="N14" s="4" t="str">
        <f t="shared" si="0"/>
        <v/>
      </c>
      <c r="O14" s="4" t="str">
        <f t="shared" si="0"/>
        <v/>
      </c>
      <c r="P14" s="4" t="str">
        <f t="shared" si="0"/>
        <v/>
      </c>
      <c r="Q14" s="4">
        <f t="shared" si="0"/>
        <v>12</v>
      </c>
      <c r="R14" s="4" t="str">
        <f t="shared" si="0"/>
        <v/>
      </c>
      <c r="S14" s="4" t="str">
        <f t="shared" si="0"/>
        <v/>
      </c>
      <c r="T14" s="4" t="str">
        <f t="shared" si="0"/>
        <v/>
      </c>
      <c r="U14" s="4" t="str">
        <f t="shared" si="0"/>
        <v/>
      </c>
      <c r="V14" s="4" t="str">
        <f t="shared" si="0"/>
        <v/>
      </c>
      <c r="W14" s="4" t="str">
        <f t="shared" ca="1" si="3"/>
        <v>Vencido.</v>
      </c>
      <c r="X14" s="12">
        <f t="shared" si="4"/>
        <v>5192.0349999999999</v>
      </c>
      <c r="Y14" s="13" t="str">
        <f t="shared" ca="1" si="5"/>
        <v>0 Año 6 Meses 2 Días.</v>
      </c>
    </row>
    <row r="15" spans="2:25">
      <c r="B15" s="4" t="s">
        <v>33</v>
      </c>
      <c r="C15" s="11">
        <f>VLOOKUP(B15,PRODUCTOS!$B$7:$C$14,2,0)</f>
        <v>7.58</v>
      </c>
      <c r="D15" s="4">
        <v>158</v>
      </c>
      <c r="E15" s="12">
        <f t="shared" si="1"/>
        <v>1197.6400000000001</v>
      </c>
      <c r="F15" s="3">
        <v>2009</v>
      </c>
      <c r="G15" s="3">
        <v>4</v>
      </c>
      <c r="H15" s="3">
        <v>30</v>
      </c>
      <c r="I15" s="3">
        <v>130</v>
      </c>
      <c r="J15" s="12">
        <f t="shared" si="2"/>
        <v>89.823000000000008</v>
      </c>
      <c r="K15" s="4" t="str">
        <f t="shared" si="0"/>
        <v/>
      </c>
      <c r="L15" s="4" t="str">
        <f t="shared" si="0"/>
        <v/>
      </c>
      <c r="M15" s="4" t="str">
        <f t="shared" si="0"/>
        <v/>
      </c>
      <c r="N15" s="4" t="str">
        <f t="shared" si="0"/>
        <v/>
      </c>
      <c r="O15" s="4" t="str">
        <f t="shared" si="0"/>
        <v/>
      </c>
      <c r="P15" s="4" t="str">
        <f t="shared" si="0"/>
        <v/>
      </c>
      <c r="Q15" s="4" t="str">
        <f t="shared" si="0"/>
        <v/>
      </c>
      <c r="R15" s="4" t="str">
        <f t="shared" si="0"/>
        <v/>
      </c>
      <c r="S15" s="4">
        <f t="shared" si="0"/>
        <v>7</v>
      </c>
      <c r="T15" s="4" t="str">
        <f t="shared" si="0"/>
        <v/>
      </c>
      <c r="U15" s="4" t="str">
        <f t="shared" si="0"/>
        <v/>
      </c>
      <c r="V15" s="4" t="str">
        <f t="shared" si="0"/>
        <v/>
      </c>
      <c r="W15" s="4" t="str">
        <f t="shared" ca="1" si="3"/>
        <v>Vencido.</v>
      </c>
      <c r="X15" s="12">
        <f t="shared" si="4"/>
        <v>1287.4630000000002</v>
      </c>
      <c r="Y15" s="13" t="str">
        <f t="shared" ca="1" si="5"/>
        <v>0 Año 4 Meses 16 Días.</v>
      </c>
    </row>
    <row r="16" spans="2:25">
      <c r="B16" s="4" t="s">
        <v>25</v>
      </c>
      <c r="C16" s="11">
        <f>VLOOKUP(B16,PRODUCTOS!$B$7:$C$14,2,0)</f>
        <v>18.25</v>
      </c>
      <c r="D16" s="4">
        <v>120</v>
      </c>
      <c r="E16" s="12">
        <f t="shared" si="1"/>
        <v>2190</v>
      </c>
      <c r="F16" s="3">
        <v>2009</v>
      </c>
      <c r="G16" s="3">
        <v>5</v>
      </c>
      <c r="H16" s="3">
        <v>25</v>
      </c>
      <c r="I16" s="3">
        <v>70</v>
      </c>
      <c r="J16" s="12">
        <f t="shared" si="2"/>
        <v>164.25</v>
      </c>
      <c r="K16" s="4" t="str">
        <f t="shared" si="0"/>
        <v/>
      </c>
      <c r="L16" s="4" t="str">
        <f t="shared" si="0"/>
        <v/>
      </c>
      <c r="M16" s="4" t="str">
        <f t="shared" si="0"/>
        <v/>
      </c>
      <c r="N16" s="4" t="str">
        <f t="shared" si="0"/>
        <v/>
      </c>
      <c r="O16" s="4" t="str">
        <f t="shared" si="0"/>
        <v/>
      </c>
      <c r="P16" s="4" t="str">
        <f t="shared" si="0"/>
        <v/>
      </c>
      <c r="Q16" s="4" t="str">
        <f t="shared" si="0"/>
        <v/>
      </c>
      <c r="R16" s="4">
        <f t="shared" si="0"/>
        <v>3</v>
      </c>
      <c r="S16" s="4" t="str">
        <f t="shared" si="0"/>
        <v/>
      </c>
      <c r="T16" s="4" t="str">
        <f t="shared" si="0"/>
        <v/>
      </c>
      <c r="U16" s="4" t="str">
        <f t="shared" si="0"/>
        <v/>
      </c>
      <c r="V16" s="4" t="str">
        <f t="shared" si="0"/>
        <v/>
      </c>
      <c r="W16" s="4" t="str">
        <f t="shared" ca="1" si="3"/>
        <v>Vencido.</v>
      </c>
      <c r="X16" s="12">
        <f t="shared" si="4"/>
        <v>2354.25</v>
      </c>
      <c r="Y16" s="13" t="str">
        <f t="shared" ca="1" si="5"/>
        <v>0 Año 3 Meses 21 Días.</v>
      </c>
    </row>
    <row r="17" spans="2:25">
      <c r="B17" s="4" t="s">
        <v>27</v>
      </c>
      <c r="C17" s="11">
        <f>VLOOKUP(B17,PRODUCTOS!$B$7:$C$14,2,0)</f>
        <v>0.35</v>
      </c>
      <c r="D17" s="4">
        <v>200</v>
      </c>
      <c r="E17" s="12">
        <f t="shared" si="1"/>
        <v>70</v>
      </c>
      <c r="F17" s="3">
        <v>2009</v>
      </c>
      <c r="G17" s="3">
        <v>4</v>
      </c>
      <c r="H17" s="3">
        <v>13</v>
      </c>
      <c r="I17" s="3">
        <v>30</v>
      </c>
      <c r="J17" s="12">
        <f t="shared" si="2"/>
        <v>5.25</v>
      </c>
      <c r="K17" s="4" t="str">
        <f t="shared" si="0"/>
        <v/>
      </c>
      <c r="L17" s="4" t="str">
        <f t="shared" si="0"/>
        <v/>
      </c>
      <c r="M17" s="4" t="str">
        <f t="shared" si="0"/>
        <v/>
      </c>
      <c r="N17" s="4" t="str">
        <f t="shared" si="0"/>
        <v/>
      </c>
      <c r="O17" s="4">
        <f t="shared" si="0"/>
        <v>13</v>
      </c>
      <c r="P17" s="4" t="str">
        <f t="shared" si="0"/>
        <v/>
      </c>
      <c r="Q17" s="4" t="str">
        <f t="shared" si="0"/>
        <v/>
      </c>
      <c r="R17" s="4" t="str">
        <f t="shared" si="0"/>
        <v/>
      </c>
      <c r="S17" s="4" t="str">
        <f t="shared" si="0"/>
        <v/>
      </c>
      <c r="T17" s="4" t="str">
        <f t="shared" si="0"/>
        <v/>
      </c>
      <c r="U17" s="4" t="str">
        <f t="shared" si="0"/>
        <v/>
      </c>
      <c r="V17" s="4" t="str">
        <f t="shared" si="0"/>
        <v/>
      </c>
      <c r="W17" s="4" t="str">
        <f t="shared" ca="1" si="3"/>
        <v>Vencido.</v>
      </c>
      <c r="X17" s="12">
        <f t="shared" si="4"/>
        <v>75.25</v>
      </c>
      <c r="Y17" s="13" t="str">
        <f t="shared" ca="1" si="5"/>
        <v>0 Año 5 Meses 3 Días.</v>
      </c>
    </row>
    <row r="20" spans="2:25">
      <c r="H20" s="8"/>
    </row>
    <row r="21" spans="2:25">
      <c r="H21" s="8"/>
    </row>
    <row r="22" spans="2:25">
      <c r="H22" s="8"/>
    </row>
    <row r="23" spans="2:25">
      <c r="H23" s="8"/>
    </row>
    <row r="24" spans="2:25">
      <c r="H24" s="8"/>
    </row>
    <row r="25" spans="2:25">
      <c r="H25" s="8"/>
    </row>
    <row r="26" spans="2:25">
      <c r="H26" s="8"/>
    </row>
    <row r="27" spans="2:25">
      <c r="H27" s="8"/>
    </row>
    <row r="28" spans="2:25">
      <c r="H28" s="1"/>
    </row>
  </sheetData>
  <mergeCells count="12">
    <mergeCell ref="B3:H3"/>
    <mergeCell ref="B8:B9"/>
    <mergeCell ref="E8:E9"/>
    <mergeCell ref="F8:H8"/>
    <mergeCell ref="I8:I9"/>
    <mergeCell ref="J8:J9"/>
    <mergeCell ref="Y8:Y9"/>
    <mergeCell ref="C8:C9"/>
    <mergeCell ref="D8:D9"/>
    <mergeCell ref="K8:V8"/>
    <mergeCell ref="X8:X9"/>
    <mergeCell ref="W8:W9"/>
  </mergeCells>
  <phoneticPr fontId="1" type="noConversion"/>
  <pageMargins left="0.75" right="0.75" top="1" bottom="1" header="0" footer="0"/>
  <pageSetup paperSize="9" orientation="portrait" horizontalDpi="720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4:C14"/>
  <sheetViews>
    <sheetView workbookViewId="0">
      <selection activeCell="B9" sqref="B9"/>
    </sheetView>
  </sheetViews>
  <sheetFormatPr baseColWidth="10" defaultRowHeight="12.75"/>
  <cols>
    <col min="2" max="2" width="30.140625" bestFit="1" customWidth="1"/>
  </cols>
  <sheetData>
    <row r="4" spans="2:3" ht="19.5">
      <c r="B4" s="18" t="s">
        <v>23</v>
      </c>
      <c r="C4" s="18"/>
    </row>
    <row r="6" spans="2:3">
      <c r="B6" s="7" t="s">
        <v>0</v>
      </c>
      <c r="C6" s="7" t="s">
        <v>29</v>
      </c>
    </row>
    <row r="7" spans="2:3">
      <c r="B7" t="s">
        <v>24</v>
      </c>
      <c r="C7" s="10">
        <v>25.8</v>
      </c>
    </row>
    <row r="8" spans="2:3">
      <c r="B8" t="s">
        <v>35</v>
      </c>
      <c r="C8" s="10">
        <v>38.950000000000003</v>
      </c>
    </row>
    <row r="9" spans="2:3">
      <c r="B9" t="s">
        <v>25</v>
      </c>
      <c r="C9" s="10">
        <v>18.25</v>
      </c>
    </row>
    <row r="10" spans="2:3">
      <c r="B10" t="s">
        <v>26</v>
      </c>
      <c r="C10" s="10">
        <v>14.25</v>
      </c>
    </row>
    <row r="11" spans="2:3">
      <c r="B11" t="s">
        <v>27</v>
      </c>
      <c r="C11" s="10">
        <v>0.35</v>
      </c>
    </row>
    <row r="12" spans="2:3">
      <c r="B12" t="s">
        <v>28</v>
      </c>
      <c r="C12" s="10">
        <v>22.58</v>
      </c>
    </row>
    <row r="13" spans="2:3">
      <c r="B13" t="s">
        <v>32</v>
      </c>
      <c r="C13" s="10">
        <v>8.59</v>
      </c>
    </row>
    <row r="14" spans="2:3">
      <c r="B14" t="s">
        <v>33</v>
      </c>
      <c r="C14" s="10">
        <v>7.58</v>
      </c>
    </row>
  </sheetData>
  <mergeCells count="1">
    <mergeCell ref="B4:C4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LETRA DE CAMBIO</vt:lpstr>
      <vt:lpstr>PRODUCTOS</vt:lpstr>
    </vt:vector>
  </TitlesOfParts>
  <Company>Asociación Educativa 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Pirata tu</dc:creator>
  <cp:lastModifiedBy>Brando</cp:lastModifiedBy>
  <dcterms:created xsi:type="dcterms:W3CDTF">2009-05-13T15:48:14Z</dcterms:created>
  <dcterms:modified xsi:type="dcterms:W3CDTF">2009-09-17T04:05:10Z</dcterms:modified>
</cp:coreProperties>
</file>