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activeTab="3"/>
  </bookViews>
  <sheets>
    <sheet name="DetallesVentas" sheetId="1" r:id="rId1"/>
    <sheet name="Productos" sheetId="7" r:id="rId2"/>
    <sheet name="Clientes" sheetId="3" r:id="rId3"/>
    <sheet name="Factura" sheetId="2" r:id="rId4"/>
  </sheets>
  <calcPr calcId="124519"/>
</workbook>
</file>

<file path=xl/calcChain.xml><?xml version="1.0" encoding="utf-8"?>
<calcChain xmlns="http://schemas.openxmlformats.org/spreadsheetml/2006/main">
  <c r="B17" i="7"/>
  <c r="O22" i="2"/>
  <c r="Q22" s="1"/>
  <c r="O23"/>
  <c r="O24"/>
  <c r="O25"/>
  <c r="Q25" s="1"/>
  <c r="O26"/>
  <c r="O27"/>
  <c r="O28"/>
  <c r="Q28" s="1"/>
  <c r="O29"/>
  <c r="O21"/>
  <c r="Q21" s="1"/>
  <c r="C7" i="7"/>
  <c r="G16"/>
  <c r="G15"/>
  <c r="G14"/>
  <c r="G13"/>
  <c r="G12"/>
  <c r="G11"/>
  <c r="H22" i="1"/>
  <c r="D21"/>
  <c r="D22" s="1"/>
  <c r="E14" i="2"/>
  <c r="Q23"/>
  <c r="Q24"/>
  <c r="Q26"/>
  <c r="Q27"/>
  <c r="Q29"/>
  <c r="O16"/>
  <c r="I8" i="3"/>
  <c r="I9"/>
  <c r="I7"/>
  <c r="D18" i="2"/>
  <c r="D16"/>
  <c r="D7" i="1"/>
  <c r="G11"/>
  <c r="J33" i="2"/>
  <c r="M33"/>
  <c r="H14"/>
  <c r="G12" i="1"/>
  <c r="H12"/>
  <c r="G13"/>
  <c r="H13"/>
  <c r="G14"/>
  <c r="H14"/>
  <c r="G15"/>
  <c r="H15"/>
  <c r="G16"/>
  <c r="H16"/>
  <c r="H11"/>
  <c r="Q31" i="2" l="1"/>
  <c r="Q32" s="1"/>
  <c r="Q33" s="1"/>
</calcChain>
</file>

<file path=xl/sharedStrings.xml><?xml version="1.0" encoding="utf-8"?>
<sst xmlns="http://schemas.openxmlformats.org/spreadsheetml/2006/main" count="112" uniqueCount="75">
  <si>
    <t>ORDEN</t>
  </si>
  <si>
    <t>DESCRIPCIÓN</t>
  </si>
  <si>
    <t>CANTIDAD</t>
  </si>
  <si>
    <t>COSTO TOTAL</t>
  </si>
  <si>
    <t>VENTA AL
PÚBLICO</t>
  </si>
  <si>
    <t>Rodillos Finley</t>
  </si>
  <si>
    <t>A-201</t>
  </si>
  <si>
    <t>Alicate Gangley</t>
  </si>
  <si>
    <t>D-520</t>
  </si>
  <si>
    <t>NRO. DE
PEDIDO</t>
  </si>
  <si>
    <t>Código del Pedido:</t>
  </si>
  <si>
    <t>Cantidad:</t>
  </si>
  <si>
    <t>BÚSQUEDA DE DATOS</t>
  </si>
  <si>
    <t>M-452</t>
  </si>
  <si>
    <t>Fierro 3"</t>
  </si>
  <si>
    <t>C-101</t>
  </si>
  <si>
    <t>Cemento - Sol</t>
  </si>
  <si>
    <t>C-102</t>
  </si>
  <si>
    <t>UNIDAD</t>
  </si>
  <si>
    <t>BOLSA</t>
  </si>
  <si>
    <t>MILLAR</t>
  </si>
  <si>
    <t>L-450</t>
  </si>
  <si>
    <t>CÓDIGO DEL CLIENTE:</t>
  </si>
  <si>
    <t>FECHA DE
COMPRA</t>
  </si>
  <si>
    <t>CLIENTES</t>
  </si>
  <si>
    <t>CF-0000001</t>
  </si>
  <si>
    <t>ROBLES ANCHANTE</t>
  </si>
  <si>
    <t>ANA MARÍA</t>
  </si>
  <si>
    <t>FECHA NAC.</t>
  </si>
  <si>
    <t>DIRECCIÓN</t>
  </si>
  <si>
    <t>ESTADO CIV.</t>
  </si>
  <si>
    <t>DNI</t>
  </si>
  <si>
    <t>CÓDIGO</t>
  </si>
  <si>
    <t>APELLIDOS</t>
  </si>
  <si>
    <t>NOMBRES</t>
  </si>
  <si>
    <t>S</t>
  </si>
  <si>
    <t>CF-0000002</t>
  </si>
  <si>
    <t>MONTES CUEVAS</t>
  </si>
  <si>
    <t>LUISA MARLENE</t>
  </si>
  <si>
    <t>Calle Lima # 700</t>
  </si>
  <si>
    <t>Calle Piura # 246</t>
  </si>
  <si>
    <t>C</t>
  </si>
  <si>
    <t>CF-0000003</t>
  </si>
  <si>
    <t>ROSAS CARPIO</t>
  </si>
  <si>
    <t>FERNANDO LUJIS</t>
  </si>
  <si>
    <t>Av. J.J. Elías # 600</t>
  </si>
  <si>
    <t xml:space="preserve">Ica, </t>
  </si>
  <si>
    <t>de</t>
  </si>
  <si>
    <t>del</t>
  </si>
  <si>
    <t>Señor(es)</t>
  </si>
  <si>
    <t>R.U.C:</t>
  </si>
  <si>
    <t>DIRECCIÓN:</t>
  </si>
  <si>
    <t>Guía de Remisión:</t>
  </si>
  <si>
    <t>CANT.</t>
  </si>
  <si>
    <t>P. UNITARIO</t>
  </si>
  <si>
    <t>VALOR DE VENTA</t>
  </si>
  <si>
    <t>SUB TOTAL</t>
  </si>
  <si>
    <t>TOTAL S/.</t>
  </si>
  <si>
    <t>Ica,</t>
  </si>
  <si>
    <t>FACTURA</t>
  </si>
  <si>
    <t>Nº</t>
  </si>
  <si>
    <t>R.U.C. 20452648319</t>
  </si>
  <si>
    <t>C A N C E L A D O</t>
  </si>
  <si>
    <t>Maritillo - Mango de Madera</t>
  </si>
  <si>
    <t>Ladrillo de Techo</t>
  </si>
  <si>
    <t>RUC</t>
  </si>
  <si>
    <t>COSTO POR
UNIDAD</t>
  </si>
  <si>
    <t>STOCK</t>
  </si>
  <si>
    <t>Lugar:</t>
  </si>
  <si>
    <t>CASO Nro. 01</t>
  </si>
  <si>
    <t>CASO Nro. 02</t>
  </si>
  <si>
    <t>CÓDIGO
PRODUCTO</t>
  </si>
  <si>
    <t>Código Prod.:</t>
  </si>
  <si>
    <t>Producto</t>
  </si>
  <si>
    <t>I.G.V. 19%</t>
  </si>
</sst>
</file>

<file path=xl/styles.xml><?xml version="1.0" encoding="utf-8"?>
<styleSheet xmlns="http://schemas.openxmlformats.org/spreadsheetml/2006/main">
  <numFmts count="6">
    <numFmt numFmtId="164" formatCode="000000"/>
    <numFmt numFmtId="165" formatCode="dd"/>
    <numFmt numFmtId="166" formatCode="mmmm"/>
    <numFmt numFmtId="167" formatCode="yyyy"/>
    <numFmt numFmtId="168" formatCode="_ [$S/.-280A]\ * #,##0.00_ ;_ [$S/.-280A]\ * \-#,##0.00_ ;_ [$S/.-280A]\ * &quot;-&quot;??_ ;_ @_ "/>
    <numFmt numFmtId="169" formatCode="#,##0.00_ ;\-#,##0.00\ "/>
  </numFmts>
  <fonts count="1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6"/>
      <color rgb="FF0033CC"/>
      <name val="Calibri"/>
      <family val="2"/>
      <scheme val="minor"/>
    </font>
    <font>
      <sz val="20"/>
      <color rgb="FF0033CC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FF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2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4" fillId="2" borderId="1" xfId="0" applyFont="1" applyFill="1" applyBorder="1"/>
    <xf numFmtId="14" fontId="0" fillId="0" borderId="2" xfId="0" applyNumberFormat="1" applyBorder="1"/>
    <xf numFmtId="0" fontId="3" fillId="4" borderId="2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6" borderId="0" xfId="0" applyFill="1" applyBorder="1"/>
    <xf numFmtId="0" fontId="0" fillId="6" borderId="8" xfId="0" applyFill="1" applyBorder="1"/>
    <xf numFmtId="0" fontId="0" fillId="6" borderId="9" xfId="0" applyFill="1" applyBorder="1"/>
    <xf numFmtId="164" fontId="14" fillId="6" borderId="0" xfId="0" applyNumberFormat="1" applyFont="1" applyFill="1" applyBorder="1"/>
    <xf numFmtId="0" fontId="14" fillId="6" borderId="9" xfId="0" applyFont="1" applyFill="1" applyBorder="1"/>
    <xf numFmtId="165" fontId="12" fillId="0" borderId="3" xfId="0" applyNumberFormat="1" applyFont="1" applyBorder="1" applyAlignment="1">
      <alignment horizontal="center"/>
    </xf>
    <xf numFmtId="167" fontId="12" fillId="0" borderId="3" xfId="0" applyNumberFormat="1" applyFont="1" applyBorder="1"/>
    <xf numFmtId="164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/>
    <xf numFmtId="0" fontId="1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8" fillId="0" borderId="4" xfId="0" applyFont="1" applyBorder="1" applyAlignment="1">
      <alignment horizontal="righ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12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68" fontId="8" fillId="0" borderId="5" xfId="0" applyNumberFormat="1" applyFont="1" applyBorder="1" applyAlignment="1">
      <alignment horizontal="right" vertical="center"/>
    </xf>
    <xf numFmtId="168" fontId="8" fillId="0" borderId="6" xfId="0" applyNumberFormat="1" applyFont="1" applyBorder="1" applyAlignment="1">
      <alignment horizontal="right" vertical="center"/>
    </xf>
    <xf numFmtId="169" fontId="8" fillId="0" borderId="5" xfId="0" applyNumberFormat="1" applyFont="1" applyBorder="1" applyAlignment="1">
      <alignment horizontal="right" vertical="center"/>
    </xf>
    <xf numFmtId="169" fontId="8" fillId="0" borderId="6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2</xdr:row>
      <xdr:rowOff>171450</xdr:rowOff>
    </xdr:from>
    <xdr:to>
      <xdr:col>11</xdr:col>
      <xdr:colOff>9525</xdr:colOff>
      <xdr:row>11</xdr:row>
      <xdr:rowOff>180975</xdr:rowOff>
    </xdr:to>
    <xdr:grpSp>
      <xdr:nvGrpSpPr>
        <xdr:cNvPr id="15" name="14 Grupo"/>
        <xdr:cNvGrpSpPr/>
      </xdr:nvGrpSpPr>
      <xdr:grpSpPr>
        <a:xfrm>
          <a:off x="752475" y="586068"/>
          <a:ext cx="4624668" cy="1802466"/>
          <a:chOff x="8763000" y="571500"/>
          <a:chExt cx="4543425" cy="1724025"/>
        </a:xfrm>
      </xdr:grpSpPr>
      <xdr:sp macro="" textlink="">
        <xdr:nvSpPr>
          <xdr:cNvPr id="2" name="1 Rectángulo redondeado"/>
          <xdr:cNvSpPr/>
        </xdr:nvSpPr>
        <xdr:spPr>
          <a:xfrm>
            <a:off x="8763000" y="571500"/>
            <a:ext cx="4543425" cy="1724025"/>
          </a:xfrm>
          <a:prstGeom prst="round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3" name="2 CuadroTexto"/>
          <xdr:cNvSpPr txBox="1"/>
        </xdr:nvSpPr>
        <xdr:spPr>
          <a:xfrm>
            <a:off x="8763000" y="781050"/>
            <a:ext cx="4543425" cy="9048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algn="ctr"/>
            <a:r>
              <a:rPr lang="es-ES" sz="1600" b="1" cap="none" spc="0" baseline="0">
                <a:ln w="12700">
                  <a:solidFill>
                    <a:schemeClr val="tx2">
                      <a:satMod val="155000"/>
                    </a:schemeClr>
                  </a:solidFill>
                  <a:prstDash val="solid"/>
                </a:ln>
                <a:solidFill>
                  <a:schemeClr val="bg2">
                    <a:tint val="85000"/>
                    <a:satMod val="155000"/>
                  </a:schemeClr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  <a:reflection blurRad="6350" stA="55000" endA="300" endPos="45500" dir="5400000" sy="-100000" algn="bl" rotWithShape="0"/>
                </a:effectLst>
                <a:latin typeface="Copperplate Gothic Bold" pitchFamily="34" charset="0"/>
              </a:rPr>
              <a:t>Impresiones Grafica Canito </a:t>
            </a:r>
            <a:r>
              <a:rPr lang="es-ES" sz="1100" b="1" cap="none" spc="0" baseline="0">
                <a:ln w="12700">
                  <a:solidFill>
                    <a:schemeClr val="tx2">
                      <a:satMod val="155000"/>
                    </a:schemeClr>
                  </a:solidFill>
                  <a:prstDash val="solid"/>
                </a:ln>
                <a:solidFill>
                  <a:schemeClr val="bg2">
                    <a:tint val="85000"/>
                    <a:satMod val="155000"/>
                  </a:schemeClr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  <a:reflection blurRad="6350" stA="55000" endA="300" endPos="45500" dir="5400000" sy="-100000" algn="bl" rotWithShape="0"/>
                </a:effectLst>
                <a:latin typeface="Copperplate Gothic Bold" pitchFamily="34" charset="0"/>
              </a:rPr>
              <a:t>S.A.C.</a:t>
            </a:r>
          </a:p>
          <a:p>
            <a:endParaRPr lang="es-ES" sz="6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  <a:reflection blurRad="6350" stA="55000" endA="300" endPos="45500" dir="5400000" sy="-100000" algn="bl" rotWithShape="0"/>
              </a:effectLst>
              <a:latin typeface="Copperplate Gothic Bold" pitchFamily="34" charset="0"/>
            </a:endParaRPr>
          </a:p>
          <a:p>
            <a:pPr algn="ctr"/>
            <a:r>
              <a:rPr lang="es-ES" sz="900" b="0" cap="none" spc="0" baseline="0">
                <a:ln>
                  <a:noFill/>
                </a:ln>
                <a:solidFill>
                  <a:schemeClr val="accent1"/>
                </a:solidFill>
                <a:effectLst/>
                <a:latin typeface="Arial Narrow" pitchFamily="34" charset="0"/>
              </a:rPr>
              <a:t>Suc.: CALLE SALAVERRY Nº 125 - "A" - TELF.: 228602 - ICA</a:t>
            </a:r>
          </a:p>
          <a:p>
            <a:pPr algn="ctr"/>
            <a:r>
              <a:rPr lang="es-ES" sz="900" b="0" cap="none" spc="0" baseline="0">
                <a:ln>
                  <a:noFill/>
                </a:ln>
                <a:solidFill>
                  <a:schemeClr val="accent1"/>
                </a:solidFill>
                <a:effectLst/>
                <a:latin typeface="Arial Narrow" pitchFamily="34" charset="0"/>
              </a:rPr>
              <a:t>Princ. Urb. San Joaquin Mza. "T" - 25 - 2º ETAPA - ICA</a:t>
            </a:r>
          </a:p>
          <a:p>
            <a:pPr algn="ctr"/>
            <a:r>
              <a:rPr lang="es-ES" sz="900" b="0" cap="none" spc="0" baseline="0">
                <a:ln>
                  <a:noFill/>
                </a:ln>
                <a:solidFill>
                  <a:schemeClr val="accent1"/>
                </a:solidFill>
                <a:effectLst/>
                <a:latin typeface="Arial Narrow" pitchFamily="34" charset="0"/>
              </a:rPr>
              <a:t>Telf: 212706 - 521198</a:t>
            </a:r>
          </a:p>
          <a:p>
            <a:pPr algn="ctr"/>
            <a:r>
              <a:rPr lang="es-ES" sz="900" b="0" cap="none" spc="0" baseline="0">
                <a:ln>
                  <a:noFill/>
                </a:ln>
                <a:solidFill>
                  <a:schemeClr val="accent1"/>
                </a:solidFill>
                <a:effectLst/>
                <a:latin typeface="Arial Narrow" pitchFamily="34" charset="0"/>
              </a:rPr>
              <a:t>Cel: 9610868 - 9607418 - 9992732</a:t>
            </a:r>
          </a:p>
        </xdr:txBody>
      </xdr:sp>
      <xdr:cxnSp macro="">
        <xdr:nvCxnSpPr>
          <xdr:cNvPr id="5" name="4 Conector recto"/>
          <xdr:cNvCxnSpPr/>
        </xdr:nvCxnSpPr>
        <xdr:spPr>
          <a:xfrm>
            <a:off x="9545830" y="1714500"/>
            <a:ext cx="3260831" cy="1588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5 CuadroTexto"/>
          <xdr:cNvSpPr txBox="1"/>
        </xdr:nvSpPr>
        <xdr:spPr>
          <a:xfrm>
            <a:off x="9545830" y="1752601"/>
            <a:ext cx="3271701" cy="3524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algn="ctr"/>
            <a:r>
              <a:rPr lang="es-ES" sz="900" b="0" cap="none" spc="0" baseline="0">
                <a:ln>
                  <a:noFill/>
                </a:ln>
                <a:solidFill>
                  <a:schemeClr val="accent1"/>
                </a:solidFill>
                <a:effectLst/>
                <a:latin typeface="Britannic Bold" pitchFamily="34" charset="0"/>
              </a:rPr>
              <a:t>SERVICIO DE IMPRESIONES EN GENERAL</a:t>
            </a:r>
          </a:p>
          <a:p>
            <a:pPr algn="ctr"/>
            <a:r>
              <a:rPr lang="es-ES" sz="900" b="0" cap="none" spc="0" baseline="0">
                <a:ln>
                  <a:noFill/>
                </a:ln>
                <a:solidFill>
                  <a:schemeClr val="accent1"/>
                </a:solidFill>
                <a:effectLst/>
                <a:latin typeface="Britannic Bold" pitchFamily="34" charset="0"/>
              </a:rPr>
              <a:t>AUTORIZADO POR LA SUNAT</a:t>
            </a:r>
          </a:p>
        </xdr:txBody>
      </xdr:sp>
    </xdr:grpSp>
    <xdr:clientData/>
  </xdr:twoCellAnchor>
  <xdr:twoCellAnchor>
    <xdr:from>
      <xdr:col>1</xdr:col>
      <xdr:colOff>1</xdr:colOff>
      <xdr:row>30</xdr:row>
      <xdr:rowOff>57150</xdr:rowOff>
    </xdr:from>
    <xdr:to>
      <xdr:col>5</xdr:col>
      <xdr:colOff>485776</xdr:colOff>
      <xdr:row>33</xdr:row>
      <xdr:rowOff>180975</xdr:rowOff>
    </xdr:to>
    <xdr:sp macro="" textlink="">
      <xdr:nvSpPr>
        <xdr:cNvPr id="12" name="11 CuadroTexto"/>
        <xdr:cNvSpPr txBox="1"/>
      </xdr:nvSpPr>
      <xdr:spPr>
        <a:xfrm>
          <a:off x="762001" y="5791200"/>
          <a:ext cx="2266950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1000" b="1" cap="none" spc="0" baseline="0">
              <a:ln>
                <a:noFill/>
              </a:ln>
              <a:solidFill>
                <a:schemeClr val="accent1"/>
              </a:solidFill>
              <a:effectLst/>
              <a:latin typeface="Arial Narrow" pitchFamily="34" charset="0"/>
              <a:ea typeface="+mn-ea"/>
              <a:cs typeface="+mn-cs"/>
            </a:rPr>
            <a:t>IMPRESIONES GRAFICAS CANITO S.A.C.</a:t>
          </a:r>
        </a:p>
        <a:p>
          <a:pPr marL="0" indent="0" algn="ctr"/>
          <a:r>
            <a:rPr lang="es-ES" sz="700" b="0" cap="none" spc="0" baseline="0">
              <a:ln>
                <a:noFill/>
              </a:ln>
              <a:solidFill>
                <a:schemeClr val="accent1"/>
              </a:solidFill>
              <a:effectLst/>
              <a:latin typeface="Arial Narrow" pitchFamily="34" charset="0"/>
              <a:ea typeface="+mn-ea"/>
              <a:cs typeface="+mn-cs"/>
            </a:rPr>
            <a:t>R.U.C. 20452648319</a:t>
          </a:r>
        </a:p>
        <a:p>
          <a:pPr algn="ctr"/>
          <a:r>
            <a:rPr lang="es-ES" sz="700" b="0" cap="none" spc="0" baseline="0">
              <a:ln>
                <a:noFill/>
              </a:ln>
              <a:solidFill>
                <a:schemeClr val="accent1"/>
              </a:solidFill>
              <a:effectLst/>
              <a:latin typeface="Arial Narrow" pitchFamily="34" charset="0"/>
            </a:rPr>
            <a:t>Suc.: CALLE SALAVERRY Nº 125 - "A" - TELF.: 228602 - ICA</a:t>
          </a:r>
        </a:p>
        <a:p>
          <a:pPr algn="ctr"/>
          <a:r>
            <a:rPr lang="es-ES" sz="700" b="0" cap="none" spc="0" baseline="0">
              <a:ln>
                <a:noFill/>
              </a:ln>
              <a:solidFill>
                <a:schemeClr val="accent1"/>
              </a:solidFill>
              <a:effectLst/>
              <a:latin typeface="Arial Narrow" pitchFamily="34" charset="0"/>
            </a:rPr>
            <a:t>Princ. Urb. San Joaquin Mza. "T" - 25 </a:t>
          </a:r>
          <a:r>
            <a:rPr lang="es-ES" sz="700" b="0" cap="none" spc="0" baseline="0">
              <a:ln>
                <a:noFill/>
              </a:ln>
              <a:solidFill>
                <a:schemeClr val="accent1"/>
              </a:solidFill>
              <a:effectLst/>
              <a:latin typeface="Arial Narrow" pitchFamily="34" charset="0"/>
              <a:ea typeface="+mn-ea"/>
              <a:cs typeface="+mn-cs"/>
            </a:rPr>
            <a:t>-</a:t>
          </a:r>
          <a:r>
            <a:rPr lang="es-ES" sz="700" b="0" cap="none" spc="0" baseline="0">
              <a:ln>
                <a:noFill/>
              </a:ln>
              <a:solidFill>
                <a:schemeClr val="accent1"/>
              </a:solidFill>
              <a:effectLst/>
              <a:latin typeface="Arial Narrow" pitchFamily="34" charset="0"/>
            </a:rPr>
            <a:t> 2º ETAPA - ICA</a:t>
          </a:r>
        </a:p>
        <a:p>
          <a:pPr algn="ctr"/>
          <a:r>
            <a:rPr lang="es-ES" sz="700" b="0" cap="none" spc="0" baseline="0">
              <a:ln>
                <a:noFill/>
              </a:ln>
              <a:solidFill>
                <a:schemeClr val="accent1"/>
              </a:solidFill>
              <a:effectLst/>
              <a:latin typeface="Arial Narrow" pitchFamily="34" charset="0"/>
            </a:rPr>
            <a:t>Telf: 212706 - 521198</a:t>
          </a:r>
        </a:p>
        <a:p>
          <a:pPr algn="ctr"/>
          <a:r>
            <a:rPr lang="es-ES" sz="700" b="0" cap="none" spc="0" baseline="0">
              <a:ln>
                <a:noFill/>
              </a:ln>
              <a:solidFill>
                <a:schemeClr val="accent1"/>
              </a:solidFill>
              <a:effectLst/>
              <a:latin typeface="Arial Narrow" pitchFamily="34" charset="0"/>
            </a:rPr>
            <a:t>Cel: 9610868 - 9607418 - 9992732</a:t>
          </a:r>
        </a:p>
        <a:p>
          <a:pPr algn="ctr"/>
          <a:r>
            <a:rPr lang="es-ES" sz="700" b="0" cap="none" spc="0" baseline="0">
              <a:ln>
                <a:noFill/>
              </a:ln>
              <a:solidFill>
                <a:schemeClr val="accent1"/>
              </a:solidFill>
              <a:effectLst/>
              <a:latin typeface="Arial Narrow" pitchFamily="34" charset="0"/>
            </a:rPr>
            <a:t>Serie 002: 401 - 900</a:t>
          </a:r>
        </a:p>
        <a:p>
          <a:pPr algn="ctr"/>
          <a:r>
            <a:rPr lang="es-ES" sz="700" b="0" cap="none" spc="0" baseline="0">
              <a:ln>
                <a:noFill/>
              </a:ln>
              <a:solidFill>
                <a:schemeClr val="accent1"/>
              </a:solidFill>
              <a:effectLst/>
              <a:latin typeface="Arial Narrow" pitchFamily="34" charset="0"/>
            </a:rPr>
            <a:t>Aut.: 0407724103 - F.I.: 25 - 08 - 07</a:t>
          </a:r>
          <a:endParaRPr lang="es-ES" sz="900" b="0" cap="none" spc="0" baseline="0">
            <a:ln>
              <a:noFill/>
            </a:ln>
            <a:solidFill>
              <a:schemeClr val="accent1"/>
            </a:solidFill>
            <a:effectLst/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0</xdr:colOff>
      <xdr:row>30</xdr:row>
      <xdr:rowOff>38100</xdr:rowOff>
    </xdr:from>
    <xdr:to>
      <xdr:col>5</xdr:col>
      <xdr:colOff>485775</xdr:colOff>
      <xdr:row>33</xdr:row>
      <xdr:rowOff>171450</xdr:rowOff>
    </xdr:to>
    <xdr:sp macro="" textlink="">
      <xdr:nvSpPr>
        <xdr:cNvPr id="14" name="13 Rectángulo redondeado"/>
        <xdr:cNvSpPr/>
      </xdr:nvSpPr>
      <xdr:spPr>
        <a:xfrm>
          <a:off x="762000" y="5772150"/>
          <a:ext cx="2266950" cy="1076325"/>
        </a:xfrm>
        <a:prstGeom prst="roundRect">
          <a:avLst/>
        </a:prstGeom>
        <a:solidFill>
          <a:schemeClr val="accent1">
            <a:alpha val="20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12</xdr:col>
      <xdr:colOff>9524</xdr:colOff>
      <xdr:row>3</xdr:row>
      <xdr:rowOff>0</xdr:rowOff>
    </xdr:from>
    <xdr:to>
      <xdr:col>17</xdr:col>
      <xdr:colOff>485772</xdr:colOff>
      <xdr:row>11</xdr:row>
      <xdr:rowOff>180975</xdr:rowOff>
    </xdr:to>
    <xdr:sp macro="" textlink="">
      <xdr:nvSpPr>
        <xdr:cNvPr id="16" name="15 Redondear rectángulo de esquina diagonal"/>
        <xdr:cNvSpPr/>
      </xdr:nvSpPr>
      <xdr:spPr>
        <a:xfrm flipH="1">
          <a:off x="5591174" y="600075"/>
          <a:ext cx="2943223" cy="1781175"/>
        </a:xfrm>
        <a:prstGeom prst="round2DiagRect">
          <a:avLst/>
        </a:prstGeom>
        <a:solidFill>
          <a:schemeClr val="accent1">
            <a:alpha val="2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22"/>
  <sheetViews>
    <sheetView topLeftCell="A10" workbookViewId="0">
      <selection activeCell="J12" sqref="J12"/>
    </sheetView>
  </sheetViews>
  <sheetFormatPr baseColWidth="10" defaultRowHeight="15"/>
  <cols>
    <col min="2" max="2" width="7.28515625" customWidth="1"/>
    <col min="3" max="3" width="26.42578125" bestFit="1" customWidth="1"/>
    <col min="4" max="5" width="10.28515625" customWidth="1"/>
    <col min="6" max="6" width="11.140625" customWidth="1"/>
    <col min="7" max="7" width="13" bestFit="1" customWidth="1"/>
    <col min="8" max="8" width="9.5703125" customWidth="1"/>
    <col min="9" max="9" width="8.28515625" bestFit="1" customWidth="1"/>
    <col min="11" max="11" width="11" customWidth="1"/>
  </cols>
  <sheetData>
    <row r="3" spans="2:10" ht="21">
      <c r="B3" s="28" t="s">
        <v>12</v>
      </c>
      <c r="C3" s="28"/>
      <c r="D3" s="28"/>
      <c r="E3" s="28"/>
      <c r="F3" s="28"/>
      <c r="G3" s="28"/>
      <c r="H3" s="28"/>
      <c r="I3" s="28"/>
      <c r="J3" s="28"/>
    </row>
    <row r="6" spans="2:10">
      <c r="B6" t="s">
        <v>10</v>
      </c>
      <c r="D6" s="17" t="s">
        <v>8</v>
      </c>
    </row>
    <row r="7" spans="2:10">
      <c r="B7" t="s">
        <v>11</v>
      </c>
      <c r="D7" s="19">
        <f>INDEX(D11:D16,MATCH(D6,I11:I16,0))</f>
        <v>357</v>
      </c>
    </row>
    <row r="10" spans="2:10" ht="30">
      <c r="B10" s="2" t="s">
        <v>0</v>
      </c>
      <c r="C10" s="2" t="s">
        <v>1</v>
      </c>
      <c r="D10" s="2" t="s">
        <v>2</v>
      </c>
      <c r="E10" s="2" t="s">
        <v>18</v>
      </c>
      <c r="F10" s="3" t="s">
        <v>66</v>
      </c>
      <c r="G10" s="2" t="s">
        <v>3</v>
      </c>
      <c r="H10" s="3" t="s">
        <v>4</v>
      </c>
      <c r="I10" s="3" t="s">
        <v>9</v>
      </c>
      <c r="J10" s="3" t="s">
        <v>23</v>
      </c>
    </row>
    <row r="11" spans="2:10">
      <c r="B11" s="6">
        <v>1</v>
      </c>
      <c r="C11" s="4" t="s">
        <v>5</v>
      </c>
      <c r="D11" s="1">
        <v>856</v>
      </c>
      <c r="E11" s="1" t="s">
        <v>18</v>
      </c>
      <c r="F11" s="5">
        <v>0.12</v>
      </c>
      <c r="G11" s="5">
        <f>F11*D11</f>
        <v>102.72</v>
      </c>
      <c r="H11" s="5">
        <f>F11*2</f>
        <v>0.24</v>
      </c>
      <c r="I11" s="1" t="s">
        <v>6</v>
      </c>
      <c r="J11" s="8">
        <v>39834</v>
      </c>
    </row>
    <row r="12" spans="2:10">
      <c r="B12" s="6">
        <v>2</v>
      </c>
      <c r="C12" s="4" t="s">
        <v>7</v>
      </c>
      <c r="D12" s="1">
        <v>357</v>
      </c>
      <c r="E12" s="1" t="s">
        <v>18</v>
      </c>
      <c r="F12" s="5">
        <v>1.57</v>
      </c>
      <c r="G12" s="5">
        <f t="shared" ref="G12:G16" si="0">F12*D12</f>
        <v>560.49</v>
      </c>
      <c r="H12" s="5">
        <f t="shared" ref="H12:H16" si="1">F12*2</f>
        <v>3.14</v>
      </c>
      <c r="I12" s="1" t="s">
        <v>8</v>
      </c>
      <c r="J12" s="8">
        <v>39834</v>
      </c>
    </row>
    <row r="13" spans="2:10">
      <c r="B13" s="6">
        <v>3</v>
      </c>
      <c r="C13" s="4" t="s">
        <v>63</v>
      </c>
      <c r="D13" s="1">
        <v>200</v>
      </c>
      <c r="E13" s="1" t="s">
        <v>18</v>
      </c>
      <c r="F13" s="5">
        <v>10.199999999999999</v>
      </c>
      <c r="G13" s="5">
        <f t="shared" si="0"/>
        <v>2039.9999999999998</v>
      </c>
      <c r="H13" s="5">
        <f t="shared" si="1"/>
        <v>20.399999999999999</v>
      </c>
      <c r="I13" s="1" t="s">
        <v>13</v>
      </c>
      <c r="J13" s="8">
        <v>39838</v>
      </c>
    </row>
    <row r="14" spans="2:10">
      <c r="B14" s="6">
        <v>4</v>
      </c>
      <c r="C14" s="4" t="s">
        <v>14</v>
      </c>
      <c r="D14" s="1">
        <v>300</v>
      </c>
      <c r="E14" s="1" t="s">
        <v>18</v>
      </c>
      <c r="F14" s="5">
        <v>9.35</v>
      </c>
      <c r="G14" s="5">
        <f t="shared" si="0"/>
        <v>2805</v>
      </c>
      <c r="H14" s="5">
        <f t="shared" si="1"/>
        <v>18.7</v>
      </c>
      <c r="I14" s="1" t="s">
        <v>15</v>
      </c>
      <c r="J14" s="8">
        <v>39840</v>
      </c>
    </row>
    <row r="15" spans="2:10">
      <c r="B15" s="6">
        <v>5</v>
      </c>
      <c r="C15" s="4" t="s">
        <v>16</v>
      </c>
      <c r="D15" s="1">
        <v>230</v>
      </c>
      <c r="E15" s="1" t="s">
        <v>19</v>
      </c>
      <c r="F15" s="5">
        <v>9.35</v>
      </c>
      <c r="G15" s="5">
        <f t="shared" si="0"/>
        <v>2150.5</v>
      </c>
      <c r="H15" s="5">
        <f t="shared" si="1"/>
        <v>18.7</v>
      </c>
      <c r="I15" s="1" t="s">
        <v>17</v>
      </c>
      <c r="J15" s="8">
        <v>39846</v>
      </c>
    </row>
    <row r="16" spans="2:10">
      <c r="B16" s="6">
        <v>6</v>
      </c>
      <c r="C16" s="4" t="s">
        <v>64</v>
      </c>
      <c r="D16" s="1">
        <v>2.5</v>
      </c>
      <c r="E16" s="1" t="s">
        <v>20</v>
      </c>
      <c r="F16" s="5">
        <v>92</v>
      </c>
      <c r="G16" s="5">
        <f t="shared" si="0"/>
        <v>230</v>
      </c>
      <c r="H16" s="5">
        <f t="shared" si="1"/>
        <v>184</v>
      </c>
      <c r="I16" s="1" t="s">
        <v>21</v>
      </c>
      <c r="J16" s="8">
        <v>39849</v>
      </c>
    </row>
    <row r="18" spans="2:8">
      <c r="B18" s="27" t="s">
        <v>69</v>
      </c>
      <c r="C18" s="27"/>
      <c r="D18" s="27"/>
      <c r="F18" s="27" t="s">
        <v>70</v>
      </c>
      <c r="G18" s="27"/>
      <c r="H18" s="27"/>
    </row>
    <row r="20" spans="2:8">
      <c r="B20" t="s">
        <v>10</v>
      </c>
      <c r="D20" s="17" t="s">
        <v>17</v>
      </c>
      <c r="F20" t="s">
        <v>10</v>
      </c>
      <c r="H20" s="17" t="s">
        <v>13</v>
      </c>
    </row>
    <row r="21" spans="2:8">
      <c r="B21" t="s">
        <v>68</v>
      </c>
      <c r="D21" s="18">
        <f>MATCH(D20,I11:I16,0)</f>
        <v>5</v>
      </c>
      <c r="F21" t="s">
        <v>68</v>
      </c>
      <c r="H21" s="18"/>
    </row>
    <row r="22" spans="2:8">
      <c r="B22" t="s">
        <v>11</v>
      </c>
      <c r="D22" s="17">
        <f>INDEX(D11:D16,D21)</f>
        <v>230</v>
      </c>
      <c r="F22" t="s">
        <v>11</v>
      </c>
      <c r="H22" s="17">
        <f>INDEX(D11:D16,MATCH(H20,I11:I16,0),)</f>
        <v>200</v>
      </c>
    </row>
  </sheetData>
  <mergeCells count="3">
    <mergeCell ref="B18:D18"/>
    <mergeCell ref="F18:H18"/>
    <mergeCell ref="B3:J3"/>
  </mergeCells>
  <pageMargins left="0.7" right="0.7" top="0.75" bottom="0.75" header="0.3" footer="0.3"/>
  <pageSetup paperSize="9" orientation="portrait" horizontalDpi="720" verticalDpi="72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G21"/>
  <sheetViews>
    <sheetView workbookViewId="0">
      <selection activeCell="G11" sqref="G11"/>
    </sheetView>
  </sheetViews>
  <sheetFormatPr baseColWidth="10" defaultRowHeight="15"/>
  <cols>
    <col min="2" max="2" width="12.42578125" customWidth="1"/>
    <col min="3" max="3" width="26.42578125" bestFit="1" customWidth="1"/>
    <col min="4" max="5" width="10.28515625" customWidth="1"/>
    <col min="6" max="6" width="11.140625" customWidth="1"/>
    <col min="7" max="7" width="9.5703125" customWidth="1"/>
    <col min="8" max="8" width="11" customWidth="1"/>
  </cols>
  <sheetData>
    <row r="3" spans="2:7" ht="21">
      <c r="B3" s="28" t="s">
        <v>12</v>
      </c>
      <c r="C3" s="28"/>
      <c r="D3" s="28"/>
      <c r="E3" s="28"/>
      <c r="F3" s="28"/>
      <c r="G3" s="28"/>
    </row>
    <row r="6" spans="2:7" ht="15.75">
      <c r="B6" t="s">
        <v>72</v>
      </c>
      <c r="C6" s="20">
        <v>5</v>
      </c>
    </row>
    <row r="7" spans="2:7" ht="15.75">
      <c r="B7" t="s">
        <v>73</v>
      </c>
      <c r="C7" s="21" t="str">
        <f>INDEX(C11:C16,MATCH(C6,B11:B16,0))</f>
        <v>Cemento - Sol</v>
      </c>
    </row>
    <row r="10" spans="2:7" ht="30">
      <c r="B10" s="3" t="s">
        <v>71</v>
      </c>
      <c r="C10" s="2" t="s">
        <v>1</v>
      </c>
      <c r="D10" s="2" t="s">
        <v>67</v>
      </c>
      <c r="E10" s="2" t="s">
        <v>18</v>
      </c>
      <c r="F10" s="3" t="s">
        <v>66</v>
      </c>
      <c r="G10" s="3" t="s">
        <v>4</v>
      </c>
    </row>
    <row r="11" spans="2:7">
      <c r="B11" s="6">
        <v>1</v>
      </c>
      <c r="C11" s="4" t="s">
        <v>5</v>
      </c>
      <c r="D11" s="1">
        <v>856</v>
      </c>
      <c r="E11" s="1" t="s">
        <v>18</v>
      </c>
      <c r="F11" s="5">
        <v>12.35</v>
      </c>
      <c r="G11" s="5">
        <f>F11*2</f>
        <v>24.7</v>
      </c>
    </row>
    <row r="12" spans="2:7">
      <c r="B12" s="6">
        <v>2</v>
      </c>
      <c r="C12" s="4" t="s">
        <v>7</v>
      </c>
      <c r="D12" s="1">
        <v>357</v>
      </c>
      <c r="E12" s="1" t="s">
        <v>18</v>
      </c>
      <c r="F12" s="5">
        <v>2.36</v>
      </c>
      <c r="G12" s="5">
        <f t="shared" ref="G12:G16" si="0">F12*2</f>
        <v>4.72</v>
      </c>
    </row>
    <row r="13" spans="2:7">
      <c r="B13" s="6">
        <v>3</v>
      </c>
      <c r="C13" s="4" t="s">
        <v>63</v>
      </c>
      <c r="D13" s="1">
        <v>200</v>
      </c>
      <c r="E13" s="1" t="s">
        <v>18</v>
      </c>
      <c r="F13" s="5">
        <v>11.56</v>
      </c>
      <c r="G13" s="5">
        <f t="shared" si="0"/>
        <v>23.12</v>
      </c>
    </row>
    <row r="14" spans="2:7">
      <c r="B14" s="6">
        <v>4</v>
      </c>
      <c r="C14" s="4" t="s">
        <v>14</v>
      </c>
      <c r="D14" s="1">
        <v>300</v>
      </c>
      <c r="E14" s="1" t="s">
        <v>18</v>
      </c>
      <c r="F14" s="5">
        <v>7.96</v>
      </c>
      <c r="G14" s="5">
        <f t="shared" si="0"/>
        <v>15.92</v>
      </c>
    </row>
    <row r="15" spans="2:7">
      <c r="B15" s="6">
        <v>5</v>
      </c>
      <c r="C15" s="4" t="s">
        <v>16</v>
      </c>
      <c r="D15" s="1">
        <v>230</v>
      </c>
      <c r="E15" s="1" t="s">
        <v>19</v>
      </c>
      <c r="F15" s="5">
        <v>11.96</v>
      </c>
      <c r="G15" s="5">
        <f t="shared" si="0"/>
        <v>23.92</v>
      </c>
    </row>
    <row r="16" spans="2:7">
      <c r="B16" s="6">
        <v>6</v>
      </c>
      <c r="C16" s="4" t="s">
        <v>64</v>
      </c>
      <c r="D16" s="1">
        <v>2.5</v>
      </c>
      <c r="E16" s="1" t="s">
        <v>20</v>
      </c>
      <c r="F16" s="5">
        <v>101.28</v>
      </c>
      <c r="G16" s="5">
        <f t="shared" si="0"/>
        <v>202.56</v>
      </c>
    </row>
    <row r="17" spans="2:3" s="26" customFormat="1">
      <c r="B17" s="24" t="str">
        <f>IF(C17="","",B16+1)</f>
        <v/>
      </c>
      <c r="C17" s="25"/>
    </row>
    <row r="18" spans="2:3" s="26" customFormat="1">
      <c r="B18" s="24"/>
    </row>
    <row r="19" spans="2:3" s="26" customFormat="1">
      <c r="B19" s="24"/>
    </row>
    <row r="20" spans="2:3" s="26" customFormat="1">
      <c r="B20" s="24"/>
    </row>
    <row r="21" spans="2:3" s="26" customFormat="1"/>
  </sheetData>
  <mergeCells count="1">
    <mergeCell ref="B3:G3"/>
  </mergeCells>
  <pageMargins left="0.7" right="0.7" top="0.75" bottom="0.75" header="0.3" footer="0.3"/>
  <pageSetup paperSize="9" orientation="portrait" horizontalDpi="720" verticalDpi="72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I9"/>
  <sheetViews>
    <sheetView workbookViewId="0">
      <selection activeCell="I7" sqref="I7"/>
    </sheetView>
  </sheetViews>
  <sheetFormatPr baseColWidth="10" defaultRowHeight="15"/>
  <cols>
    <col min="3" max="3" width="18" bestFit="1" customWidth="1"/>
    <col min="4" max="4" width="15.85546875" bestFit="1" customWidth="1"/>
    <col min="5" max="5" width="11.5703125" bestFit="1" customWidth="1"/>
    <col min="6" max="6" width="16.140625" bestFit="1" customWidth="1"/>
    <col min="9" max="9" width="12" bestFit="1" customWidth="1"/>
  </cols>
  <sheetData>
    <row r="4" spans="2:9" ht="18.75">
      <c r="B4" s="29" t="s">
        <v>24</v>
      </c>
      <c r="C4" s="29"/>
      <c r="D4" s="29"/>
      <c r="E4" s="29"/>
      <c r="F4" s="29"/>
      <c r="G4" s="29"/>
      <c r="H4" s="29"/>
      <c r="I4" s="29"/>
    </row>
    <row r="6" spans="2:9">
      <c r="B6" s="9" t="s">
        <v>32</v>
      </c>
      <c r="C6" s="9" t="s">
        <v>33</v>
      </c>
      <c r="D6" s="9" t="s">
        <v>34</v>
      </c>
      <c r="E6" s="9" t="s">
        <v>28</v>
      </c>
      <c r="F6" s="9" t="s">
        <v>29</v>
      </c>
      <c r="G6" s="9" t="s">
        <v>30</v>
      </c>
      <c r="H6" s="9" t="s">
        <v>31</v>
      </c>
      <c r="I6" s="9" t="s">
        <v>65</v>
      </c>
    </row>
    <row r="7" spans="2:9">
      <c r="B7" s="4" t="s">
        <v>25</v>
      </c>
      <c r="C7" s="1" t="s">
        <v>26</v>
      </c>
      <c r="D7" s="1" t="s">
        <v>27</v>
      </c>
      <c r="E7" s="10">
        <v>28105</v>
      </c>
      <c r="F7" s="1" t="s">
        <v>39</v>
      </c>
      <c r="G7" s="1" t="s">
        <v>35</v>
      </c>
      <c r="H7" s="1">
        <v>21547896</v>
      </c>
      <c r="I7" s="16" t="str">
        <f>10&amp;H7&amp;7</f>
        <v>10215478967</v>
      </c>
    </row>
    <row r="8" spans="2:9">
      <c r="B8" s="4" t="s">
        <v>36</v>
      </c>
      <c r="C8" s="1" t="s">
        <v>37</v>
      </c>
      <c r="D8" s="1" t="s">
        <v>38</v>
      </c>
      <c r="E8" s="10">
        <v>25609</v>
      </c>
      <c r="F8" s="1" t="s">
        <v>40</v>
      </c>
      <c r="G8" s="1" t="s">
        <v>41</v>
      </c>
      <c r="H8" s="1">
        <v>21639784</v>
      </c>
      <c r="I8" s="16" t="str">
        <f t="shared" ref="I8:I9" si="0">10&amp;H8&amp;7</f>
        <v>10216397847</v>
      </c>
    </row>
    <row r="9" spans="2:9">
      <c r="B9" s="4" t="s">
        <v>42</v>
      </c>
      <c r="C9" s="1" t="s">
        <v>43</v>
      </c>
      <c r="D9" s="1" t="s">
        <v>44</v>
      </c>
      <c r="E9" s="10">
        <v>29221</v>
      </c>
      <c r="F9" s="1" t="s">
        <v>45</v>
      </c>
      <c r="G9" s="1" t="s">
        <v>41</v>
      </c>
      <c r="H9" s="1">
        <v>46789510</v>
      </c>
      <c r="I9" s="16" t="str">
        <f t="shared" si="0"/>
        <v>10467895107</v>
      </c>
    </row>
  </sheetData>
  <mergeCells count="1">
    <mergeCell ref="B4:I4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R33"/>
  <sheetViews>
    <sheetView tabSelected="1" topLeftCell="A10" zoomScale="85" zoomScaleNormal="85" workbookViewId="0">
      <selection activeCell="Q23" sqref="Q23:R23"/>
    </sheetView>
  </sheetViews>
  <sheetFormatPr baseColWidth="10" defaultRowHeight="15"/>
  <cols>
    <col min="2" max="2" width="4.28515625" customWidth="1"/>
    <col min="3" max="3" width="6.5703125" customWidth="1"/>
    <col min="4" max="4" width="4.42578125" customWidth="1"/>
    <col min="6" max="6" width="12.7109375" customWidth="1"/>
    <col min="7" max="7" width="4.42578125" customWidth="1"/>
    <col min="8" max="8" width="5" bestFit="1" customWidth="1"/>
    <col min="9" max="10" width="4.42578125" customWidth="1"/>
    <col min="12" max="12" width="4.42578125" customWidth="1"/>
    <col min="13" max="13" width="6.7109375" customWidth="1"/>
    <col min="15" max="16" width="5.7109375" customWidth="1"/>
    <col min="17" max="18" width="7.28515625" customWidth="1"/>
  </cols>
  <sheetData>
    <row r="1" spans="2:18" ht="15.75" thickBot="1"/>
    <row r="2" spans="2:18" ht="16.5" thickBot="1">
      <c r="B2" t="s">
        <v>22</v>
      </c>
      <c r="F2" s="7" t="s">
        <v>42</v>
      </c>
    </row>
    <row r="5" spans="2:18" ht="21">
      <c r="N5" s="39" t="s">
        <v>59</v>
      </c>
      <c r="O5" s="39"/>
      <c r="P5" s="39"/>
      <c r="Q5" s="39"/>
    </row>
    <row r="7" spans="2:18">
      <c r="N7" s="41" t="s">
        <v>60</v>
      </c>
      <c r="O7" s="40">
        <v>628</v>
      </c>
      <c r="P7" s="40"/>
      <c r="Q7" s="40"/>
    </row>
    <row r="8" spans="2:18">
      <c r="N8" s="41"/>
      <c r="O8" s="40"/>
      <c r="P8" s="40"/>
      <c r="Q8" s="40"/>
    </row>
    <row r="10" spans="2:18">
      <c r="N10" s="39" t="s">
        <v>61</v>
      </c>
      <c r="O10" s="39"/>
      <c r="P10" s="39"/>
      <c r="Q10" s="39"/>
    </row>
    <row r="11" spans="2:18">
      <c r="N11" s="39"/>
      <c r="O11" s="39"/>
      <c r="P11" s="39"/>
      <c r="Q11" s="39"/>
    </row>
    <row r="14" spans="2:18">
      <c r="B14" s="12" t="s">
        <v>46</v>
      </c>
      <c r="C14" s="22">
        <v>39597</v>
      </c>
      <c r="D14" s="13" t="s">
        <v>47</v>
      </c>
      <c r="E14" s="35">
        <f>C14</f>
        <v>39597</v>
      </c>
      <c r="F14" s="35"/>
      <c r="G14" s="13" t="s">
        <v>48</v>
      </c>
      <c r="H14" s="23">
        <f>C14</f>
        <v>39597</v>
      </c>
    </row>
    <row r="16" spans="2:18">
      <c r="B16" s="36" t="s">
        <v>49</v>
      </c>
      <c r="C16" s="36"/>
      <c r="D16" s="37" t="str">
        <f>VLOOKUP(F2,Clientes!B7:H9,2,0)</f>
        <v>ROSAS CARPIO</v>
      </c>
      <c r="E16" s="37"/>
      <c r="F16" s="37"/>
      <c r="G16" s="37"/>
      <c r="H16" s="37"/>
      <c r="I16" s="37"/>
      <c r="J16" s="37"/>
      <c r="K16" s="37"/>
      <c r="L16" s="37"/>
      <c r="M16" s="37"/>
      <c r="N16" s="13" t="s">
        <v>50</v>
      </c>
      <c r="O16" s="50" t="str">
        <f>VLOOKUP(F2,Clientes!B7:I9,8,0)</f>
        <v>10467895107</v>
      </c>
      <c r="P16" s="50"/>
      <c r="Q16" s="50"/>
      <c r="R16" s="50"/>
    </row>
    <row r="17" spans="2:18" ht="7.5" customHeight="1"/>
    <row r="18" spans="2:18">
      <c r="B18" s="36" t="s">
        <v>51</v>
      </c>
      <c r="C18" s="36"/>
      <c r="D18" s="37" t="str">
        <f>VLOOKUP(F2,Clientes!B7:H9,5,0)</f>
        <v>Av. J.J. Elías # 600</v>
      </c>
      <c r="E18" s="37"/>
      <c r="F18" s="37"/>
      <c r="G18" s="37"/>
      <c r="H18" s="37"/>
      <c r="I18" s="37"/>
      <c r="J18" s="37"/>
      <c r="K18" s="37"/>
      <c r="L18" s="37"/>
      <c r="M18" s="37"/>
      <c r="N18" s="44" t="s">
        <v>52</v>
      </c>
      <c r="O18" s="44"/>
      <c r="P18" s="50">
        <v>45782869</v>
      </c>
      <c r="Q18" s="50"/>
      <c r="R18" s="50"/>
    </row>
    <row r="20" spans="2:18" ht="20.100000000000001" customHeight="1">
      <c r="B20" s="34" t="s">
        <v>53</v>
      </c>
      <c r="C20" s="34"/>
      <c r="D20" s="34" t="s">
        <v>1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 t="s">
        <v>54</v>
      </c>
      <c r="P20" s="34"/>
      <c r="Q20" s="31" t="s">
        <v>55</v>
      </c>
      <c r="R20" s="32"/>
    </row>
    <row r="21" spans="2:18">
      <c r="B21" s="33">
        <v>19</v>
      </c>
      <c r="C21" s="33"/>
      <c r="D21" s="38" t="s">
        <v>7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0">
        <f>IF(D21="","",VLOOKUP(D21,Productos!$C$11:$J$16,5,0))</f>
        <v>4.72</v>
      </c>
      <c r="P21" s="30"/>
      <c r="Q21" s="42">
        <f>IF(OR(B21="",D21="",O21=""),"",B21*O21)</f>
        <v>89.679999999999993</v>
      </c>
      <c r="R21" s="43"/>
    </row>
    <row r="22" spans="2:18">
      <c r="B22" s="33">
        <v>10</v>
      </c>
      <c r="C22" s="33"/>
      <c r="D22" s="38" t="s">
        <v>16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0">
        <f>IF(D22="","",VLOOKUP(D22,Productos!$C$11:$J$16,5,0))</f>
        <v>23.92</v>
      </c>
      <c r="P22" s="30"/>
      <c r="Q22" s="42">
        <f t="shared" ref="Q22:Q29" si="0">IF(OR(B22="",D22="",O22=""),"",B22*O22)</f>
        <v>239.20000000000002</v>
      </c>
      <c r="R22" s="43"/>
    </row>
    <row r="23" spans="2:18">
      <c r="B23" s="33">
        <v>14</v>
      </c>
      <c r="C23" s="33"/>
      <c r="D23" s="38" t="s">
        <v>63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0">
        <f>IF(D23="","",VLOOKUP(D23,Productos!$C$11:$J$16,5,0))</f>
        <v>23.12</v>
      </c>
      <c r="P23" s="30"/>
      <c r="Q23" s="42">
        <f t="shared" si="0"/>
        <v>323.68</v>
      </c>
      <c r="R23" s="43"/>
    </row>
    <row r="24" spans="2:18">
      <c r="B24" s="33"/>
      <c r="C24" s="33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0" t="str">
        <f>IF(D24="","",VLOOKUP(D24,Productos!$C$11:$J$16,5,0))</f>
        <v/>
      </c>
      <c r="P24" s="30"/>
      <c r="Q24" s="42" t="str">
        <f t="shared" si="0"/>
        <v/>
      </c>
      <c r="R24" s="43"/>
    </row>
    <row r="25" spans="2:18">
      <c r="B25" s="33"/>
      <c r="C25" s="3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0" t="str">
        <f>IF(D25="","",VLOOKUP(D25,Productos!$C$11:$J$16,5,0))</f>
        <v/>
      </c>
      <c r="P25" s="30"/>
      <c r="Q25" s="42" t="str">
        <f t="shared" si="0"/>
        <v/>
      </c>
      <c r="R25" s="43"/>
    </row>
    <row r="26" spans="2:18">
      <c r="B26" s="33"/>
      <c r="C26" s="33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0" t="str">
        <f>IF(D26="","",VLOOKUP(D26,Productos!$C$11:$J$16,5,0))</f>
        <v/>
      </c>
      <c r="P26" s="30"/>
      <c r="Q26" s="42" t="str">
        <f t="shared" si="0"/>
        <v/>
      </c>
      <c r="R26" s="43"/>
    </row>
    <row r="27" spans="2:18">
      <c r="B27" s="33"/>
      <c r="C27" s="33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0" t="str">
        <f>IF(D27="","",VLOOKUP(D27,Productos!$C$11:$J$16,5,0))</f>
        <v/>
      </c>
      <c r="P27" s="30"/>
      <c r="Q27" s="42" t="str">
        <f t="shared" si="0"/>
        <v/>
      </c>
      <c r="R27" s="43"/>
    </row>
    <row r="28" spans="2:18">
      <c r="B28" s="33"/>
      <c r="C28" s="33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0" t="str">
        <f>IF(D28="","",VLOOKUP(D28,Productos!$C$11:$J$16,5,0))</f>
        <v/>
      </c>
      <c r="P28" s="30"/>
      <c r="Q28" s="42" t="str">
        <f t="shared" si="0"/>
        <v/>
      </c>
      <c r="R28" s="43"/>
    </row>
    <row r="29" spans="2:18">
      <c r="B29" s="33"/>
      <c r="C29" s="33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0" t="str">
        <f>IF(D29="","",VLOOKUP(D29,Productos!$C$11:$J$16,5,0))</f>
        <v/>
      </c>
      <c r="P29" s="30"/>
      <c r="Q29" s="42" t="str">
        <f t="shared" si="0"/>
        <v/>
      </c>
      <c r="R29" s="43"/>
    </row>
    <row r="30" spans="2:18" ht="9.9499999999999993" customHeight="1">
      <c r="B30" s="11"/>
      <c r="C30" s="1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1"/>
      <c r="P30" s="11"/>
    </row>
    <row r="31" spans="2:18" ht="24.95" customHeight="1">
      <c r="N31" s="15"/>
      <c r="O31" s="51" t="s">
        <v>56</v>
      </c>
      <c r="P31" s="52"/>
      <c r="Q31" s="46">
        <f>SUM(Q21:R29)</f>
        <v>652.55999999999995</v>
      </c>
      <c r="R31" s="47"/>
    </row>
    <row r="32" spans="2:18" ht="24.95" customHeight="1">
      <c r="G32" s="45" t="s">
        <v>62</v>
      </c>
      <c r="H32" s="45"/>
      <c r="I32" s="45"/>
      <c r="J32" s="45"/>
      <c r="K32" s="45"/>
      <c r="L32" s="45"/>
      <c r="M32" s="45"/>
      <c r="N32" s="15"/>
      <c r="O32" s="51" t="s">
        <v>74</v>
      </c>
      <c r="P32" s="52"/>
      <c r="Q32" s="46">
        <f>Q31*19%</f>
        <v>123.98639999999999</v>
      </c>
      <c r="R32" s="47"/>
    </row>
    <row r="33" spans="7:18" ht="24.95" customHeight="1">
      <c r="G33" s="12" t="s">
        <v>58</v>
      </c>
      <c r="H33" s="22">
        <v>39597</v>
      </c>
      <c r="I33" s="13" t="s">
        <v>47</v>
      </c>
      <c r="J33" s="35">
        <f>H33</f>
        <v>39597</v>
      </c>
      <c r="K33" s="35"/>
      <c r="L33" s="13" t="s">
        <v>48</v>
      </c>
      <c r="M33" s="23">
        <f>H33</f>
        <v>39597</v>
      </c>
      <c r="N33" s="15"/>
      <c r="O33" s="51" t="s">
        <v>57</v>
      </c>
      <c r="P33" s="52"/>
      <c r="Q33" s="48">
        <f>SUM(Q32)</f>
        <v>123.98639999999999</v>
      </c>
      <c r="R33" s="49"/>
    </row>
  </sheetData>
  <mergeCells count="60">
    <mergeCell ref="G32:M32"/>
    <mergeCell ref="Q32:R32"/>
    <mergeCell ref="Q33:R33"/>
    <mergeCell ref="P18:R18"/>
    <mergeCell ref="O16:R16"/>
    <mergeCell ref="Q27:R27"/>
    <mergeCell ref="Q28:R28"/>
    <mergeCell ref="Q29:R29"/>
    <mergeCell ref="Q31:R31"/>
    <mergeCell ref="O33:P33"/>
    <mergeCell ref="J33:K33"/>
    <mergeCell ref="O28:P28"/>
    <mergeCell ref="O29:P29"/>
    <mergeCell ref="O31:P31"/>
    <mergeCell ref="O32:P32"/>
    <mergeCell ref="O27:P27"/>
    <mergeCell ref="N5:Q5"/>
    <mergeCell ref="O7:Q8"/>
    <mergeCell ref="N7:N8"/>
    <mergeCell ref="N10:Q11"/>
    <mergeCell ref="Q26:R26"/>
    <mergeCell ref="Q21:R21"/>
    <mergeCell ref="Q22:R22"/>
    <mergeCell ref="Q23:R23"/>
    <mergeCell ref="Q24:R24"/>
    <mergeCell ref="Q25:R25"/>
    <mergeCell ref="O23:P23"/>
    <mergeCell ref="O24:P24"/>
    <mergeCell ref="O25:P25"/>
    <mergeCell ref="O26:P26"/>
    <mergeCell ref="N18:O18"/>
    <mergeCell ref="O20:P20"/>
    <mergeCell ref="B27:C27"/>
    <mergeCell ref="B28:C28"/>
    <mergeCell ref="B29:C29"/>
    <mergeCell ref="D20:N20"/>
    <mergeCell ref="D21:N21"/>
    <mergeCell ref="D22:N22"/>
    <mergeCell ref="D23:N23"/>
    <mergeCell ref="D24:N24"/>
    <mergeCell ref="D25:N25"/>
    <mergeCell ref="D26:N26"/>
    <mergeCell ref="D27:N27"/>
    <mergeCell ref="D28:N28"/>
    <mergeCell ref="D29:N29"/>
    <mergeCell ref="B23:C23"/>
    <mergeCell ref="B24:C24"/>
    <mergeCell ref="B22:C22"/>
    <mergeCell ref="E14:F14"/>
    <mergeCell ref="B16:C16"/>
    <mergeCell ref="D16:M16"/>
    <mergeCell ref="B18:C18"/>
    <mergeCell ref="D18:M18"/>
    <mergeCell ref="O21:P21"/>
    <mergeCell ref="O22:P22"/>
    <mergeCell ref="Q20:R20"/>
    <mergeCell ref="B25:C25"/>
    <mergeCell ref="B26:C26"/>
    <mergeCell ref="B20:C20"/>
    <mergeCell ref="B21:C21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DetallesVentas</vt:lpstr>
      <vt:lpstr>Productos</vt:lpstr>
      <vt:lpstr>Clientes</vt:lpstr>
      <vt:lpstr>Factura</vt:lpstr>
    </vt:vector>
  </TitlesOfParts>
  <Company>Servicio Contable Particular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Pirata Tu</dc:creator>
  <cp:lastModifiedBy>Brando</cp:lastModifiedBy>
  <dcterms:created xsi:type="dcterms:W3CDTF">2009-02-25T15:31:13Z</dcterms:created>
  <dcterms:modified xsi:type="dcterms:W3CDTF">2009-09-17T04:04:03Z</dcterms:modified>
</cp:coreProperties>
</file>