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195" windowHeight="8700" activeTab="1"/>
  </bookViews>
  <sheets>
    <sheet name="Exa - F" sheetId="5" r:id="rId1"/>
    <sheet name="Exa - D" sheetId="6" r:id="rId2"/>
  </sheets>
  <definedNames>
    <definedName name="RANGO">#REF!</definedName>
    <definedName name="RESULTADO">#REF!</definedName>
    <definedName name="VALOR">#REF!</definedName>
  </definedNames>
  <calcPr calcId="144525"/>
</workbook>
</file>

<file path=xl/calcChain.xml><?xml version="1.0" encoding="utf-8"?>
<calcChain xmlns="http://schemas.openxmlformats.org/spreadsheetml/2006/main">
  <c r="F2" i="6" l="1"/>
  <c r="E18" i="5"/>
  <c r="E17" i="5"/>
  <c r="E16" i="5"/>
  <c r="E15" i="5"/>
  <c r="E14" i="5"/>
  <c r="H13" i="5"/>
  <c r="J13" i="5"/>
  <c r="K13" i="5"/>
  <c r="B13" i="5"/>
  <c r="H12" i="5"/>
  <c r="B12" i="5"/>
  <c r="N11" i="5"/>
  <c r="K11" i="5"/>
  <c r="J11" i="5"/>
  <c r="I11" i="5"/>
  <c r="H11" i="5"/>
  <c r="M11" i="5"/>
  <c r="O11" i="5"/>
  <c r="P11" i="5"/>
  <c r="L11" i="5"/>
  <c r="B11" i="5"/>
  <c r="H10" i="5"/>
  <c r="B10" i="5"/>
  <c r="I9" i="5"/>
  <c r="H9" i="5"/>
  <c r="M9" i="5"/>
  <c r="B9" i="5"/>
  <c r="H8" i="5"/>
  <c r="K8" i="5"/>
  <c r="L8" i="5"/>
  <c r="B8" i="5"/>
  <c r="F19" i="5"/>
  <c r="N7" i="5"/>
  <c r="K7" i="5"/>
  <c r="J7" i="5"/>
  <c r="L7" i="5"/>
  <c r="I7" i="5"/>
  <c r="H7" i="5"/>
  <c r="M7" i="5"/>
  <c r="O7" i="5"/>
  <c r="B7" i="5"/>
  <c r="H6" i="5"/>
  <c r="M6" i="5"/>
  <c r="O6" i="5"/>
  <c r="P6" i="5"/>
  <c r="B6" i="5"/>
  <c r="I5" i="5"/>
  <c r="H5" i="5"/>
  <c r="M5" i="5"/>
  <c r="B5" i="5"/>
  <c r="H4" i="5"/>
  <c r="N4" i="5"/>
  <c r="B4" i="5"/>
  <c r="F2" i="5"/>
  <c r="K20" i="5" s="1"/>
  <c r="K4" i="5"/>
  <c r="K6" i="5"/>
  <c r="K10" i="5"/>
  <c r="K12" i="5"/>
  <c r="J4" i="5"/>
  <c r="J6" i="5"/>
  <c r="N6" i="5"/>
  <c r="J8" i="5"/>
  <c r="J10" i="5"/>
  <c r="N10" i="5"/>
  <c r="J12" i="5"/>
  <c r="L12" i="5"/>
  <c r="N12" i="5"/>
  <c r="G20" i="5"/>
  <c r="M4" i="5"/>
  <c r="O4" i="5"/>
  <c r="I6" i="5"/>
  <c r="L6" i="5"/>
  <c r="I8" i="5"/>
  <c r="M8" i="5"/>
  <c r="I10" i="5"/>
  <c r="L10" i="5"/>
  <c r="P10" i="5"/>
  <c r="M10" i="5"/>
  <c r="O10" i="5"/>
  <c r="I12" i="5"/>
  <c r="M12" i="5"/>
  <c r="O12" i="5"/>
  <c r="D20" i="5"/>
  <c r="P12" i="5"/>
  <c r="P7" i="5"/>
  <c r="J9" i="5"/>
  <c r="N9" i="5"/>
  <c r="O9" i="5"/>
  <c r="M13" i="5"/>
  <c r="J5" i="5"/>
  <c r="N5" i="5"/>
  <c r="O5" i="5"/>
  <c r="I4" i="5"/>
  <c r="L4" i="5"/>
  <c r="P4" i="5"/>
  <c r="N8" i="5"/>
  <c r="O8" i="5"/>
  <c r="P8" i="5"/>
  <c r="K5" i="5"/>
  <c r="L5" i="5"/>
  <c r="L9" i="5"/>
  <c r="K9" i="5"/>
  <c r="I13" i="5"/>
  <c r="L13" i="5"/>
  <c r="N13" i="5"/>
  <c r="P5" i="5"/>
  <c r="O13" i="5"/>
  <c r="P9" i="5"/>
  <c r="P13" i="5"/>
</calcChain>
</file>

<file path=xl/sharedStrings.xml><?xml version="1.0" encoding="utf-8"?>
<sst xmlns="http://schemas.openxmlformats.org/spreadsheetml/2006/main" count="158" uniqueCount="65">
  <si>
    <t>Hoy</t>
  </si>
  <si>
    <t>Fecha de</t>
  </si>
  <si>
    <t>Suel. Bas.</t>
  </si>
  <si>
    <t>Bon. X Cat.</t>
  </si>
  <si>
    <t>Movilidad</t>
  </si>
  <si>
    <t>Refrigerio</t>
  </si>
  <si>
    <t>Total</t>
  </si>
  <si>
    <t>Aportaciones</t>
  </si>
  <si>
    <t xml:space="preserve">Total </t>
  </si>
  <si>
    <t>Sueldo a</t>
  </si>
  <si>
    <t>CODIGO</t>
  </si>
  <si>
    <t>APELLIDOS</t>
  </si>
  <si>
    <t>NOMBRES</t>
  </si>
  <si>
    <t>NIVEL</t>
  </si>
  <si>
    <t>CARGO</t>
  </si>
  <si>
    <t>Ingreso</t>
  </si>
  <si>
    <t>Ingresos</t>
  </si>
  <si>
    <t>SNP</t>
  </si>
  <si>
    <t>AFP</t>
  </si>
  <si>
    <t>Aport.</t>
  </si>
  <si>
    <t>Pagar</t>
  </si>
  <si>
    <t>Aguilar Moron</t>
  </si>
  <si>
    <t>David</t>
  </si>
  <si>
    <t>A</t>
  </si>
  <si>
    <t>Gerente General</t>
  </si>
  <si>
    <t>Aguilar Benavides</t>
  </si>
  <si>
    <t>Jhonatan</t>
  </si>
  <si>
    <t>B</t>
  </si>
  <si>
    <t>Ing. de Sistemas</t>
  </si>
  <si>
    <t>Aguilar Garcia</t>
  </si>
  <si>
    <t>Veronica</t>
  </si>
  <si>
    <t>Administrador</t>
  </si>
  <si>
    <t>Alvarez Bertran</t>
  </si>
  <si>
    <t>Manuel</t>
  </si>
  <si>
    <t>Gerente de Ventas</t>
  </si>
  <si>
    <t>Arauco Bocanegra</t>
  </si>
  <si>
    <t>Vladimir</t>
  </si>
  <si>
    <t>C</t>
  </si>
  <si>
    <t>Seguridad</t>
  </si>
  <si>
    <t>Avalos Roldan</t>
  </si>
  <si>
    <t>Estrella</t>
  </si>
  <si>
    <t>Secretaria de Gerencia</t>
  </si>
  <si>
    <t>Brenis Radahelly</t>
  </si>
  <si>
    <t>Miguel</t>
  </si>
  <si>
    <t>Jefe de Produccion</t>
  </si>
  <si>
    <t>Miranda Aparcana</t>
  </si>
  <si>
    <t>Carlos</t>
  </si>
  <si>
    <t>Programador</t>
  </si>
  <si>
    <t>Perez Arivilca</t>
  </si>
  <si>
    <t>Edwin</t>
  </si>
  <si>
    <t>Romero Perez</t>
  </si>
  <si>
    <t>Luis</t>
  </si>
  <si>
    <t>Cuantos Pertenecen al Nivel A</t>
  </si>
  <si>
    <t>Nivel</t>
  </si>
  <si>
    <t>SUEL. BAS.</t>
  </si>
  <si>
    <t>BONIF.</t>
  </si>
  <si>
    <t>Cuantos Pertenecen al Nivel B</t>
  </si>
  <si>
    <t>Cuantos Pertenecen al Nivel C</t>
  </si>
  <si>
    <t>Cuantos Trabajdores tiene la Empresa</t>
  </si>
  <si>
    <t>Cuantos Programadores tiene la empresa</t>
  </si>
  <si>
    <t>Buscar por el Codigo el Apellido</t>
  </si>
  <si>
    <t>MIRCAR</t>
  </si>
  <si>
    <t>Año en que ingreso</t>
  </si>
  <si>
    <t>Mes en que ingreso</t>
  </si>
  <si>
    <t>Dias Transcurridos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</si>
</sst>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14" fontId="2" fillId="2" borderId="1" xfId="0" applyNumberFormat="1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9" fontId="3" fillId="2" borderId="7" xfId="1" applyNumberFormat="1" applyFont="1" applyFill="1" applyBorder="1" applyAlignment="1" applyProtection="1">
      <alignment horizontal="center"/>
      <protection hidden="1"/>
    </xf>
    <xf numFmtId="9" fontId="3" fillId="2" borderId="6" xfId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1" fontId="2" fillId="2" borderId="2" xfId="0" applyNumberFormat="1" applyFont="1" applyFill="1" applyBorder="1" applyProtection="1">
      <protection hidden="1"/>
    </xf>
    <xf numFmtId="1" fontId="2" fillId="2" borderId="11" xfId="0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Protection="1">
      <protection hidden="1"/>
    </xf>
    <xf numFmtId="14" fontId="2" fillId="2" borderId="2" xfId="0" applyNumberFormat="1" applyFont="1" applyFill="1" applyBorder="1" applyProtection="1">
      <protection hidden="1"/>
    </xf>
    <xf numFmtId="2" fontId="2" fillId="3" borderId="10" xfId="0" applyNumberFormat="1" applyFont="1" applyFill="1" applyBorder="1" applyProtection="1">
      <protection hidden="1"/>
    </xf>
    <xf numFmtId="2" fontId="2" fillId="3" borderId="0" xfId="0" applyNumberFormat="1" applyFont="1" applyFill="1" applyBorder="1" applyProtection="1">
      <protection hidden="1"/>
    </xf>
    <xf numFmtId="2" fontId="2" fillId="3" borderId="2" xfId="0" applyNumberFormat="1" applyFont="1" applyFill="1" applyBorder="1" applyProtection="1">
      <protection hidden="1"/>
    </xf>
    <xf numFmtId="2" fontId="2" fillId="3" borderId="11" xfId="0" applyNumberFormat="1" applyFont="1" applyFill="1" applyBorder="1" applyProtection="1">
      <protection hidden="1"/>
    </xf>
    <xf numFmtId="2" fontId="2" fillId="3" borderId="3" xfId="0" applyNumberFormat="1" applyFont="1" applyFill="1" applyBorder="1" applyProtection="1">
      <protection hidden="1"/>
    </xf>
    <xf numFmtId="0" fontId="2" fillId="3" borderId="10" xfId="0" applyFont="1" applyFill="1" applyBorder="1" applyProtection="1">
      <protection hidden="1"/>
    </xf>
    <xf numFmtId="1" fontId="2" fillId="2" borderId="10" xfId="0" applyNumberFormat="1" applyFont="1" applyFill="1" applyBorder="1" applyProtection="1">
      <protection hidden="1"/>
    </xf>
    <xf numFmtId="1" fontId="2" fillId="2" borderId="0" xfId="0" applyNumberFormat="1" applyFont="1" applyFill="1" applyBorder="1" applyProtection="1"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14" fontId="2" fillId="2" borderId="10" xfId="0" applyNumberFormat="1" applyFont="1" applyFill="1" applyBorder="1" applyProtection="1">
      <protection hidden="1"/>
    </xf>
    <xf numFmtId="2" fontId="2" fillId="3" borderId="9" xfId="0" applyNumberFormat="1" applyFont="1" applyFill="1" applyBorder="1" applyProtection="1">
      <protection hidden="1"/>
    </xf>
    <xf numFmtId="1" fontId="2" fillId="2" borderId="10" xfId="0" applyNumberFormat="1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left"/>
      <protection hidden="1"/>
    </xf>
    <xf numFmtId="0" fontId="2" fillId="3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12" xfId="0" applyFont="1" applyFill="1" applyBorder="1" applyProtection="1">
      <protection hidden="1"/>
    </xf>
    <xf numFmtId="1" fontId="2" fillId="2" borderId="6" xfId="0" applyNumberFormat="1" applyFont="1" applyFill="1" applyBorder="1" applyAlignment="1" applyProtection="1">
      <alignment horizontal="center"/>
      <protection hidden="1"/>
    </xf>
    <xf numFmtId="14" fontId="2" fillId="2" borderId="6" xfId="0" applyNumberFormat="1" applyFont="1" applyFill="1" applyBorder="1" applyProtection="1">
      <protection hidden="1"/>
    </xf>
    <xf numFmtId="2" fontId="2" fillId="3" borderId="6" xfId="0" applyNumberFormat="1" applyFont="1" applyFill="1" applyBorder="1" applyProtection="1">
      <protection hidden="1"/>
    </xf>
    <xf numFmtId="2" fontId="2" fillId="3" borderId="12" xfId="0" applyNumberFormat="1" applyFont="1" applyFill="1" applyBorder="1" applyProtection="1">
      <protection hidden="1"/>
    </xf>
    <xf numFmtId="2" fontId="2" fillId="3" borderId="7" xfId="0" applyNumberFormat="1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2" fontId="2" fillId="2" borderId="3" xfId="0" applyNumberFormat="1" applyFont="1" applyFill="1" applyBorder="1" applyProtection="1">
      <protection hidden="1"/>
    </xf>
    <xf numFmtId="9" fontId="2" fillId="2" borderId="3" xfId="1" applyFont="1" applyFill="1" applyBorder="1" applyProtection="1">
      <protection hidden="1"/>
    </xf>
    <xf numFmtId="164" fontId="2" fillId="2" borderId="2" xfId="1" applyNumberFormat="1" applyFont="1" applyFill="1" applyBorder="1" applyProtection="1">
      <protection hidden="1"/>
    </xf>
    <xf numFmtId="2" fontId="2" fillId="2" borderId="9" xfId="0" applyNumberFormat="1" applyFont="1" applyFill="1" applyBorder="1" applyProtection="1">
      <protection hidden="1"/>
    </xf>
    <xf numFmtId="9" fontId="2" fillId="2" borderId="9" xfId="1" applyFont="1" applyFill="1" applyBorder="1" applyProtection="1">
      <protection hidden="1"/>
    </xf>
    <xf numFmtId="164" fontId="2" fillId="2" borderId="10" xfId="1" applyNumberFormat="1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0" borderId="0" xfId="0" applyFont="1" applyBorder="1" applyProtection="1">
      <protection hidden="1"/>
    </xf>
    <xf numFmtId="2" fontId="2" fillId="2" borderId="7" xfId="0" applyNumberFormat="1" applyFont="1" applyFill="1" applyBorder="1" applyProtection="1">
      <protection hidden="1"/>
    </xf>
    <xf numFmtId="9" fontId="2" fillId="2" borderId="7" xfId="1" applyFont="1" applyFill="1" applyBorder="1" applyProtection="1">
      <protection hidden="1"/>
    </xf>
    <xf numFmtId="164" fontId="2" fillId="2" borderId="6" xfId="1" applyNumberFormat="1" applyFont="1" applyFill="1" applyBorder="1" applyProtection="1">
      <protection hidden="1"/>
    </xf>
    <xf numFmtId="2" fontId="2" fillId="0" borderId="0" xfId="0" applyNumberFormat="1" applyFont="1" applyBorder="1" applyProtection="1">
      <protection hidden="1"/>
    </xf>
    <xf numFmtId="9" fontId="2" fillId="0" borderId="0" xfId="1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0" fontId="2" fillId="0" borderId="1" xfId="0" applyFont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2" fillId="0" borderId="0" xfId="0" applyNumberFormat="1" applyFont="1" applyBorder="1" applyProtection="1">
      <protection hidden="1"/>
    </xf>
    <xf numFmtId="0" fontId="2" fillId="3" borderId="1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14" fontId="2" fillId="3" borderId="1" xfId="0" applyNumberFormat="1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2" fillId="0" borderId="0" xfId="0" applyNumberFormat="1" applyFont="1" applyFill="1" applyBorder="1" applyProtection="1"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protection hidden="1"/>
    </xf>
    <xf numFmtId="0" fontId="2" fillId="2" borderId="13" xfId="0" applyFont="1" applyFill="1" applyBorder="1" applyAlignment="1" applyProtection="1">
      <protection hidden="1"/>
    </xf>
    <xf numFmtId="0" fontId="2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1" applyNumberFormat="1" applyFon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opLeftCell="B1" workbookViewId="0">
      <selection activeCell="Q12" sqref="Q12"/>
    </sheetView>
  </sheetViews>
  <sheetFormatPr baseColWidth="10" defaultRowHeight="13.5" customHeight="1" x14ac:dyDescent="0.2"/>
  <cols>
    <col min="1" max="1" width="6.140625" style="2" hidden="1" customWidth="1"/>
    <col min="2" max="2" width="8" style="2" customWidth="1"/>
    <col min="3" max="3" width="14.140625" style="2" bestFit="1" customWidth="1"/>
    <col min="4" max="4" width="8.42578125" style="2" bestFit="1" customWidth="1"/>
    <col min="5" max="5" width="5.42578125" style="2" bestFit="1" customWidth="1"/>
    <col min="6" max="6" width="17.140625" style="2" bestFit="1" customWidth="1"/>
    <col min="7" max="8" width="8.7109375" style="2" customWidth="1"/>
    <col min="9" max="9" width="9.28515625" style="2" bestFit="1" customWidth="1"/>
    <col min="10" max="10" width="8.42578125" style="2" bestFit="1" customWidth="1"/>
    <col min="11" max="11" width="8.85546875" style="2" bestFit="1" customWidth="1"/>
    <col min="12" max="12" width="8.140625" style="2" bestFit="1" customWidth="1"/>
    <col min="13" max="14" width="5.7109375" style="2" bestFit="1" customWidth="1"/>
    <col min="15" max="15" width="5.85546875" style="2" bestFit="1" customWidth="1"/>
    <col min="16" max="16" width="7.7109375" style="2" bestFit="1" customWidth="1"/>
    <col min="17" max="16384" width="11.42578125" style="2"/>
  </cols>
  <sheetData>
    <row r="1" spans="1:17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customHeight="1" x14ac:dyDescent="0.2">
      <c r="A2" s="1"/>
      <c r="B2" s="1"/>
      <c r="C2" s="3"/>
      <c r="D2" s="1"/>
      <c r="E2" s="4" t="s">
        <v>0</v>
      </c>
      <c r="F2" s="5">
        <f ca="1">TODAY()</f>
        <v>41152</v>
      </c>
      <c r="G2" s="6" t="s">
        <v>1</v>
      </c>
      <c r="H2" s="7" t="s">
        <v>2</v>
      </c>
      <c r="I2" s="7" t="s">
        <v>3</v>
      </c>
      <c r="J2" s="7" t="s">
        <v>4</v>
      </c>
      <c r="K2" s="6" t="s">
        <v>5</v>
      </c>
      <c r="L2" s="8" t="s">
        <v>6</v>
      </c>
      <c r="M2" s="73" t="s">
        <v>7</v>
      </c>
      <c r="N2" s="74"/>
      <c r="O2" s="7" t="s">
        <v>8</v>
      </c>
      <c r="P2" s="6" t="s">
        <v>9</v>
      </c>
      <c r="Q2" s="1"/>
    </row>
    <row r="3" spans="1:17" ht="13.5" customHeight="1" x14ac:dyDescent="0.2">
      <c r="A3" s="1"/>
      <c r="B3" s="4" t="s">
        <v>10</v>
      </c>
      <c r="C3" s="4" t="s">
        <v>11</v>
      </c>
      <c r="D3" s="4" t="s">
        <v>12</v>
      </c>
      <c r="E3" s="4" t="s">
        <v>13</v>
      </c>
      <c r="F3" s="9" t="s">
        <v>14</v>
      </c>
      <c r="G3" s="10" t="s">
        <v>15</v>
      </c>
      <c r="H3" s="11"/>
      <c r="I3" s="11"/>
      <c r="J3" s="12">
        <v>0.04</v>
      </c>
      <c r="K3" s="13">
        <v>0.05</v>
      </c>
      <c r="L3" s="14" t="s">
        <v>16</v>
      </c>
      <c r="M3" s="8" t="s">
        <v>17</v>
      </c>
      <c r="N3" s="7" t="s">
        <v>18</v>
      </c>
      <c r="O3" s="15" t="s">
        <v>19</v>
      </c>
      <c r="P3" s="16" t="s">
        <v>20</v>
      </c>
      <c r="Q3" s="1"/>
    </row>
    <row r="4" spans="1:17" ht="13.5" customHeight="1" x14ac:dyDescent="0.2">
      <c r="A4" s="1"/>
      <c r="B4" s="17" t="str">
        <f>UPPER(CONCATENATE(MID(C4,1,3),MID(D4,1,3)))</f>
        <v>AGUDAV</v>
      </c>
      <c r="C4" s="18" t="s">
        <v>21</v>
      </c>
      <c r="D4" s="19" t="s">
        <v>22</v>
      </c>
      <c r="E4" s="20" t="s">
        <v>23</v>
      </c>
      <c r="F4" s="21" t="s">
        <v>24</v>
      </c>
      <c r="G4" s="22">
        <v>37433</v>
      </c>
      <c r="H4" s="23">
        <f>IF(E4=H$15,I$15,IF(E4=H$16,I$16,I$17))</f>
        <v>1800</v>
      </c>
      <c r="I4" s="23">
        <f>IF(E4=H$15,J$15*H4,IF(E4=H$16,J$16*H4,J$17*H4))</f>
        <v>90</v>
      </c>
      <c r="J4" s="23">
        <f>H4*J$3</f>
        <v>72</v>
      </c>
      <c r="K4" s="24">
        <f>K$3*H4</f>
        <v>90</v>
      </c>
      <c r="L4" s="25">
        <f>SUM(H4:K4)</f>
        <v>2052</v>
      </c>
      <c r="M4" s="26">
        <f>IF(E4=H$15,K$15*H4,IF(E4=H$16,K$16*H4,K$17*H4))</f>
        <v>129.6</v>
      </c>
      <c r="N4" s="27">
        <f>IF(E4=H$15,L$15*H4,IF(E4=H$16,L$16*H4,L$17*H4))</f>
        <v>151.20000000000002</v>
      </c>
      <c r="O4" s="27">
        <f>SUM(M4:N4)</f>
        <v>280.8</v>
      </c>
      <c r="P4" s="25">
        <f>L4-O4</f>
        <v>1771.2</v>
      </c>
      <c r="Q4" s="1"/>
    </row>
    <row r="5" spans="1:17" ht="13.5" customHeight="1" x14ac:dyDescent="0.2">
      <c r="A5" s="1"/>
      <c r="B5" s="28" t="str">
        <f t="shared" ref="B5:B13" si="0">UPPER(CONCATENATE(MID(C5,1,3),MID(D5,1,3)))</f>
        <v>AGUJHO</v>
      </c>
      <c r="C5" s="29" t="s">
        <v>25</v>
      </c>
      <c r="D5" s="30" t="s">
        <v>26</v>
      </c>
      <c r="E5" s="31" t="s">
        <v>27</v>
      </c>
      <c r="F5" s="32" t="s">
        <v>28</v>
      </c>
      <c r="G5" s="33">
        <v>38061</v>
      </c>
      <c r="H5" s="23">
        <f t="shared" ref="H5:H13" si="1">IF(E5=H$15,I$15,IF(E5=H$16,I$16,I$17))</f>
        <v>1200</v>
      </c>
      <c r="I5" s="23">
        <f t="shared" ref="I5:I13" si="2">IF(E5=H$15,J$15*H5,IF(E5=H$16,J$16*H5,J$17*H5))</f>
        <v>48</v>
      </c>
      <c r="J5" s="23">
        <f t="shared" ref="J5:J13" si="3">H5*J$3</f>
        <v>48</v>
      </c>
      <c r="K5" s="24">
        <f t="shared" ref="K5:K13" si="4">K$3*H5</f>
        <v>60</v>
      </c>
      <c r="L5" s="23">
        <f t="shared" ref="L5:L13" si="5">SUM(H5:K5)</f>
        <v>1356</v>
      </c>
      <c r="M5" s="24">
        <f t="shared" ref="M5:M13" si="6">IF(E5=H$15,K$15*H5,IF(E5=H$16,K$16*H5,K$17*H5))</f>
        <v>76.8</v>
      </c>
      <c r="N5" s="34">
        <f t="shared" ref="N5:N13" si="7">IF(E5=H$15,L$15*H5,IF(E5=H$16,L$16*H5,L$17*H5))</f>
        <v>90</v>
      </c>
      <c r="O5" s="34">
        <f t="shared" ref="O5:O13" si="8">SUM(M5:N5)</f>
        <v>166.8</v>
      </c>
      <c r="P5" s="23">
        <f t="shared" ref="P5:P13" si="9">L5-O5</f>
        <v>1189.2</v>
      </c>
      <c r="Q5" s="1"/>
    </row>
    <row r="6" spans="1:17" ht="13.5" customHeight="1" x14ac:dyDescent="0.2">
      <c r="A6" s="1"/>
      <c r="B6" s="28" t="str">
        <f t="shared" si="0"/>
        <v>AGUVER</v>
      </c>
      <c r="C6" s="29" t="s">
        <v>29</v>
      </c>
      <c r="D6" s="30" t="s">
        <v>30</v>
      </c>
      <c r="E6" s="31" t="s">
        <v>27</v>
      </c>
      <c r="F6" s="32" t="s">
        <v>31</v>
      </c>
      <c r="G6" s="33">
        <v>37909</v>
      </c>
      <c r="H6" s="23">
        <f t="shared" si="1"/>
        <v>1200</v>
      </c>
      <c r="I6" s="23">
        <f t="shared" si="2"/>
        <v>48</v>
      </c>
      <c r="J6" s="23">
        <f t="shared" si="3"/>
        <v>48</v>
      </c>
      <c r="K6" s="24">
        <f t="shared" si="4"/>
        <v>60</v>
      </c>
      <c r="L6" s="23">
        <f t="shared" si="5"/>
        <v>1356</v>
      </c>
      <c r="M6" s="24">
        <f t="shared" si="6"/>
        <v>76.8</v>
      </c>
      <c r="N6" s="34">
        <f t="shared" si="7"/>
        <v>90</v>
      </c>
      <c r="O6" s="34">
        <f t="shared" si="8"/>
        <v>166.8</v>
      </c>
      <c r="P6" s="23">
        <f t="shared" si="9"/>
        <v>1189.2</v>
      </c>
      <c r="Q6" s="1"/>
    </row>
    <row r="7" spans="1:17" ht="13.5" customHeight="1" x14ac:dyDescent="0.2">
      <c r="A7" s="1"/>
      <c r="B7" s="28" t="str">
        <f t="shared" si="0"/>
        <v>ALVMAN</v>
      </c>
      <c r="C7" s="29" t="s">
        <v>32</v>
      </c>
      <c r="D7" s="30" t="s">
        <v>33</v>
      </c>
      <c r="E7" s="31" t="s">
        <v>23</v>
      </c>
      <c r="F7" s="32" t="s">
        <v>34</v>
      </c>
      <c r="G7" s="33">
        <v>38132</v>
      </c>
      <c r="H7" s="23">
        <f t="shared" si="1"/>
        <v>1800</v>
      </c>
      <c r="I7" s="23">
        <f t="shared" si="2"/>
        <v>90</v>
      </c>
      <c r="J7" s="23">
        <f t="shared" si="3"/>
        <v>72</v>
      </c>
      <c r="K7" s="24">
        <f t="shared" si="4"/>
        <v>90</v>
      </c>
      <c r="L7" s="23">
        <f t="shared" si="5"/>
        <v>2052</v>
      </c>
      <c r="M7" s="24">
        <f t="shared" si="6"/>
        <v>129.6</v>
      </c>
      <c r="N7" s="34">
        <f t="shared" si="7"/>
        <v>151.20000000000002</v>
      </c>
      <c r="O7" s="34">
        <f t="shared" si="8"/>
        <v>280.8</v>
      </c>
      <c r="P7" s="23">
        <f t="shared" si="9"/>
        <v>1771.2</v>
      </c>
      <c r="Q7" s="1"/>
    </row>
    <row r="8" spans="1:17" ht="13.5" customHeight="1" x14ac:dyDescent="0.2">
      <c r="A8" s="1"/>
      <c r="B8" s="28" t="str">
        <f t="shared" si="0"/>
        <v>ARAVLA</v>
      </c>
      <c r="C8" s="29" t="s">
        <v>35</v>
      </c>
      <c r="D8" s="30" t="s">
        <v>36</v>
      </c>
      <c r="E8" s="35" t="s">
        <v>37</v>
      </c>
      <c r="F8" s="32" t="s">
        <v>38</v>
      </c>
      <c r="G8" s="33">
        <v>38276</v>
      </c>
      <c r="H8" s="23">
        <f t="shared" si="1"/>
        <v>700</v>
      </c>
      <c r="I8" s="23">
        <f t="shared" si="2"/>
        <v>21</v>
      </c>
      <c r="J8" s="23">
        <f t="shared" si="3"/>
        <v>28</v>
      </c>
      <c r="K8" s="24">
        <f t="shared" si="4"/>
        <v>35</v>
      </c>
      <c r="L8" s="23">
        <f t="shared" si="5"/>
        <v>784</v>
      </c>
      <c r="M8" s="24">
        <f t="shared" si="6"/>
        <v>35</v>
      </c>
      <c r="N8" s="34">
        <f t="shared" si="7"/>
        <v>49.000000000000007</v>
      </c>
      <c r="O8" s="34">
        <f t="shared" si="8"/>
        <v>84</v>
      </c>
      <c r="P8" s="23">
        <f t="shared" si="9"/>
        <v>700</v>
      </c>
      <c r="Q8" s="1"/>
    </row>
    <row r="9" spans="1:17" ht="13.5" customHeight="1" x14ac:dyDescent="0.2">
      <c r="A9" s="1"/>
      <c r="B9" s="28" t="str">
        <f t="shared" si="0"/>
        <v>AVAEST</v>
      </c>
      <c r="C9" s="29" t="s">
        <v>39</v>
      </c>
      <c r="D9" s="30" t="s">
        <v>40</v>
      </c>
      <c r="E9" s="35" t="s">
        <v>27</v>
      </c>
      <c r="F9" s="32" t="s">
        <v>41</v>
      </c>
      <c r="G9" s="33">
        <v>37769</v>
      </c>
      <c r="H9" s="23">
        <f t="shared" si="1"/>
        <v>1200</v>
      </c>
      <c r="I9" s="23">
        <f t="shared" si="2"/>
        <v>48</v>
      </c>
      <c r="J9" s="23">
        <f t="shared" si="3"/>
        <v>48</v>
      </c>
      <c r="K9" s="24">
        <f t="shared" si="4"/>
        <v>60</v>
      </c>
      <c r="L9" s="23">
        <f t="shared" si="5"/>
        <v>1356</v>
      </c>
      <c r="M9" s="24">
        <f t="shared" si="6"/>
        <v>76.8</v>
      </c>
      <c r="N9" s="34">
        <f t="shared" si="7"/>
        <v>90</v>
      </c>
      <c r="O9" s="34">
        <f t="shared" si="8"/>
        <v>166.8</v>
      </c>
      <c r="P9" s="23">
        <f t="shared" si="9"/>
        <v>1189.2</v>
      </c>
      <c r="Q9" s="1"/>
    </row>
    <row r="10" spans="1:17" ht="13.5" customHeight="1" x14ac:dyDescent="0.2">
      <c r="A10" s="1"/>
      <c r="B10" s="28" t="str">
        <f t="shared" si="0"/>
        <v>BREMIG</v>
      </c>
      <c r="C10" s="36" t="s">
        <v>42</v>
      </c>
      <c r="D10" s="32" t="s">
        <v>43</v>
      </c>
      <c r="E10" s="35" t="s">
        <v>27</v>
      </c>
      <c r="F10" s="32" t="s">
        <v>44</v>
      </c>
      <c r="G10" s="33">
        <v>37952</v>
      </c>
      <c r="H10" s="23">
        <f t="shared" si="1"/>
        <v>1200</v>
      </c>
      <c r="I10" s="23">
        <f t="shared" si="2"/>
        <v>48</v>
      </c>
      <c r="J10" s="23">
        <f t="shared" si="3"/>
        <v>48</v>
      </c>
      <c r="K10" s="24">
        <f t="shared" si="4"/>
        <v>60</v>
      </c>
      <c r="L10" s="23">
        <f t="shared" si="5"/>
        <v>1356</v>
      </c>
      <c r="M10" s="24">
        <f t="shared" si="6"/>
        <v>76.8</v>
      </c>
      <c r="N10" s="34">
        <f t="shared" si="7"/>
        <v>90</v>
      </c>
      <c r="O10" s="34">
        <f t="shared" si="8"/>
        <v>166.8</v>
      </c>
      <c r="P10" s="23">
        <f t="shared" si="9"/>
        <v>1189.2</v>
      </c>
      <c r="Q10" s="1"/>
    </row>
    <row r="11" spans="1:17" ht="13.5" customHeight="1" x14ac:dyDescent="0.2">
      <c r="A11" s="1"/>
      <c r="B11" s="28" t="str">
        <f t="shared" si="0"/>
        <v>MIRCAR</v>
      </c>
      <c r="C11" s="36" t="s">
        <v>45</v>
      </c>
      <c r="D11" s="32" t="s">
        <v>46</v>
      </c>
      <c r="E11" s="35" t="s">
        <v>37</v>
      </c>
      <c r="F11" s="32" t="s">
        <v>47</v>
      </c>
      <c r="G11" s="33">
        <v>38457</v>
      </c>
      <c r="H11" s="23">
        <f t="shared" si="1"/>
        <v>700</v>
      </c>
      <c r="I11" s="23">
        <f t="shared" si="2"/>
        <v>21</v>
      </c>
      <c r="J11" s="23">
        <f t="shared" si="3"/>
        <v>28</v>
      </c>
      <c r="K11" s="24">
        <f t="shared" si="4"/>
        <v>35</v>
      </c>
      <c r="L11" s="23">
        <f t="shared" si="5"/>
        <v>784</v>
      </c>
      <c r="M11" s="24">
        <f t="shared" si="6"/>
        <v>35</v>
      </c>
      <c r="N11" s="34">
        <f t="shared" si="7"/>
        <v>49.000000000000007</v>
      </c>
      <c r="O11" s="34">
        <f t="shared" si="8"/>
        <v>84</v>
      </c>
      <c r="P11" s="23">
        <f t="shared" si="9"/>
        <v>700</v>
      </c>
      <c r="Q11" s="1"/>
    </row>
    <row r="12" spans="1:17" ht="13.5" customHeight="1" x14ac:dyDescent="0.2">
      <c r="A12" s="1"/>
      <c r="B12" s="28" t="str">
        <f t="shared" si="0"/>
        <v>PEREDW</v>
      </c>
      <c r="C12" s="36" t="s">
        <v>48</v>
      </c>
      <c r="D12" s="32" t="s">
        <v>49</v>
      </c>
      <c r="E12" s="35" t="s">
        <v>37</v>
      </c>
      <c r="F12" s="32" t="s">
        <v>47</v>
      </c>
      <c r="G12" s="33">
        <v>38260</v>
      </c>
      <c r="H12" s="23">
        <f t="shared" si="1"/>
        <v>700</v>
      </c>
      <c r="I12" s="23">
        <f t="shared" si="2"/>
        <v>21</v>
      </c>
      <c r="J12" s="23">
        <f t="shared" si="3"/>
        <v>28</v>
      </c>
      <c r="K12" s="24">
        <f t="shared" si="4"/>
        <v>35</v>
      </c>
      <c r="L12" s="23">
        <f t="shared" si="5"/>
        <v>784</v>
      </c>
      <c r="M12" s="24">
        <f t="shared" si="6"/>
        <v>35</v>
      </c>
      <c r="N12" s="34">
        <f t="shared" si="7"/>
        <v>49.000000000000007</v>
      </c>
      <c r="O12" s="34">
        <f t="shared" si="8"/>
        <v>84</v>
      </c>
      <c r="P12" s="23">
        <f t="shared" si="9"/>
        <v>700</v>
      </c>
      <c r="Q12" s="1"/>
    </row>
    <row r="13" spans="1:17" ht="13.5" customHeight="1" x14ac:dyDescent="0.2">
      <c r="A13" s="1"/>
      <c r="B13" s="37" t="str">
        <f t="shared" si="0"/>
        <v>ROMLUI</v>
      </c>
      <c r="C13" s="38" t="s">
        <v>50</v>
      </c>
      <c r="D13" s="39" t="s">
        <v>51</v>
      </c>
      <c r="E13" s="40" t="s">
        <v>27</v>
      </c>
      <c r="F13" s="39" t="s">
        <v>47</v>
      </c>
      <c r="G13" s="41">
        <v>37902</v>
      </c>
      <c r="H13" s="23">
        <f t="shared" si="1"/>
        <v>1200</v>
      </c>
      <c r="I13" s="23">
        <f t="shared" si="2"/>
        <v>48</v>
      </c>
      <c r="J13" s="23">
        <f t="shared" si="3"/>
        <v>48</v>
      </c>
      <c r="K13" s="24">
        <f t="shared" si="4"/>
        <v>60</v>
      </c>
      <c r="L13" s="42">
        <f t="shared" si="5"/>
        <v>1356</v>
      </c>
      <c r="M13" s="43">
        <f t="shared" si="6"/>
        <v>76.8</v>
      </c>
      <c r="N13" s="44">
        <f t="shared" si="7"/>
        <v>90</v>
      </c>
      <c r="O13" s="44">
        <f t="shared" si="8"/>
        <v>166.8</v>
      </c>
      <c r="P13" s="42">
        <f t="shared" si="9"/>
        <v>1189.2</v>
      </c>
      <c r="Q13" s="1"/>
    </row>
    <row r="14" spans="1:17" ht="13.5" customHeight="1" x14ac:dyDescent="0.2">
      <c r="A14" s="1"/>
      <c r="B14" s="45" t="s">
        <v>52</v>
      </c>
      <c r="C14" s="46"/>
      <c r="D14" s="1"/>
      <c r="E14" s="47">
        <f>COUNTIF(E4:E13,"A")</f>
        <v>2</v>
      </c>
      <c r="F14" s="1"/>
      <c r="G14" s="1"/>
      <c r="H14" s="45" t="s">
        <v>53</v>
      </c>
      <c r="I14" s="45" t="s">
        <v>54</v>
      </c>
      <c r="J14" s="48" t="s">
        <v>55</v>
      </c>
      <c r="K14" s="49" t="s">
        <v>17</v>
      </c>
      <c r="L14" s="50" t="s">
        <v>18</v>
      </c>
      <c r="M14" s="1"/>
      <c r="N14" s="1"/>
      <c r="O14" s="1"/>
      <c r="P14" s="1"/>
      <c r="Q14" s="1"/>
    </row>
    <row r="15" spans="1:17" ht="13.5" customHeight="1" x14ac:dyDescent="0.2">
      <c r="A15" s="1"/>
      <c r="B15" s="45" t="s">
        <v>56</v>
      </c>
      <c r="C15" s="45"/>
      <c r="D15" s="1"/>
      <c r="E15" s="47">
        <f>COUNTIF(E4:E13,"B")</f>
        <v>5</v>
      </c>
      <c r="F15" s="1"/>
      <c r="G15" s="1"/>
      <c r="H15" s="20" t="s">
        <v>23</v>
      </c>
      <c r="I15" s="51">
        <v>1800</v>
      </c>
      <c r="J15" s="52">
        <v>0.05</v>
      </c>
      <c r="K15" s="53">
        <v>7.1999999999999995E-2</v>
      </c>
      <c r="L15" s="53">
        <v>8.4000000000000005E-2</v>
      </c>
      <c r="M15" s="1"/>
      <c r="N15" s="1"/>
      <c r="O15" s="1"/>
      <c r="P15" s="1"/>
      <c r="Q15" s="1"/>
    </row>
    <row r="16" spans="1:17" ht="13.5" customHeight="1" x14ac:dyDescent="0.2">
      <c r="A16" s="1"/>
      <c r="B16" s="45" t="s">
        <v>57</v>
      </c>
      <c r="C16" s="45"/>
      <c r="D16" s="1"/>
      <c r="E16" s="47">
        <f>COUNTIF(E4:E13,"C")</f>
        <v>3</v>
      </c>
      <c r="F16" s="1"/>
      <c r="G16" s="1"/>
      <c r="H16" s="31" t="s">
        <v>27</v>
      </c>
      <c r="I16" s="54">
        <v>1200</v>
      </c>
      <c r="J16" s="55">
        <v>0.04</v>
      </c>
      <c r="K16" s="56">
        <v>6.4000000000000001E-2</v>
      </c>
      <c r="L16" s="56">
        <v>7.4999999999999997E-2</v>
      </c>
      <c r="M16" s="1"/>
      <c r="N16" s="1"/>
      <c r="O16" s="1"/>
      <c r="P16" s="1"/>
      <c r="Q16" s="1"/>
    </row>
    <row r="17" spans="1:17" ht="13.5" customHeight="1" x14ac:dyDescent="0.2">
      <c r="A17" s="1"/>
      <c r="B17" s="45" t="s">
        <v>58</v>
      </c>
      <c r="C17" s="45"/>
      <c r="D17" s="45"/>
      <c r="E17" s="57">
        <f>COUNTA(E4:E13)</f>
        <v>10</v>
      </c>
      <c r="F17" s="1"/>
      <c r="G17" s="58"/>
      <c r="H17" s="50" t="s">
        <v>37</v>
      </c>
      <c r="I17" s="59">
        <v>700</v>
      </c>
      <c r="J17" s="60">
        <v>0.03</v>
      </c>
      <c r="K17" s="61">
        <v>0.05</v>
      </c>
      <c r="L17" s="61">
        <v>7.0000000000000007E-2</v>
      </c>
      <c r="M17" s="1"/>
      <c r="N17" s="1"/>
      <c r="O17" s="1"/>
      <c r="P17" s="1"/>
      <c r="Q17" s="1"/>
    </row>
    <row r="18" spans="1:17" ht="13.5" customHeight="1" x14ac:dyDescent="0.2">
      <c r="A18" s="1"/>
      <c r="B18" s="45" t="s">
        <v>59</v>
      </c>
      <c r="C18" s="45"/>
      <c r="D18" s="45"/>
      <c r="E18" s="57">
        <f>COUNTIF(F4:F13,"Programador")</f>
        <v>3</v>
      </c>
      <c r="F18" s="58"/>
      <c r="G18" s="58"/>
      <c r="H18" s="58"/>
      <c r="I18" s="62"/>
      <c r="J18" s="63"/>
      <c r="K18" s="64"/>
      <c r="L18" s="64"/>
      <c r="M18" s="58"/>
      <c r="N18" s="1"/>
      <c r="O18" s="1"/>
      <c r="P18" s="1"/>
      <c r="Q18" s="1"/>
    </row>
    <row r="19" spans="1:17" ht="13.5" customHeight="1" x14ac:dyDescent="0.2">
      <c r="A19" s="1"/>
      <c r="B19" s="45" t="s">
        <v>60</v>
      </c>
      <c r="C19" s="45"/>
      <c r="D19" s="65"/>
      <c r="E19" s="1"/>
      <c r="F19" s="66" t="str">
        <f>VLOOKUP(G19,B4:P13,2)</f>
        <v>Miranda Aparcana</v>
      </c>
      <c r="G19" s="45" t="s">
        <v>61</v>
      </c>
      <c r="H19" s="58"/>
      <c r="L19" s="67"/>
      <c r="M19" s="1"/>
      <c r="N19" s="1"/>
      <c r="O19" s="1"/>
      <c r="P19" s="1"/>
      <c r="Q19" s="1"/>
    </row>
    <row r="20" spans="1:17" ht="13.5" customHeight="1" x14ac:dyDescent="0.2">
      <c r="A20" s="1"/>
      <c r="B20" s="45" t="s">
        <v>62</v>
      </c>
      <c r="C20" s="45"/>
      <c r="D20" s="68">
        <f>YEAR(VLOOKUP(G19,B4:P13,6))</f>
        <v>2005</v>
      </c>
      <c r="E20" s="1"/>
      <c r="F20" s="69" t="s">
        <v>63</v>
      </c>
      <c r="G20" s="68">
        <f>MONTH(VLOOKUP(G19,B4:P13,6))</f>
        <v>4</v>
      </c>
      <c r="I20" s="75" t="s">
        <v>64</v>
      </c>
      <c r="J20" s="76"/>
      <c r="K20" s="70">
        <f ca="1">F2-(VLOOKUP(G19,B4:P13,6))</f>
        <v>2695</v>
      </c>
      <c r="L20" s="1"/>
      <c r="M20" s="1"/>
      <c r="N20" s="1"/>
      <c r="O20" s="1"/>
      <c r="P20" s="1"/>
      <c r="Q20" s="1"/>
    </row>
    <row r="21" spans="1:17" ht="13.5" customHeight="1" x14ac:dyDescent="0.2">
      <c r="A21" s="1"/>
      <c r="B21" s="1"/>
      <c r="C21" s="1"/>
      <c r="D21" s="1"/>
      <c r="E21" s="1"/>
      <c r="F21" s="58"/>
      <c r="G21" s="58"/>
      <c r="H21" s="1"/>
      <c r="L21" s="1"/>
      <c r="M21" s="1"/>
      <c r="N21" s="1"/>
      <c r="O21" s="1"/>
      <c r="P21" s="1"/>
      <c r="Q21" s="1"/>
    </row>
    <row r="22" spans="1:17" ht="13.5" customHeight="1" x14ac:dyDescent="0.2">
      <c r="A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3.5" customHeight="1" x14ac:dyDescent="0.2">
      <c r="A23" s="58"/>
      <c r="B23" s="58"/>
      <c r="C23" s="58"/>
      <c r="D23" s="58"/>
      <c r="E23" s="58"/>
      <c r="F23" s="58"/>
      <c r="G23" s="58"/>
      <c r="H23" s="67"/>
      <c r="I23" s="58"/>
      <c r="J23" s="58"/>
      <c r="K23" s="58"/>
      <c r="L23" s="58"/>
      <c r="M23" s="58"/>
      <c r="N23" s="58"/>
      <c r="O23" s="58"/>
      <c r="P23" s="58"/>
      <c r="Q23" s="58"/>
    </row>
    <row r="24" spans="1:17" ht="13.5" customHeight="1" x14ac:dyDescent="0.2">
      <c r="B24" s="58"/>
    </row>
    <row r="25" spans="1:17" ht="13.5" customHeight="1" x14ac:dyDescent="0.2">
      <c r="A25" s="58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 ht="13.5" customHeight="1" x14ac:dyDescent="0.2">
      <c r="A26" s="58"/>
      <c r="B26" s="71"/>
      <c r="C26" s="71"/>
      <c r="D26" s="71"/>
      <c r="E26" s="71"/>
      <c r="F26" s="71"/>
      <c r="G26" s="71"/>
      <c r="H26" s="72"/>
      <c r="I26" s="71"/>
      <c r="J26" s="71"/>
      <c r="K26" s="71"/>
      <c r="L26" s="71"/>
      <c r="M26" s="71"/>
      <c r="N26" s="71"/>
      <c r="O26" s="71"/>
      <c r="P26" s="71"/>
      <c r="Q26" s="71"/>
    </row>
    <row r="27" spans="1:17" ht="13.5" customHeight="1" x14ac:dyDescent="0.2">
      <c r="A27" s="58"/>
      <c r="B27" s="71"/>
      <c r="C27" s="71"/>
      <c r="D27" s="71"/>
      <c r="E27" s="71"/>
      <c r="F27" s="71"/>
      <c r="G27" s="71"/>
      <c r="H27" s="72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3.5" customHeight="1" x14ac:dyDescent="0.2">
      <c r="A28" s="58"/>
      <c r="B28" s="71"/>
      <c r="C28" s="71"/>
      <c r="D28" s="71"/>
      <c r="E28" s="71"/>
      <c r="F28" s="71"/>
      <c r="G28" s="71"/>
      <c r="H28" s="72"/>
      <c r="I28" s="71"/>
      <c r="J28" s="71"/>
      <c r="K28" s="71"/>
      <c r="L28" s="71"/>
      <c r="M28" s="71"/>
      <c r="N28" s="71"/>
      <c r="O28" s="71"/>
      <c r="P28" s="71"/>
      <c r="Q28" s="71"/>
    </row>
    <row r="29" spans="1:17" ht="13.5" customHeight="1" x14ac:dyDescent="0.2">
      <c r="B29" s="58"/>
    </row>
  </sheetData>
  <sheetProtection password="C71F" sheet="1"/>
  <mergeCells count="2">
    <mergeCell ref="M2:N2"/>
    <mergeCell ref="I20:J20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topLeftCell="B1" workbookViewId="0">
      <selection activeCell="G28" sqref="G28"/>
    </sheetView>
  </sheetViews>
  <sheetFormatPr baseColWidth="10" defaultRowHeight="13.5" customHeight="1" x14ac:dyDescent="0.2"/>
  <cols>
    <col min="1" max="1" width="6.140625" style="78" hidden="1" customWidth="1"/>
    <col min="2" max="2" width="8" style="78" customWidth="1"/>
    <col min="3" max="3" width="14.140625" style="78" bestFit="1" customWidth="1"/>
    <col min="4" max="4" width="8.42578125" style="78" bestFit="1" customWidth="1"/>
    <col min="5" max="5" width="5.42578125" style="78" bestFit="1" customWidth="1"/>
    <col min="6" max="6" width="17.140625" style="78" bestFit="1" customWidth="1"/>
    <col min="7" max="8" width="8.7109375" style="78" customWidth="1"/>
    <col min="9" max="9" width="9.28515625" style="78" bestFit="1" customWidth="1"/>
    <col min="10" max="10" width="8.42578125" style="78" bestFit="1" customWidth="1"/>
    <col min="11" max="11" width="8.85546875" style="78" bestFit="1" customWidth="1"/>
    <col min="12" max="12" width="8.140625" style="78" bestFit="1" customWidth="1"/>
    <col min="13" max="14" width="5.7109375" style="78" bestFit="1" customWidth="1"/>
    <col min="15" max="15" width="5.85546875" style="78" bestFit="1" customWidth="1"/>
    <col min="16" max="16" width="7.7109375" style="78" bestFit="1" customWidth="1"/>
    <col min="17" max="16384" width="11.42578125" style="78"/>
  </cols>
  <sheetData>
    <row r="1" spans="1:17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3.5" customHeight="1" x14ac:dyDescent="0.2">
      <c r="A2" s="77"/>
      <c r="B2" s="79" t="s">
        <v>10</v>
      </c>
      <c r="C2" s="80" t="s">
        <v>11</v>
      </c>
      <c r="D2" s="79" t="s">
        <v>12</v>
      </c>
      <c r="E2" s="81" t="s">
        <v>0</v>
      </c>
      <c r="F2" s="77">
        <f ca="1">TODAY()</f>
        <v>41152</v>
      </c>
      <c r="G2" s="81" t="s">
        <v>1</v>
      </c>
      <c r="H2" s="81" t="s">
        <v>2</v>
      </c>
      <c r="I2" s="81" t="s">
        <v>3</v>
      </c>
      <c r="J2" s="81" t="s">
        <v>4</v>
      </c>
      <c r="K2" s="81" t="s">
        <v>5</v>
      </c>
      <c r="L2" s="81" t="s">
        <v>6</v>
      </c>
      <c r="M2" s="77" t="s">
        <v>7</v>
      </c>
      <c r="N2" s="77"/>
      <c r="O2" s="81" t="s">
        <v>8</v>
      </c>
      <c r="P2" s="81" t="s">
        <v>9</v>
      </c>
      <c r="Q2" s="77"/>
    </row>
    <row r="3" spans="1:17" ht="13.5" customHeight="1" x14ac:dyDescent="0.2">
      <c r="A3" s="77"/>
      <c r="B3" s="79"/>
      <c r="C3" s="80"/>
      <c r="D3" s="79"/>
      <c r="E3" s="81" t="s">
        <v>13</v>
      </c>
      <c r="F3" s="81" t="s">
        <v>14</v>
      </c>
      <c r="G3" s="81" t="s">
        <v>15</v>
      </c>
      <c r="H3" s="81"/>
      <c r="I3" s="81"/>
      <c r="J3" s="82">
        <v>0.04</v>
      </c>
      <c r="K3" s="82">
        <v>0.05</v>
      </c>
      <c r="L3" s="81" t="s">
        <v>16</v>
      </c>
      <c r="M3" s="81" t="s">
        <v>17</v>
      </c>
      <c r="N3" s="81" t="s">
        <v>18</v>
      </c>
      <c r="O3" s="81" t="s">
        <v>19</v>
      </c>
      <c r="P3" s="81" t="s">
        <v>20</v>
      </c>
      <c r="Q3" s="77"/>
    </row>
    <row r="4" spans="1:17" ht="13.5" customHeight="1" x14ac:dyDescent="0.2">
      <c r="A4" s="77"/>
      <c r="B4" s="77"/>
      <c r="C4" s="77" t="s">
        <v>21</v>
      </c>
      <c r="D4" s="77" t="s">
        <v>22</v>
      </c>
      <c r="E4" s="81" t="s">
        <v>23</v>
      </c>
      <c r="F4" s="77" t="s">
        <v>24</v>
      </c>
      <c r="G4" s="77">
        <v>37433</v>
      </c>
      <c r="H4" s="77"/>
      <c r="I4" s="77"/>
      <c r="J4" s="77"/>
      <c r="K4" s="77"/>
      <c r="L4" s="77"/>
      <c r="M4" s="77"/>
      <c r="N4" s="77"/>
      <c r="O4" s="77"/>
      <c r="P4" s="77"/>
      <c r="Q4" s="77"/>
    </row>
    <row r="5" spans="1:17" ht="13.5" customHeight="1" x14ac:dyDescent="0.2">
      <c r="A5" s="77"/>
      <c r="B5" s="77"/>
      <c r="C5" s="77" t="s">
        <v>25</v>
      </c>
      <c r="D5" s="77" t="s">
        <v>26</v>
      </c>
      <c r="E5" s="81" t="s">
        <v>27</v>
      </c>
      <c r="F5" s="77" t="s">
        <v>28</v>
      </c>
      <c r="G5" s="77">
        <v>38061</v>
      </c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3.5" customHeight="1" x14ac:dyDescent="0.2">
      <c r="A6" s="77"/>
      <c r="B6" s="77"/>
      <c r="C6" s="77" t="s">
        <v>29</v>
      </c>
      <c r="D6" s="77" t="s">
        <v>30</v>
      </c>
      <c r="E6" s="81" t="s">
        <v>27</v>
      </c>
      <c r="F6" s="77" t="s">
        <v>31</v>
      </c>
      <c r="G6" s="77">
        <v>37909</v>
      </c>
      <c r="H6" s="77"/>
      <c r="I6" s="77"/>
      <c r="J6" s="77"/>
      <c r="K6" s="77"/>
      <c r="L6" s="77"/>
      <c r="M6" s="77"/>
      <c r="N6" s="77"/>
      <c r="O6" s="77"/>
      <c r="P6" s="77"/>
      <c r="Q6" s="77"/>
    </row>
    <row r="7" spans="1:17" ht="13.5" customHeight="1" x14ac:dyDescent="0.2">
      <c r="A7" s="77"/>
      <c r="B7" s="77"/>
      <c r="C7" s="77" t="s">
        <v>32</v>
      </c>
      <c r="D7" s="77" t="s">
        <v>33</v>
      </c>
      <c r="E7" s="81" t="s">
        <v>23</v>
      </c>
      <c r="F7" s="77" t="s">
        <v>34</v>
      </c>
      <c r="G7" s="77">
        <v>38132</v>
      </c>
      <c r="H7" s="77"/>
      <c r="I7" s="77"/>
      <c r="J7" s="77"/>
      <c r="K7" s="77"/>
      <c r="L7" s="77"/>
      <c r="M7" s="77"/>
      <c r="N7" s="77"/>
      <c r="O7" s="77"/>
      <c r="P7" s="77"/>
      <c r="Q7" s="77"/>
    </row>
    <row r="8" spans="1:17" ht="13.5" customHeight="1" x14ac:dyDescent="0.2">
      <c r="A8" s="77"/>
      <c r="B8" s="77"/>
      <c r="C8" s="77" t="s">
        <v>35</v>
      </c>
      <c r="D8" s="77" t="s">
        <v>36</v>
      </c>
      <c r="E8" s="81" t="s">
        <v>37</v>
      </c>
      <c r="F8" s="77" t="s">
        <v>38</v>
      </c>
      <c r="G8" s="77">
        <v>38276</v>
      </c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3.5" customHeight="1" x14ac:dyDescent="0.2">
      <c r="A9" s="77"/>
      <c r="B9" s="77"/>
      <c r="C9" s="77" t="s">
        <v>39</v>
      </c>
      <c r="D9" s="77" t="s">
        <v>40</v>
      </c>
      <c r="E9" s="81" t="s">
        <v>27</v>
      </c>
      <c r="F9" s="77" t="s">
        <v>41</v>
      </c>
      <c r="G9" s="77">
        <v>37769</v>
      </c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1:17" ht="13.5" customHeight="1" x14ac:dyDescent="0.2">
      <c r="A10" s="77"/>
      <c r="B10" s="77"/>
      <c r="C10" s="83" t="s">
        <v>42</v>
      </c>
      <c r="D10" s="77" t="s">
        <v>43</v>
      </c>
      <c r="E10" s="81" t="s">
        <v>27</v>
      </c>
      <c r="F10" s="77" t="s">
        <v>44</v>
      </c>
      <c r="G10" s="77">
        <v>37952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</row>
    <row r="11" spans="1:17" ht="13.5" customHeight="1" x14ac:dyDescent="0.2">
      <c r="A11" s="77"/>
      <c r="B11" s="77"/>
      <c r="C11" s="83" t="s">
        <v>45</v>
      </c>
      <c r="D11" s="77" t="s">
        <v>46</v>
      </c>
      <c r="E11" s="81" t="s">
        <v>37</v>
      </c>
      <c r="F11" s="77" t="s">
        <v>47</v>
      </c>
      <c r="G11" s="77">
        <v>38457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ht="13.5" customHeight="1" x14ac:dyDescent="0.2">
      <c r="A12" s="77"/>
      <c r="B12" s="77"/>
      <c r="C12" s="83" t="s">
        <v>48</v>
      </c>
      <c r="D12" s="77" t="s">
        <v>49</v>
      </c>
      <c r="E12" s="81" t="s">
        <v>37</v>
      </c>
      <c r="F12" s="77" t="s">
        <v>47</v>
      </c>
      <c r="G12" s="77">
        <v>38260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</row>
    <row r="13" spans="1:17" ht="13.5" customHeight="1" x14ac:dyDescent="0.2">
      <c r="A13" s="77"/>
      <c r="B13" s="77"/>
      <c r="C13" s="83" t="s">
        <v>50</v>
      </c>
      <c r="D13" s="77" t="s">
        <v>51</v>
      </c>
      <c r="E13" s="81" t="s">
        <v>27</v>
      </c>
      <c r="F13" s="77" t="s">
        <v>47</v>
      </c>
      <c r="G13" s="77">
        <v>37902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7" ht="13.5" customHeight="1" x14ac:dyDescent="0.2">
      <c r="A14" s="77"/>
      <c r="B14" s="77" t="s">
        <v>52</v>
      </c>
      <c r="C14" s="77"/>
      <c r="D14" s="77"/>
      <c r="E14" s="77"/>
      <c r="F14" s="77"/>
      <c r="G14" s="77"/>
      <c r="H14" s="77" t="s">
        <v>53</v>
      </c>
      <c r="I14" s="77" t="s">
        <v>54</v>
      </c>
      <c r="J14" s="81" t="s">
        <v>55</v>
      </c>
      <c r="K14" s="81" t="s">
        <v>17</v>
      </c>
      <c r="L14" s="81" t="s">
        <v>18</v>
      </c>
      <c r="M14" s="77"/>
      <c r="N14" s="77"/>
      <c r="O14" s="77"/>
      <c r="P14" s="77"/>
      <c r="Q14" s="77"/>
    </row>
    <row r="15" spans="1:17" ht="13.5" customHeight="1" x14ac:dyDescent="0.2">
      <c r="A15" s="77"/>
      <c r="B15" s="77" t="s">
        <v>56</v>
      </c>
      <c r="C15" s="77"/>
      <c r="D15" s="77"/>
      <c r="E15" s="77"/>
      <c r="F15" s="77"/>
      <c r="G15" s="77"/>
      <c r="H15" s="81" t="s">
        <v>23</v>
      </c>
      <c r="I15" s="77">
        <v>1800</v>
      </c>
      <c r="J15" s="84">
        <v>0.05</v>
      </c>
      <c r="K15" s="84">
        <v>7.1999999999999995E-2</v>
      </c>
      <c r="L15" s="84">
        <v>8.4000000000000005E-2</v>
      </c>
      <c r="M15" s="77"/>
      <c r="N15" s="77"/>
      <c r="O15" s="77"/>
      <c r="P15" s="77"/>
      <c r="Q15" s="77"/>
    </row>
    <row r="16" spans="1:17" ht="13.5" customHeight="1" x14ac:dyDescent="0.2">
      <c r="A16" s="77"/>
      <c r="B16" s="77" t="s">
        <v>57</v>
      </c>
      <c r="C16" s="77"/>
      <c r="D16" s="77"/>
      <c r="E16" s="77"/>
      <c r="F16" s="77"/>
      <c r="G16" s="77"/>
      <c r="H16" s="81" t="s">
        <v>27</v>
      </c>
      <c r="I16" s="77">
        <v>1200</v>
      </c>
      <c r="J16" s="84">
        <v>0.04</v>
      </c>
      <c r="K16" s="84">
        <v>6.4000000000000001E-2</v>
      </c>
      <c r="L16" s="84">
        <v>7.4999999999999997E-2</v>
      </c>
      <c r="M16" s="77"/>
      <c r="N16" s="77"/>
      <c r="O16" s="77"/>
      <c r="P16" s="77"/>
      <c r="Q16" s="77"/>
    </row>
    <row r="17" spans="1:17" ht="13.5" customHeight="1" x14ac:dyDescent="0.2">
      <c r="A17" s="77"/>
      <c r="B17" s="77" t="s">
        <v>58</v>
      </c>
      <c r="C17" s="77"/>
      <c r="D17" s="77"/>
      <c r="E17" s="77"/>
      <c r="F17" s="77"/>
      <c r="G17" s="77"/>
      <c r="H17" s="81" t="s">
        <v>37</v>
      </c>
      <c r="I17" s="77">
        <v>700</v>
      </c>
      <c r="J17" s="84">
        <v>0.03</v>
      </c>
      <c r="K17" s="84">
        <v>0.05</v>
      </c>
      <c r="L17" s="84">
        <v>7.0000000000000007E-2</v>
      </c>
      <c r="M17" s="77"/>
      <c r="N17" s="77"/>
      <c r="O17" s="77"/>
      <c r="P17" s="77"/>
      <c r="Q17" s="77"/>
    </row>
    <row r="18" spans="1:17" ht="13.5" customHeight="1" x14ac:dyDescent="0.2">
      <c r="A18" s="77"/>
      <c r="B18" s="77" t="s">
        <v>59</v>
      </c>
      <c r="C18" s="77"/>
      <c r="D18" s="77"/>
      <c r="E18" s="77"/>
      <c r="F18" s="77"/>
      <c r="G18" s="77"/>
      <c r="H18" s="77"/>
      <c r="I18" s="77"/>
      <c r="J18" s="84"/>
      <c r="K18" s="84"/>
      <c r="L18" s="84"/>
      <c r="M18" s="77"/>
      <c r="N18" s="77"/>
      <c r="O18" s="77"/>
      <c r="P18" s="77"/>
      <c r="Q18" s="77"/>
    </row>
    <row r="19" spans="1:17" ht="13.5" customHeight="1" x14ac:dyDescent="0.2">
      <c r="A19" s="77"/>
      <c r="B19" s="77" t="s">
        <v>60</v>
      </c>
      <c r="C19" s="77"/>
      <c r="D19" s="77"/>
      <c r="E19" s="77"/>
      <c r="F19" s="77"/>
      <c r="G19" s="77" t="s">
        <v>61</v>
      </c>
      <c r="H19" s="77"/>
      <c r="L19" s="77"/>
      <c r="M19" s="77"/>
      <c r="N19" s="77"/>
      <c r="O19" s="77"/>
      <c r="P19" s="77"/>
      <c r="Q19" s="77"/>
    </row>
    <row r="20" spans="1:17" ht="13.5" customHeight="1" x14ac:dyDescent="0.2">
      <c r="A20" s="77"/>
      <c r="B20" s="77" t="s">
        <v>62</v>
      </c>
      <c r="C20" s="77"/>
      <c r="D20" s="77"/>
      <c r="E20" s="77"/>
      <c r="F20" s="77" t="s">
        <v>63</v>
      </c>
      <c r="G20" s="77"/>
      <c r="I20" s="77" t="s">
        <v>64</v>
      </c>
      <c r="J20" s="77"/>
      <c r="K20" s="77"/>
      <c r="L20" s="77"/>
      <c r="M20" s="77"/>
      <c r="N20" s="77"/>
      <c r="O20" s="77"/>
      <c r="P20" s="77"/>
      <c r="Q20" s="77"/>
    </row>
    <row r="21" spans="1:17" ht="13.5" customHeight="1" x14ac:dyDescent="0.2">
      <c r="A21" s="77"/>
      <c r="B21" s="77"/>
      <c r="C21" s="77"/>
      <c r="D21" s="77"/>
      <c r="E21" s="77"/>
      <c r="F21" s="77"/>
      <c r="G21" s="77"/>
      <c r="H21" s="77"/>
      <c r="L21" s="77"/>
      <c r="M21" s="77"/>
      <c r="N21" s="77"/>
      <c r="O21" s="77"/>
      <c r="P21" s="77"/>
      <c r="Q21" s="77"/>
    </row>
    <row r="22" spans="1:17" ht="13.5" customHeight="1" x14ac:dyDescent="0.2">
      <c r="A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 ht="13.5" customHeight="1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 ht="13.5" customHeight="1" x14ac:dyDescent="0.2">
      <c r="B24" s="77"/>
    </row>
    <row r="25" spans="1:17" ht="13.5" customHeight="1" x14ac:dyDescent="0.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ht="13.5" customHeight="1" x14ac:dyDescent="0.2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 ht="13.5" customHeight="1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 ht="13.5" customHeight="1" x14ac:dyDescent="0.2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 ht="13.5" customHeight="1" x14ac:dyDescent="0.2">
      <c r="B29" s="77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Exa - F</vt:lpstr>
      <vt:lpstr>Exa - D</vt:lpstr>
    </vt:vector>
  </TitlesOfParts>
  <Company>UNI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Hernandez</dc:creator>
  <cp:lastModifiedBy>Leonora</cp:lastModifiedBy>
  <dcterms:created xsi:type="dcterms:W3CDTF">2007-08-14T19:02:07Z</dcterms:created>
  <dcterms:modified xsi:type="dcterms:W3CDTF">2012-08-31T06:27:44Z</dcterms:modified>
</cp:coreProperties>
</file>