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20" windowWidth="11595" windowHeight="9150" firstSheet="3" activeTab="5"/>
  </bookViews>
  <sheets>
    <sheet name="E01-M" sheetId="11" r:id="rId1"/>
    <sheet name="E01-D" sheetId="15" r:id="rId2"/>
    <sheet name="E02-M" sheetId="13" r:id="rId3"/>
    <sheet name="E02-D" sheetId="16" r:id="rId4"/>
    <sheet name="E03-M" sheetId="1" r:id="rId5"/>
    <sheet name="E03-D" sheetId="7" r:id="rId6"/>
    <sheet name="E04-M" sheetId="3" r:id="rId7"/>
    <sheet name="E04-D" sheetId="8" r:id="rId8"/>
    <sheet name="E05-M" sheetId="5" r:id="rId9"/>
    <sheet name="E05-D" sheetId="6" r:id="rId10"/>
    <sheet name="E06-M" sheetId="2" r:id="rId11"/>
    <sheet name="E06-D" sheetId="10" r:id="rId12"/>
    <sheet name="E07-M" sheetId="4" r:id="rId13"/>
    <sheet name="E07-D" sheetId="9" r:id="rId14"/>
    <sheet name="E08-M" sheetId="17" r:id="rId15"/>
    <sheet name="E08-D" sheetId="18" r:id="rId16"/>
  </sheets>
  <definedNames>
    <definedName name="RANGO" localSheetId="1">#REF!</definedName>
    <definedName name="RANGO" localSheetId="3">#REF!</definedName>
    <definedName name="RANGO">#REF!</definedName>
    <definedName name="RESULTADO" localSheetId="1">#REF!</definedName>
    <definedName name="RESULTADO" localSheetId="3">#REF!</definedName>
    <definedName name="RESULTADO">#REF!</definedName>
    <definedName name="VALOR" localSheetId="1">#REF!</definedName>
    <definedName name="VALOR" localSheetId="3">#REF!</definedName>
    <definedName name="VALOR">#REF!</definedName>
  </definedNames>
  <calcPr calcId="145621"/>
</workbook>
</file>

<file path=xl/calcChain.xml><?xml version="1.0" encoding="utf-8"?>
<calcChain xmlns="http://schemas.openxmlformats.org/spreadsheetml/2006/main">
  <c r="B22" i="17" l="1"/>
  <c r="B21" i="17"/>
  <c r="F13" i="18"/>
  <c r="F12" i="18"/>
  <c r="F11" i="18"/>
  <c r="F10" i="18"/>
  <c r="F9" i="18"/>
  <c r="F8" i="18"/>
  <c r="F7" i="18"/>
  <c r="F6" i="18"/>
  <c r="F5" i="18"/>
  <c r="F4" i="18"/>
  <c r="F13" i="17"/>
  <c r="F12" i="17"/>
  <c r="F11" i="17"/>
  <c r="F10" i="17"/>
  <c r="F9" i="17"/>
  <c r="F8" i="17"/>
  <c r="F7" i="17"/>
  <c r="F6" i="17"/>
  <c r="F5" i="17"/>
  <c r="B16" i="17" s="1"/>
  <c r="F4" i="17"/>
  <c r="C22" i="17" l="1"/>
  <c r="B18" i="17"/>
  <c r="B15" i="17"/>
  <c r="B17" i="17"/>
  <c r="C21" i="17" l="1"/>
  <c r="E22" i="17"/>
  <c r="H13" i="13"/>
  <c r="J13" i="13" s="1"/>
  <c r="H12" i="13"/>
  <c r="J12" i="13" s="1"/>
  <c r="H11" i="13"/>
  <c r="J11" i="13" s="1"/>
  <c r="H10" i="13"/>
  <c r="I10" i="13" s="1"/>
  <c r="H9" i="13"/>
  <c r="I9" i="13" s="1"/>
  <c r="H8" i="13"/>
  <c r="I8" i="13" s="1"/>
  <c r="H7" i="13"/>
  <c r="J7" i="13" s="1"/>
  <c r="H6" i="13"/>
  <c r="I6" i="13" s="1"/>
  <c r="H5" i="13"/>
  <c r="I5" i="13" s="1"/>
  <c r="H4" i="13"/>
  <c r="J4" i="13" s="1"/>
  <c r="I17" i="11"/>
  <c r="I16" i="11"/>
  <c r="I15" i="11"/>
  <c r="I14" i="11"/>
  <c r="I13" i="11"/>
  <c r="I12" i="11"/>
  <c r="I11" i="11"/>
  <c r="I10" i="11"/>
  <c r="K9" i="11"/>
  <c r="I9" i="11"/>
  <c r="K8" i="11"/>
  <c r="I8" i="11"/>
  <c r="K7" i="11"/>
  <c r="I7" i="11"/>
  <c r="K6" i="11"/>
  <c r="I6" i="11"/>
  <c r="J8" i="13" l="1"/>
  <c r="C22" i="13"/>
  <c r="J5" i="13"/>
  <c r="C21" i="13" s="1"/>
  <c r="I4" i="13"/>
  <c r="J9" i="13"/>
  <c r="I12" i="13"/>
  <c r="J6" i="13"/>
  <c r="J10" i="13"/>
  <c r="C19" i="13" s="1"/>
  <c r="I13" i="13"/>
  <c r="I7" i="13"/>
  <c r="I11" i="13"/>
  <c r="G19" i="2"/>
  <c r="G20" i="2"/>
  <c r="G25" i="2"/>
  <c r="G26" i="2"/>
  <c r="G27" i="2"/>
  <c r="G28" i="2"/>
  <c r="C19" i="2"/>
  <c r="C20" i="2"/>
  <c r="C25" i="2"/>
  <c r="C26" i="2"/>
  <c r="C27" i="2"/>
  <c r="I24" i="4"/>
  <c r="I23" i="4"/>
  <c r="I21" i="4"/>
  <c r="I19" i="4"/>
  <c r="L25" i="4"/>
  <c r="L24" i="4"/>
  <c r="L23" i="4"/>
  <c r="L21" i="4"/>
  <c r="L19" i="4"/>
  <c r="C23" i="4"/>
  <c r="C24" i="4"/>
  <c r="C25" i="4"/>
  <c r="C22" i="4"/>
  <c r="C20" i="4"/>
  <c r="C19" i="4"/>
  <c r="I23" i="3"/>
  <c r="I21" i="3"/>
  <c r="J5" i="3"/>
  <c r="J6" i="3"/>
  <c r="J7" i="3"/>
  <c r="J8" i="3"/>
  <c r="J9" i="3"/>
  <c r="J10" i="3"/>
  <c r="J11" i="3"/>
  <c r="J12" i="3"/>
  <c r="J13" i="3"/>
  <c r="J14" i="3"/>
  <c r="I5" i="3"/>
  <c r="K5" i="3" s="1"/>
  <c r="I6" i="3"/>
  <c r="K6" i="3" s="1"/>
  <c r="L6" i="3" s="1"/>
  <c r="I7" i="3"/>
  <c r="K7" i="3" s="1"/>
  <c r="L7" i="3" s="1"/>
  <c r="I8" i="3"/>
  <c r="K8" i="3" s="1"/>
  <c r="L8" i="3" s="1"/>
  <c r="I9" i="3"/>
  <c r="K9" i="3" s="1"/>
  <c r="L9" i="3" s="1"/>
  <c r="I10" i="3"/>
  <c r="K10" i="3" s="1"/>
  <c r="L10" i="3" s="1"/>
  <c r="I11" i="3"/>
  <c r="K11" i="3" s="1"/>
  <c r="L11" i="3" s="1"/>
  <c r="I12" i="3"/>
  <c r="K12" i="3" s="1"/>
  <c r="L12" i="3" s="1"/>
  <c r="I13" i="3"/>
  <c r="K13" i="3" s="1"/>
  <c r="L13" i="3" s="1"/>
  <c r="I14" i="3"/>
  <c r="K14" i="3" s="1"/>
  <c r="L14" i="3" s="1"/>
  <c r="G6" i="5"/>
  <c r="H6" i="5" s="1"/>
  <c r="I6" i="5"/>
  <c r="G7" i="5"/>
  <c r="I7" i="5" s="1"/>
  <c r="D17" i="5" s="1"/>
  <c r="H7" i="5"/>
  <c r="G8" i="5"/>
  <c r="H8" i="5"/>
  <c r="I8" i="5"/>
  <c r="G9" i="5"/>
  <c r="H9" i="5"/>
  <c r="G10" i="5"/>
  <c r="H10" i="5" s="1"/>
  <c r="I10" i="5"/>
  <c r="G11" i="5"/>
  <c r="H11" i="5"/>
  <c r="I11" i="5"/>
  <c r="D14" i="5"/>
  <c r="D21" i="5"/>
  <c r="D22" i="5"/>
  <c r="O15" i="1"/>
  <c r="P15" i="1"/>
  <c r="Q15" i="1"/>
  <c r="R5" i="1"/>
  <c r="M19" i="1" s="1"/>
  <c r="R6" i="1"/>
  <c r="R7" i="1"/>
  <c r="M20" i="1" s="1"/>
  <c r="R8" i="1"/>
  <c r="R9" i="1"/>
  <c r="R10" i="1"/>
  <c r="R11" i="1"/>
  <c r="R12" i="1"/>
  <c r="R13" i="1"/>
  <c r="R14" i="1"/>
  <c r="J21" i="1"/>
  <c r="J20" i="1"/>
  <c r="H21" i="1"/>
  <c r="H20" i="1"/>
  <c r="F21" i="1"/>
  <c r="F20" i="1"/>
  <c r="B21" i="1"/>
  <c r="B20" i="1"/>
  <c r="D15" i="5"/>
  <c r="I9" i="5"/>
  <c r="M11" i="3" l="1"/>
  <c r="Q11" i="3"/>
  <c r="P11" i="3"/>
  <c r="N11" i="3"/>
  <c r="Q14" i="3"/>
  <c r="M14" i="3"/>
  <c r="O14" i="3" s="1"/>
  <c r="N14" i="3"/>
  <c r="P14" i="3"/>
  <c r="P10" i="3"/>
  <c r="N10" i="3"/>
  <c r="M10" i="3"/>
  <c r="Q10" i="3"/>
  <c r="N6" i="3"/>
  <c r="Q6" i="3"/>
  <c r="M6" i="3"/>
  <c r="O6" i="3" s="1"/>
  <c r="P6" i="3"/>
  <c r="D20" i="5"/>
  <c r="D19" i="5"/>
  <c r="M7" i="3"/>
  <c r="O7" i="3" s="1"/>
  <c r="P7" i="3"/>
  <c r="N7" i="3"/>
  <c r="Q7" i="3"/>
  <c r="M13" i="3"/>
  <c r="P13" i="3"/>
  <c r="Q13" i="3"/>
  <c r="R13" i="3" s="1"/>
  <c r="N13" i="3"/>
  <c r="M9" i="3"/>
  <c r="P9" i="3"/>
  <c r="N9" i="3"/>
  <c r="Q9" i="3"/>
  <c r="L5" i="3"/>
  <c r="K15" i="3"/>
  <c r="D18" i="5"/>
  <c r="Q12" i="3"/>
  <c r="N12" i="3"/>
  <c r="M12" i="3"/>
  <c r="O12" i="3" s="1"/>
  <c r="P12" i="3"/>
  <c r="Q8" i="3"/>
  <c r="N8" i="3"/>
  <c r="M8" i="3"/>
  <c r="P8" i="3"/>
  <c r="C17" i="13"/>
  <c r="C16" i="13"/>
  <c r="C20" i="13"/>
  <c r="C23" i="13"/>
  <c r="D16" i="5"/>
  <c r="R15" i="1"/>
  <c r="S12" i="3" l="1"/>
  <c r="R8" i="3"/>
  <c r="L15" i="3"/>
  <c r="N5" i="3"/>
  <c r="N15" i="3" s="1"/>
  <c r="Q5" i="3"/>
  <c r="M5" i="3"/>
  <c r="P5" i="3"/>
  <c r="P15" i="3" s="1"/>
  <c r="O9" i="3"/>
  <c r="R7" i="3"/>
  <c r="S7" i="3" s="1"/>
  <c r="R6" i="3"/>
  <c r="S6" i="3" s="1"/>
  <c r="R10" i="3"/>
  <c r="R14" i="3"/>
  <c r="S14" i="3" s="1"/>
  <c r="R11" i="3"/>
  <c r="O8" i="3"/>
  <c r="S8" i="3" s="1"/>
  <c r="R12" i="3"/>
  <c r="R9" i="3"/>
  <c r="O13" i="3"/>
  <c r="S13" i="3" s="1"/>
  <c r="O10" i="3"/>
  <c r="S10" i="3" s="1"/>
  <c r="O11" i="3"/>
  <c r="S11" i="3" s="1"/>
  <c r="M15" i="3" l="1"/>
  <c r="O5" i="3"/>
  <c r="R5" i="3"/>
  <c r="R15" i="3" s="1"/>
  <c r="Q15" i="3"/>
  <c r="S9" i="3"/>
  <c r="O15" i="3" l="1"/>
  <c r="S5" i="3"/>
  <c r="S15" i="3" s="1"/>
</calcChain>
</file>

<file path=xl/sharedStrings.xml><?xml version="1.0" encoding="utf-8"?>
<sst xmlns="http://schemas.openxmlformats.org/spreadsheetml/2006/main" count="1154" uniqueCount="364">
  <si>
    <t>CODIGO</t>
  </si>
  <si>
    <t>PRENDAS DE
VESTIR</t>
  </si>
  <si>
    <t>MARCA</t>
  </si>
  <si>
    <t>TALLA</t>
  </si>
  <si>
    <t>COLORES DE LAS
PRENDAS</t>
  </si>
  <si>
    <t>TOTAL</t>
  </si>
  <si>
    <t>AZUL</t>
  </si>
  <si>
    <t>VERDE</t>
  </si>
  <si>
    <t>NEGRO</t>
  </si>
  <si>
    <t>ROJO</t>
  </si>
  <si>
    <t>BLANCO</t>
  </si>
  <si>
    <t>ENERO</t>
  </si>
  <si>
    <t>FEBRERO</t>
  </si>
  <si>
    <t>MARZO</t>
  </si>
  <si>
    <t>PRENDAS</t>
  </si>
  <si>
    <t>TOTAL DE</t>
  </si>
  <si>
    <t>DS001</t>
  </si>
  <si>
    <t>DS002</t>
  </si>
  <si>
    <t>DS003</t>
  </si>
  <si>
    <t>DS004</t>
  </si>
  <si>
    <t>DS005</t>
  </si>
  <si>
    <t>DS006</t>
  </si>
  <si>
    <t>DS007</t>
  </si>
  <si>
    <t>DS008</t>
  </si>
  <si>
    <t>DS009</t>
  </si>
  <si>
    <t>DS010</t>
  </si>
  <si>
    <t>Polos</t>
  </si>
  <si>
    <t>Blusas</t>
  </si>
  <si>
    <t>Pantalones</t>
  </si>
  <si>
    <t>Camisas</t>
  </si>
  <si>
    <t>Poleras</t>
  </si>
  <si>
    <t>Conj. Jeans</t>
  </si>
  <si>
    <t>Casacas</t>
  </si>
  <si>
    <t>Compas</t>
  </si>
  <si>
    <t>Shores</t>
  </si>
  <si>
    <t>Billabong</t>
  </si>
  <si>
    <t>Krisstell</t>
  </si>
  <si>
    <t>Tayssir</t>
  </si>
  <si>
    <t>Fillipo Alpi</t>
  </si>
  <si>
    <t>Hungstintong</t>
  </si>
  <si>
    <t>Fordan</t>
  </si>
  <si>
    <t>Kids</t>
  </si>
  <si>
    <t>Brujhas</t>
  </si>
  <si>
    <t>Clip</t>
  </si>
  <si>
    <t>Parada 111</t>
  </si>
  <si>
    <t>A</t>
  </si>
  <si>
    <t>R</t>
  </si>
  <si>
    <t>B</t>
  </si>
  <si>
    <t>N</t>
  </si>
  <si>
    <t>V</t>
  </si>
  <si>
    <t>TOTALES</t>
  </si>
  <si>
    <t>HALLAR</t>
  </si>
  <si>
    <t>MAX</t>
  </si>
  <si>
    <t>MIN</t>
  </si>
  <si>
    <t>CANT. DE PRENDAS EN 3 MESES</t>
  </si>
  <si>
    <t>T. PRENDAS</t>
  </si>
  <si>
    <t>APELLIDOS</t>
  </si>
  <si>
    <t>EDAD</t>
  </si>
  <si>
    <t>LUGAR DE
NACIMIENTO</t>
  </si>
  <si>
    <t>DOMICILIO</t>
  </si>
  <si>
    <t>COLEGIO</t>
  </si>
  <si>
    <t>TIPO DE COL.</t>
  </si>
  <si>
    <t>EST.</t>
  </si>
  <si>
    <t>MENSUALIDAD</t>
  </si>
  <si>
    <t>CARRERA
PROFESIONAL</t>
  </si>
  <si>
    <t>CLASE
SOCIAL</t>
  </si>
  <si>
    <t>AI001</t>
  </si>
  <si>
    <t>AI002</t>
  </si>
  <si>
    <t>AI003</t>
  </si>
  <si>
    <t>AI004</t>
  </si>
  <si>
    <t>AI005</t>
  </si>
  <si>
    <t>AI006</t>
  </si>
  <si>
    <t>AI007</t>
  </si>
  <si>
    <t>AI008</t>
  </si>
  <si>
    <t>AI009</t>
  </si>
  <si>
    <t>AI010</t>
  </si>
  <si>
    <t>MEDICINA</t>
  </si>
  <si>
    <t>PERIODISMO</t>
  </si>
  <si>
    <t>CONTABILIDAD</t>
  </si>
  <si>
    <t>VETERINARIA</t>
  </si>
  <si>
    <t>EDUCACIÓN</t>
  </si>
  <si>
    <t>DERECHO</t>
  </si>
  <si>
    <t>ADMINISTRACIÓN</t>
  </si>
  <si>
    <t>X</t>
  </si>
  <si>
    <t>C</t>
  </si>
  <si>
    <t>ICA</t>
  </si>
  <si>
    <t>PISCO</t>
  </si>
  <si>
    <t>CHINCHA</t>
  </si>
  <si>
    <t>LIMA</t>
  </si>
  <si>
    <t>PUNO</t>
  </si>
  <si>
    <t>ALBORADA R-8</t>
  </si>
  <si>
    <t>MANCERA #123</t>
  </si>
  <si>
    <t>LAS PALMERAS #659</t>
  </si>
  <si>
    <t>PEDEMONTE #980</t>
  </si>
  <si>
    <t>SAN MIGUEL #876</t>
  </si>
  <si>
    <t>COMERCIO #543</t>
  </si>
  <si>
    <t>ALBORADA T-7</t>
  </si>
  <si>
    <t>BOLOGNESI #963</t>
  </si>
  <si>
    <t>MONCLOVA #546</t>
  </si>
  <si>
    <t>FONAVI K-4</t>
  </si>
  <si>
    <t>Santa Luisa de Marillac</t>
  </si>
  <si>
    <t>Miguel Grau Seminario</t>
  </si>
  <si>
    <t>Santo Domingo</t>
  </si>
  <si>
    <t>Bandera del Perú</t>
  </si>
  <si>
    <t>Republica Argentina</t>
  </si>
  <si>
    <t>Alexander Von Humbolt</t>
  </si>
  <si>
    <t>Jorge Basadre</t>
  </si>
  <si>
    <t>L</t>
  </si>
  <si>
    <t>M</t>
  </si>
  <si>
    <t>J</t>
  </si>
  <si>
    <t>EST.
CIV.</t>
  </si>
  <si>
    <t>ASISTENCIAS</t>
  </si>
  <si>
    <t>TOTAL DE
TARDANZAS</t>
  </si>
  <si>
    <t>TOTAL DE
PUNTUALIDAD</t>
  </si>
  <si>
    <t>DIAS
TRABAJADOS</t>
  </si>
  <si>
    <t>AFP</t>
  </si>
  <si>
    <t>ESSALUD</t>
  </si>
  <si>
    <t>TOTAL
DESC</t>
  </si>
  <si>
    <t>REFRIG.</t>
  </si>
  <si>
    <t>ASIG. FAM</t>
  </si>
  <si>
    <t>TOTAL
BONIF</t>
  </si>
  <si>
    <t>SUELDO
NETO</t>
  </si>
  <si>
    <t>PLA001</t>
  </si>
  <si>
    <t>PLA002</t>
  </si>
  <si>
    <t>PLA003</t>
  </si>
  <si>
    <t>PLA004</t>
  </si>
  <si>
    <t>PLA005</t>
  </si>
  <si>
    <t>PLA006</t>
  </si>
  <si>
    <t>PLA007</t>
  </si>
  <si>
    <t>PLA008</t>
  </si>
  <si>
    <t>PLA009</t>
  </si>
  <si>
    <t>PLA010</t>
  </si>
  <si>
    <t>S</t>
  </si>
  <si>
    <t>P</t>
  </si>
  <si>
    <t>T</t>
  </si>
  <si>
    <t>NOTA</t>
  </si>
  <si>
    <t>TOTAL DE DIA</t>
  </si>
  <si>
    <t>NOMBRE</t>
  </si>
  <si>
    <t>CARGO</t>
  </si>
  <si>
    <t>HIJOS</t>
  </si>
  <si>
    <t>AÑOS DE
SERVICIO</t>
  </si>
  <si>
    <t>HABER
BASICO</t>
  </si>
  <si>
    <t>EMPRESA</t>
  </si>
  <si>
    <t>EMPT-T001</t>
  </si>
  <si>
    <t>EMPT-T002</t>
  </si>
  <si>
    <t>EMPT-T003</t>
  </si>
  <si>
    <t>EMPT-T004</t>
  </si>
  <si>
    <t>EMPT-T005</t>
  </si>
  <si>
    <t>EMPT-T006</t>
  </si>
  <si>
    <t>EMPT-T007</t>
  </si>
  <si>
    <t>EMPT-T008</t>
  </si>
  <si>
    <t>EMPT-T009</t>
  </si>
  <si>
    <t>EMPT-T010</t>
  </si>
  <si>
    <t>RUIZA ALCANTARA</t>
  </si>
  <si>
    <t>AVENDAÑO RAMIREZ</t>
  </si>
  <si>
    <t>DONAYRE TORRES</t>
  </si>
  <si>
    <t>MILLA DEL RISCO</t>
  </si>
  <si>
    <t>LA VALLE ASTORGA</t>
  </si>
  <si>
    <t>CABRERA SALGADO</t>
  </si>
  <si>
    <t>CAMASCA REDONDO</t>
  </si>
  <si>
    <t>KONG SANG PINO</t>
  </si>
  <si>
    <t>COBEÑAS SOTELO</t>
  </si>
  <si>
    <t>TAPIA DE LA CRUZ</t>
  </si>
  <si>
    <t>GABRIEL</t>
  </si>
  <si>
    <t>FRANCISCO</t>
  </si>
  <si>
    <t>WILLIAN</t>
  </si>
  <si>
    <t>ERNESTO</t>
  </si>
  <si>
    <t>RUBEN</t>
  </si>
  <si>
    <t>HANS</t>
  </si>
  <si>
    <t>GENARO</t>
  </si>
  <si>
    <t>ARTURO</t>
  </si>
  <si>
    <t>CARLOS</t>
  </si>
  <si>
    <t>MAURO</t>
  </si>
  <si>
    <t>ADMINISTRADOR</t>
  </si>
  <si>
    <t>CONTADOR</t>
  </si>
  <si>
    <t>OBRERO</t>
  </si>
  <si>
    <t>AUXILIAR DE AREA</t>
  </si>
  <si>
    <t>SECRETARIO</t>
  </si>
  <si>
    <t>OPERADOR</t>
  </si>
  <si>
    <t>JEFE DE PERSONAL</t>
  </si>
  <si>
    <t>DIRECTOR DE ZONA</t>
  </si>
  <si>
    <t>AUXILIAR DE ZONA</t>
  </si>
  <si>
    <t>CAT.</t>
  </si>
  <si>
    <t>ACEROS AREQUIPA</t>
  </si>
  <si>
    <t>HIERRO PERÚ</t>
  </si>
  <si>
    <t>SUNAT</t>
  </si>
  <si>
    <t>FUNSUR</t>
  </si>
  <si>
    <t>DETERMINAR</t>
  </si>
  <si>
    <t>EDAD MAXIMA</t>
  </si>
  <si>
    <t>EDAD MINIMA</t>
  </si>
  <si>
    <t>TRAB. DE FUNSUR</t>
  </si>
  <si>
    <t>TRAB. DE LA SUNAT</t>
  </si>
  <si>
    <t>TRAB. DE HIERRO PERÚ</t>
  </si>
  <si>
    <t>SUELDOS MENORES A 1,500.00</t>
  </si>
  <si>
    <t>SUELDOS MAYORES A 2,200.00</t>
  </si>
  <si>
    <t>MAYOR AÑO DE SERVICIO</t>
  </si>
  <si>
    <t>MENOR AÑO DE SERVICIO</t>
  </si>
  <si>
    <t>TRAB. DE ACEROS AREQ.</t>
  </si>
  <si>
    <t>CASADOS</t>
  </si>
  <si>
    <t>SOLTEROS</t>
  </si>
  <si>
    <t>CATEGORIA A</t>
  </si>
  <si>
    <t>CATEGORIA B</t>
  </si>
  <si>
    <t>CATEGORIA C</t>
  </si>
  <si>
    <t>SUELDO
SEMANAL</t>
  </si>
  <si>
    <t>PAR.</t>
  </si>
  <si>
    <t>Total de Alumnos de colegios</t>
  </si>
  <si>
    <t>Estatales</t>
  </si>
  <si>
    <t>Particulares</t>
  </si>
  <si>
    <t>Cuantos Domicilios</t>
  </si>
  <si>
    <t>Empiezan con A</t>
  </si>
  <si>
    <t>Terminan con 6</t>
  </si>
  <si>
    <t>Total de Clases sociales</t>
  </si>
  <si>
    <t>Clase B</t>
  </si>
  <si>
    <t>Clase C</t>
  </si>
  <si>
    <t>Cual es:</t>
  </si>
  <si>
    <t>La edad Promedio</t>
  </si>
  <si>
    <t>MARKETING</t>
  </si>
  <si>
    <t>José de San Martín</t>
  </si>
  <si>
    <t>Reina de la Paz</t>
  </si>
  <si>
    <t>ENFERMERÍA</t>
  </si>
  <si>
    <t>San Agustín</t>
  </si>
  <si>
    <t>La máxima Edad</t>
  </si>
  <si>
    <t>La mínima edad</t>
  </si>
  <si>
    <t>La suma de edades</t>
  </si>
  <si>
    <t>Clase A</t>
  </si>
  <si>
    <t>Total de Asistencias</t>
  </si>
  <si>
    <t>Total de Faltas</t>
  </si>
  <si>
    <t>Puntaje Menor</t>
  </si>
  <si>
    <t>Puntaje Mayor</t>
  </si>
  <si>
    <t>Alumnos Desaprobados</t>
  </si>
  <si>
    <t>alumnos Aprobados</t>
  </si>
  <si>
    <t>Promedio Menor</t>
  </si>
  <si>
    <t>Promedio Mayor</t>
  </si>
  <si>
    <t>Total de Alumnos</t>
  </si>
  <si>
    <t>Estadística</t>
  </si>
  <si>
    <t>Alejandro</t>
  </si>
  <si>
    <t>F</t>
  </si>
  <si>
    <t>Rosa</t>
  </si>
  <si>
    <t>Julia</t>
  </si>
  <si>
    <t>Manuel</t>
  </si>
  <si>
    <t>Lidia</t>
  </si>
  <si>
    <t>Javier</t>
  </si>
  <si>
    <t>Asistencia</t>
  </si>
  <si>
    <t>Condición</t>
  </si>
  <si>
    <t>Puntaje</t>
  </si>
  <si>
    <t>Promedio</t>
  </si>
  <si>
    <t>P4</t>
  </si>
  <si>
    <t>P3</t>
  </si>
  <si>
    <t>P2</t>
  </si>
  <si>
    <t>P1</t>
  </si>
  <si>
    <t>Alumno</t>
  </si>
  <si>
    <t>INEI</t>
  </si>
  <si>
    <t>Instituto Nacional De Estadisticas e Informatica</t>
  </si>
  <si>
    <t>Calcular las Poblaciones por Regiones</t>
  </si>
  <si>
    <t>Region costa</t>
  </si>
  <si>
    <t>Region Sierra</t>
  </si>
  <si>
    <t>Region Selva</t>
  </si>
  <si>
    <t>Poblacion total Region Costa</t>
  </si>
  <si>
    <t>Poblacion Total</t>
  </si>
  <si>
    <t>Departamento</t>
  </si>
  <si>
    <t>Poblacion</t>
  </si>
  <si>
    <t>Poblacion total Region Sierra</t>
  </si>
  <si>
    <t>Poblacion Promedio</t>
  </si>
  <si>
    <t>Abcash</t>
  </si>
  <si>
    <t>Apurimac</t>
  </si>
  <si>
    <t>Amazonas</t>
  </si>
  <si>
    <t>Poblacion total Region Selva</t>
  </si>
  <si>
    <t>Poblacion Maxima</t>
  </si>
  <si>
    <t>Arequipa</t>
  </si>
  <si>
    <t>Ayacucho</t>
  </si>
  <si>
    <t>Loreto</t>
  </si>
  <si>
    <t>Poblacion Promedio Costa</t>
  </si>
  <si>
    <t>Poblacion Minima</t>
  </si>
  <si>
    <t>Callao</t>
  </si>
  <si>
    <t>Cajamarca</t>
  </si>
  <si>
    <t>Madre de dios</t>
  </si>
  <si>
    <t>Poblacion Promedio Sierra</t>
  </si>
  <si>
    <t>Total Departamentos</t>
  </si>
  <si>
    <t>Ica</t>
  </si>
  <si>
    <t>Cusco</t>
  </si>
  <si>
    <t>San Martin</t>
  </si>
  <si>
    <t>Poblacion Promedio Selva</t>
  </si>
  <si>
    <t>LA Libertad</t>
  </si>
  <si>
    <t>Huancavelica</t>
  </si>
  <si>
    <t>Ucayali</t>
  </si>
  <si>
    <t>Poblacion Maxima Costa</t>
  </si>
  <si>
    <t>Lambayeque</t>
  </si>
  <si>
    <t>Huanuco</t>
  </si>
  <si>
    <t>Poblacion Maxima Sierra</t>
  </si>
  <si>
    <t>Lima</t>
  </si>
  <si>
    <t>Junin</t>
  </si>
  <si>
    <t>Poblacion Maxima Selva</t>
  </si>
  <si>
    <t>Moquegua</t>
  </si>
  <si>
    <t>Pasco</t>
  </si>
  <si>
    <t>Poblacion Minima Costa</t>
  </si>
  <si>
    <t>Piura</t>
  </si>
  <si>
    <t>Puno</t>
  </si>
  <si>
    <t>Poblacion Minima Sierra</t>
  </si>
  <si>
    <t>Tacna</t>
  </si>
  <si>
    <t>Poblacion Minima Selva</t>
  </si>
  <si>
    <t>Tumbes</t>
  </si>
  <si>
    <r>
      <t xml:space="preserve">Cuadro </t>
    </r>
    <r>
      <rPr>
        <b/>
        <sz val="14"/>
        <color rgb="FFFF0000"/>
        <rFont val="Arial"/>
        <family val="2"/>
      </rPr>
      <t>de</t>
    </r>
    <r>
      <rPr>
        <b/>
        <sz val="14"/>
        <color theme="3"/>
        <rFont val="Arial"/>
        <family val="2"/>
      </rPr>
      <t xml:space="preserve"> </t>
    </r>
    <r>
      <rPr>
        <b/>
        <sz val="14"/>
        <color theme="3" tint="0.39997558519241921"/>
        <rFont val="Arial"/>
        <family val="2"/>
      </rPr>
      <t>Notas</t>
    </r>
    <r>
      <rPr>
        <b/>
        <sz val="14"/>
        <rFont val="Arial"/>
        <family val="2"/>
      </rPr>
      <t xml:space="preserve"> </t>
    </r>
    <r>
      <rPr>
        <b/>
        <sz val="14"/>
        <color rgb="FF92D050"/>
        <rFont val="Arial"/>
        <family val="2"/>
      </rPr>
      <t>del</t>
    </r>
    <r>
      <rPr>
        <b/>
        <sz val="14"/>
        <rFont val="Arial"/>
        <family val="2"/>
      </rPr>
      <t xml:space="preserve"> </t>
    </r>
    <r>
      <rPr>
        <b/>
        <sz val="14"/>
        <color rgb="FFFFC000"/>
        <rFont val="Arial"/>
        <family val="2"/>
      </rPr>
      <t>Curso</t>
    </r>
    <r>
      <rPr>
        <b/>
        <sz val="14"/>
        <rFont val="Arial"/>
        <family val="2"/>
      </rPr>
      <t xml:space="preserve"> </t>
    </r>
    <r>
      <rPr>
        <b/>
        <sz val="14"/>
        <color theme="7"/>
        <rFont val="Arial"/>
        <family val="2"/>
      </rPr>
      <t>de</t>
    </r>
    <r>
      <rPr>
        <b/>
        <sz val="14"/>
        <rFont val="Arial"/>
        <family val="2"/>
      </rPr>
      <t xml:space="preserve"> </t>
    </r>
    <r>
      <rPr>
        <b/>
        <sz val="14"/>
        <color theme="2" tint="-0.499984740745262"/>
        <rFont val="Arial"/>
        <family val="2"/>
      </rPr>
      <t>Matematica</t>
    </r>
  </si>
  <si>
    <t>Orden</t>
  </si>
  <si>
    <t>Apellidos</t>
  </si>
  <si>
    <t>Nombres</t>
  </si>
  <si>
    <t>Exa. Oral</t>
  </si>
  <si>
    <t>Trab. Pract.</t>
  </si>
  <si>
    <t>Cuaderno</t>
  </si>
  <si>
    <t>Exa. Escrito</t>
  </si>
  <si>
    <t>Estado</t>
  </si>
  <si>
    <t>Observación</t>
  </si>
  <si>
    <t>Ruiz Quizan</t>
  </si>
  <si>
    <t>Rensson</t>
  </si>
  <si>
    <t>Vasquez Palomino</t>
  </si>
  <si>
    <t>Herbert</t>
  </si>
  <si>
    <t>Caso Moron</t>
  </si>
  <si>
    <t>Chacaltana Ore</t>
  </si>
  <si>
    <t>Veronica</t>
  </si>
  <si>
    <t>Uribe Ramos</t>
  </si>
  <si>
    <t>Rossana</t>
  </si>
  <si>
    <t>La Rosa Sosa</t>
  </si>
  <si>
    <t>Juan Carlos</t>
  </si>
  <si>
    <t>Muños Vasquez</t>
  </si>
  <si>
    <t>Miguel</t>
  </si>
  <si>
    <t>Quintanilla Aguado</t>
  </si>
  <si>
    <t>Magali</t>
  </si>
  <si>
    <t>Gonzales Hilario</t>
  </si>
  <si>
    <t>Rita</t>
  </si>
  <si>
    <t>Flores Carpio</t>
  </si>
  <si>
    <t>Jose</t>
  </si>
  <si>
    <t>Cuadro de Notas del Curso de Matematica</t>
  </si>
  <si>
    <t>Aprobado</t>
  </si>
  <si>
    <t>Bueno</t>
  </si>
  <si>
    <t>Excelente</t>
  </si>
  <si>
    <t>Malo</t>
  </si>
  <si>
    <t>Pésimo</t>
  </si>
  <si>
    <t>Regular</t>
  </si>
  <si>
    <t>Aprobados</t>
  </si>
  <si>
    <t>Desaprobados</t>
  </si>
  <si>
    <t>Nº Alumnos con Observación</t>
  </si>
  <si>
    <t>Nº Alumnos con Estado</t>
  </si>
  <si>
    <t>Desaprobado</t>
  </si>
  <si>
    <t>1er
Bimestre</t>
  </si>
  <si>
    <t>2do
Bimestre</t>
  </si>
  <si>
    <t>3er
Bimestre</t>
  </si>
  <si>
    <t>4to
Bimestre</t>
  </si>
  <si>
    <t>PROMEDIO</t>
  </si>
  <si>
    <t>Antonio Calderon</t>
  </si>
  <si>
    <t>Joshua Lewinsky</t>
  </si>
  <si>
    <t>Encarni Peña</t>
  </si>
  <si>
    <t>Ramiro Cruz</t>
  </si>
  <si>
    <t>Fernando Petit</t>
  </si>
  <si>
    <t>Fernando  Gerbert</t>
  </si>
  <si>
    <t>Serafin Licen</t>
  </si>
  <si>
    <t>Cristina Perez</t>
  </si>
  <si>
    <t>Sonia Luces</t>
  </si>
  <si>
    <t>Isabel Rojas</t>
  </si>
  <si>
    <t>Nota máxima</t>
  </si>
  <si>
    <t>Nota mínima</t>
  </si>
  <si>
    <t>Nota más repetida</t>
  </si>
  <si>
    <t>Mediana de notas</t>
  </si>
  <si>
    <t>NUM.</t>
  </si>
  <si>
    <t>%</t>
  </si>
  <si>
    <t>Nº de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</si>
</sst>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36" x14ac:knownFonts="1">
    <font>
      <sz val="10"/>
      <name val="Arial"/>
    </font>
    <font>
      <sz val="10"/>
      <name val="Berlin Sans FB"/>
      <family val="2"/>
    </font>
    <font>
      <sz val="8"/>
      <name val="Arial"/>
    </font>
    <font>
      <b/>
      <sz val="9"/>
      <name val="Berlin Sans FB"/>
      <family val="2"/>
    </font>
    <font>
      <sz val="9"/>
      <name val="Berlin Sans FB"/>
      <family val="2"/>
    </font>
    <font>
      <u/>
      <sz val="10"/>
      <name val="Berlin Sans FB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Berlin Sans FB"/>
      <family val="2"/>
    </font>
    <font>
      <sz val="10"/>
      <color theme="0"/>
      <name val="Berlin Sans FB"/>
      <family val="2"/>
    </font>
    <font>
      <sz val="9"/>
      <color theme="0"/>
      <name val="Berlin Sans FB"/>
      <family val="2"/>
    </font>
    <font>
      <b/>
      <sz val="10"/>
      <color theme="0"/>
      <name val="Berlin Sans FB"/>
      <family val="2"/>
    </font>
    <font>
      <b/>
      <sz val="8"/>
      <color theme="0"/>
      <name val="Berlin Sans FB"/>
      <family val="2"/>
    </font>
    <font>
      <sz val="10"/>
      <name val="Arial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theme="3"/>
      <name val="Arial"/>
      <family val="2"/>
    </font>
    <font>
      <b/>
      <sz val="14"/>
      <color theme="3" tint="0.39997558519241921"/>
      <name val="Arial"/>
      <family val="2"/>
    </font>
    <font>
      <b/>
      <sz val="14"/>
      <color rgb="FF92D050"/>
      <name val="Arial"/>
      <family val="2"/>
    </font>
    <font>
      <b/>
      <sz val="14"/>
      <color rgb="FFFFC000"/>
      <name val="Arial"/>
      <family val="2"/>
    </font>
    <font>
      <b/>
      <sz val="14"/>
      <color theme="7"/>
      <name val="Arial"/>
      <family val="2"/>
    </font>
    <font>
      <b/>
      <sz val="14"/>
      <color theme="2" tint="-0.49998474074526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8"/>
      <name val="Berlin Sans FB"/>
      <family val="2"/>
    </font>
    <font>
      <sz val="10"/>
      <color indexed="12"/>
      <name val="Arial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3">
    <xf numFmtId="0" fontId="0" fillId="0" borderId="0"/>
    <xf numFmtId="0" fontId="8" fillId="0" borderId="0"/>
    <xf numFmtId="9" fontId="14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Protection="1">
      <protection hidden="1"/>
    </xf>
    <xf numFmtId="0" fontId="16" fillId="5" borderId="37" xfId="0" applyFont="1" applyFill="1" applyBorder="1" applyProtection="1">
      <protection hidden="1"/>
    </xf>
    <xf numFmtId="3" fontId="0" fillId="2" borderId="37" xfId="0" applyNumberFormat="1" applyFill="1" applyBorder="1" applyProtection="1">
      <protection hidden="1"/>
    </xf>
    <xf numFmtId="0" fontId="16" fillId="5" borderId="38" xfId="0" applyFont="1" applyFill="1" applyBorder="1" applyProtection="1">
      <protection hidden="1"/>
    </xf>
    <xf numFmtId="0" fontId="16" fillId="2" borderId="38" xfId="0" applyFont="1" applyFill="1" applyBorder="1" applyProtection="1">
      <protection hidden="1"/>
    </xf>
    <xf numFmtId="3" fontId="17" fillId="2" borderId="37" xfId="0" applyNumberFormat="1" applyFont="1" applyFill="1" applyBorder="1" applyProtection="1">
      <protection hidden="1"/>
    </xf>
    <xf numFmtId="0" fontId="16" fillId="5" borderId="39" xfId="0" applyFont="1" applyFill="1" applyBorder="1" applyProtection="1">
      <protection hidden="1"/>
    </xf>
    <xf numFmtId="3" fontId="0" fillId="2" borderId="39" xfId="0" applyNumberFormat="1" applyFill="1" applyBorder="1" applyProtection="1">
      <protection hidden="1"/>
    </xf>
    <xf numFmtId="0" fontId="0" fillId="2" borderId="37" xfId="0" applyFill="1" applyBorder="1" applyProtection="1">
      <protection hidden="1"/>
    </xf>
    <xf numFmtId="0" fontId="0" fillId="5" borderId="37" xfId="0" applyFill="1" applyBorder="1" applyProtection="1">
      <protection hidden="1"/>
    </xf>
    <xf numFmtId="0" fontId="0" fillId="2" borderId="39" xfId="0" applyFill="1" applyBorder="1" applyProtection="1">
      <protection hidden="1"/>
    </xf>
    <xf numFmtId="0" fontId="16" fillId="5" borderId="40" xfId="0" applyFont="1" applyFill="1" applyBorder="1" applyProtection="1">
      <protection hidden="1"/>
    </xf>
    <xf numFmtId="3" fontId="0" fillId="2" borderId="40" xfId="0" applyNumberFormat="1" applyFill="1" applyBorder="1" applyProtection="1">
      <protection hidden="1"/>
    </xf>
    <xf numFmtId="0" fontId="0" fillId="5" borderId="40" xfId="0" applyFill="1" applyBorder="1" applyProtection="1">
      <protection hidden="1"/>
    </xf>
    <xf numFmtId="0" fontId="0" fillId="2" borderId="40" xfId="0" applyFill="1" applyBorder="1" applyProtection="1">
      <protection hidden="1"/>
    </xf>
    <xf numFmtId="0" fontId="16" fillId="5" borderId="41" xfId="0" applyFont="1" applyFill="1" applyBorder="1" applyProtection="1">
      <protection hidden="1"/>
    </xf>
    <xf numFmtId="3" fontId="0" fillId="2" borderId="41" xfId="0" applyNumberFormat="1" applyFill="1" applyBorder="1" applyProtection="1">
      <protection hidden="1"/>
    </xf>
    <xf numFmtId="0" fontId="0" fillId="2" borderId="41" xfId="0" applyFill="1" applyBorder="1" applyProtection="1">
      <protection hidden="1"/>
    </xf>
    <xf numFmtId="3" fontId="0" fillId="0" borderId="0" xfId="0" applyNumberFormat="1" applyProtection="1">
      <protection hidden="1"/>
    </xf>
    <xf numFmtId="0" fontId="17" fillId="0" borderId="0" xfId="0" applyNumberFormat="1" applyFont="1" applyFill="1" applyBorder="1" applyProtection="1">
      <protection hidden="1"/>
    </xf>
    <xf numFmtId="0" fontId="27" fillId="6" borderId="42" xfId="0" applyFont="1" applyFill="1" applyBorder="1" applyAlignment="1" applyProtection="1">
      <alignment horizontal="center" vertical="center"/>
      <protection hidden="1"/>
    </xf>
    <xf numFmtId="164" fontId="28" fillId="7" borderId="43" xfId="0" applyNumberFormat="1" applyFont="1" applyFill="1" applyBorder="1" applyProtection="1">
      <protection hidden="1"/>
    </xf>
    <xf numFmtId="0" fontId="28" fillId="7" borderId="43" xfId="0" applyFont="1" applyFill="1" applyBorder="1" applyProtection="1">
      <protection hidden="1"/>
    </xf>
    <xf numFmtId="2" fontId="28" fillId="7" borderId="43" xfId="0" applyNumberFormat="1" applyFont="1" applyFill="1" applyBorder="1" applyProtection="1">
      <protection hidden="1"/>
    </xf>
    <xf numFmtId="164" fontId="28" fillId="7" borderId="44" xfId="0" applyNumberFormat="1" applyFont="1" applyFill="1" applyBorder="1" applyProtection="1">
      <protection hidden="1"/>
    </xf>
    <xf numFmtId="0" fontId="28" fillId="7" borderId="44" xfId="0" applyFont="1" applyFill="1" applyBorder="1" applyProtection="1">
      <protection hidden="1"/>
    </xf>
    <xf numFmtId="2" fontId="28" fillId="7" borderId="44" xfId="0" applyNumberFormat="1" applyFont="1" applyFill="1" applyBorder="1" applyProtection="1">
      <protection hidden="1"/>
    </xf>
    <xf numFmtId="164" fontId="28" fillId="7" borderId="45" xfId="0" applyNumberFormat="1" applyFont="1" applyFill="1" applyBorder="1" applyProtection="1">
      <protection hidden="1"/>
    </xf>
    <xf numFmtId="0" fontId="28" fillId="7" borderId="45" xfId="0" applyFont="1" applyFill="1" applyBorder="1" applyProtection="1">
      <protection hidden="1"/>
    </xf>
    <xf numFmtId="2" fontId="28" fillId="7" borderId="45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41" xfId="0" applyBorder="1" applyProtection="1">
      <protection hidden="1"/>
    </xf>
    <xf numFmtId="0" fontId="27" fillId="8" borderId="39" xfId="0" applyFont="1" applyFill="1" applyBorder="1" applyProtection="1">
      <protection hidden="1"/>
    </xf>
    <xf numFmtId="0" fontId="27" fillId="8" borderId="41" xfId="0" applyFont="1" applyFill="1" applyBorder="1" applyProtection="1">
      <protection hidden="1"/>
    </xf>
    <xf numFmtId="0" fontId="18" fillId="0" borderId="0" xfId="0" applyNumberFormat="1" applyFont="1" applyFill="1" applyBorder="1" applyAlignment="1" applyProtection="1">
      <alignment vertical="center" wrapText="1" readingOrder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17" fillId="0" borderId="0" xfId="0" applyNumberFormat="1" applyFont="1" applyFill="1" applyBorder="1" applyAlignment="1" applyProtection="1">
      <protection hidden="1"/>
    </xf>
    <xf numFmtId="0" fontId="29" fillId="0" borderId="0" xfId="0" applyNumberFormat="1" applyFont="1" applyFill="1" applyBorder="1" applyAlignment="1" applyProtection="1">
      <alignment vertical="center"/>
      <protection hidden="1"/>
    </xf>
    <xf numFmtId="0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30" fillId="0" borderId="0" xfId="1" applyNumberFormat="1" applyFont="1" applyFill="1" applyBorder="1" applyAlignment="1"/>
    <xf numFmtId="0" fontId="31" fillId="0" borderId="0" xfId="0" applyNumberFormat="1" applyFont="1" applyFill="1" applyBorder="1" applyAlignment="1">
      <alignment vertical="center"/>
    </xf>
    <xf numFmtId="0" fontId="31" fillId="0" borderId="0" xfId="0" applyNumberFormat="1" applyFont="1" applyFill="1" applyBorder="1" applyAlignment="1">
      <alignment vertical="center" wrapText="1"/>
    </xf>
    <xf numFmtId="0" fontId="8" fillId="0" borderId="0" xfId="1" applyProtection="1">
      <protection hidden="1"/>
    </xf>
    <xf numFmtId="0" fontId="6" fillId="3" borderId="13" xfId="1" applyFont="1" applyFill="1" applyBorder="1" applyAlignment="1" applyProtection="1">
      <alignment horizontal="center"/>
      <protection hidden="1"/>
    </xf>
    <xf numFmtId="0" fontId="6" fillId="3" borderId="15" xfId="1" applyFont="1" applyFill="1" applyBorder="1" applyAlignment="1" applyProtection="1">
      <alignment horizontal="center"/>
      <protection hidden="1"/>
    </xf>
    <xf numFmtId="0" fontId="6" fillId="3" borderId="14" xfId="1" applyFont="1" applyFill="1" applyBorder="1" applyAlignment="1" applyProtection="1">
      <alignment horizontal="center"/>
      <protection hidden="1"/>
    </xf>
    <xf numFmtId="0" fontId="6" fillId="3" borderId="11" xfId="1" applyFont="1" applyFill="1" applyBorder="1" applyProtection="1">
      <protection hidden="1"/>
    </xf>
    <xf numFmtId="164" fontId="8" fillId="0" borderId="13" xfId="1" applyNumberFormat="1" applyFill="1" applyBorder="1" applyAlignment="1" applyProtection="1">
      <alignment horizontal="center"/>
      <protection hidden="1"/>
    </xf>
    <xf numFmtId="164" fontId="8" fillId="0" borderId="12" xfId="1" applyNumberFormat="1" applyFill="1" applyBorder="1" applyAlignment="1" applyProtection="1">
      <alignment horizontal="center"/>
      <protection hidden="1"/>
    </xf>
    <xf numFmtId="164" fontId="8" fillId="2" borderId="12" xfId="1" quotePrefix="1" applyNumberFormat="1" applyFill="1" applyBorder="1" applyAlignment="1" applyProtection="1">
      <alignment horizontal="center"/>
      <protection hidden="1"/>
    </xf>
    <xf numFmtId="0" fontId="8" fillId="2" borderId="12" xfId="1" applyFill="1" applyBorder="1" applyAlignment="1" applyProtection="1">
      <alignment horizontal="center"/>
      <protection hidden="1"/>
    </xf>
    <xf numFmtId="0" fontId="8" fillId="0" borderId="16" xfId="1" applyFill="1" applyBorder="1" applyAlignment="1" applyProtection="1">
      <alignment horizontal="center"/>
      <protection hidden="1"/>
    </xf>
    <xf numFmtId="164" fontId="8" fillId="0" borderId="11" xfId="1" applyNumberFormat="1" applyFill="1" applyBorder="1" applyAlignment="1" applyProtection="1">
      <alignment horizontal="center"/>
      <protection hidden="1"/>
    </xf>
    <xf numFmtId="164" fontId="8" fillId="0" borderId="10" xfId="1" applyNumberFormat="1" applyFill="1" applyBorder="1" applyAlignment="1" applyProtection="1">
      <alignment horizontal="center"/>
      <protection hidden="1"/>
    </xf>
    <xf numFmtId="164" fontId="8" fillId="2" borderId="10" xfId="1" quotePrefix="1" applyNumberFormat="1" applyFill="1" applyBorder="1" applyAlignment="1" applyProtection="1">
      <alignment horizontal="center"/>
      <protection hidden="1"/>
    </xf>
    <xf numFmtId="0" fontId="8" fillId="2" borderId="10" xfId="1" applyFill="1" applyBorder="1" applyAlignment="1" applyProtection="1">
      <alignment horizontal="center"/>
      <protection hidden="1"/>
    </xf>
    <xf numFmtId="0" fontId="8" fillId="0" borderId="17" xfId="1" applyFill="1" applyBorder="1" applyAlignment="1" applyProtection="1">
      <alignment horizontal="center"/>
      <protection hidden="1"/>
    </xf>
    <xf numFmtId="0" fontId="6" fillId="3" borderId="9" xfId="1" applyFont="1" applyFill="1" applyBorder="1" applyProtection="1">
      <protection hidden="1"/>
    </xf>
    <xf numFmtId="164" fontId="8" fillId="0" borderId="9" xfId="1" applyNumberFormat="1" applyFill="1" applyBorder="1" applyAlignment="1" applyProtection="1">
      <alignment horizontal="center"/>
      <protection hidden="1"/>
    </xf>
    <xf numFmtId="164" fontId="8" fillId="0" borderId="8" xfId="1" applyNumberFormat="1" applyFill="1" applyBorder="1" applyAlignment="1" applyProtection="1">
      <alignment horizontal="center"/>
      <protection hidden="1"/>
    </xf>
    <xf numFmtId="164" fontId="8" fillId="2" borderId="8" xfId="1" quotePrefix="1" applyNumberFormat="1" applyFill="1" applyBorder="1" applyAlignment="1" applyProtection="1">
      <alignment horizontal="center"/>
      <protection hidden="1"/>
    </xf>
    <xf numFmtId="0" fontId="8" fillId="2" borderId="8" xfId="1" applyFill="1" applyBorder="1" applyAlignment="1" applyProtection="1">
      <alignment horizontal="center"/>
      <protection hidden="1"/>
    </xf>
    <xf numFmtId="0" fontId="8" fillId="0" borderId="18" xfId="1" applyFill="1" applyBorder="1" applyAlignment="1" applyProtection="1">
      <alignment horizontal="center"/>
      <protection hidden="1"/>
    </xf>
    <xf numFmtId="0" fontId="8" fillId="2" borderId="0" xfId="1" applyFill="1" applyProtection="1">
      <protection hidden="1"/>
    </xf>
    <xf numFmtId="0" fontId="1" fillId="0" borderId="0" xfId="0" applyFont="1" applyProtection="1"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Protection="1"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4" fontId="1" fillId="0" borderId="5" xfId="0" applyNumberFormat="1" applyFont="1" applyBorder="1" applyProtection="1"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4" fontId="1" fillId="0" borderId="6" xfId="0" applyNumberFormat="1" applyFont="1" applyBorder="1" applyProtection="1"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" fillId="0" borderId="7" xfId="0" applyFont="1" applyBorder="1" applyProtection="1">
      <protection hidden="1"/>
    </xf>
    <xf numFmtId="0" fontId="1" fillId="0" borderId="7" xfId="0" applyFont="1" applyBorder="1" applyAlignment="1" applyProtection="1">
      <alignment horizontal="center"/>
      <protection hidden="1"/>
    </xf>
    <xf numFmtId="4" fontId="1" fillId="0" borderId="7" xfId="0" applyNumberFormat="1" applyFont="1" applyBorder="1" applyProtection="1">
      <protection hidden="1"/>
    </xf>
    <xf numFmtId="0" fontId="10" fillId="3" borderId="4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0" fillId="3" borderId="4" xfId="0" applyFont="1" applyFill="1" applyBorder="1" applyAlignment="1" applyProtection="1">
      <alignment horizontal="left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protection hidden="1"/>
    </xf>
    <xf numFmtId="10" fontId="9" fillId="3" borderId="4" xfId="0" applyNumberFormat="1" applyFont="1" applyFill="1" applyBorder="1" applyAlignment="1" applyProtection="1">
      <protection hidden="1"/>
    </xf>
    <xf numFmtId="10" fontId="9" fillId="3" borderId="4" xfId="0" applyNumberFormat="1" applyFont="1" applyFill="1" applyBorder="1" applyProtection="1">
      <protection hidden="1"/>
    </xf>
    <xf numFmtId="0" fontId="10" fillId="3" borderId="5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0" fillId="3" borderId="6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10" fillId="3" borderId="7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0" borderId="4" xfId="0" applyFont="1" applyBorder="1" applyProtection="1">
      <protection hidden="1"/>
    </xf>
    <xf numFmtId="0" fontId="5" fillId="0" borderId="0" xfId="0" applyFont="1" applyProtection="1">
      <protection hidden="1"/>
    </xf>
    <xf numFmtId="2" fontId="1" fillId="2" borderId="4" xfId="0" applyNumberFormat="1" applyFont="1" applyFill="1" applyBorder="1" applyProtection="1">
      <protection hidden="1"/>
    </xf>
    <xf numFmtId="0" fontId="1" fillId="0" borderId="0" xfId="0" applyFont="1" applyAlignment="1" applyProtection="1"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0" fontId="10" fillId="3" borderId="2" xfId="0" applyFont="1" applyFill="1" applyBorder="1" applyProtection="1">
      <protection hidden="1"/>
    </xf>
    <xf numFmtId="0" fontId="1" fillId="0" borderId="2" xfId="0" applyFont="1" applyBorder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2" borderId="2" xfId="0" applyFont="1" applyFill="1" applyBorder="1" applyProtection="1">
      <protection hidden="1"/>
    </xf>
    <xf numFmtId="0" fontId="10" fillId="3" borderId="3" xfId="0" applyFont="1" applyFill="1" applyBorder="1" applyProtection="1">
      <protection hidden="1"/>
    </xf>
    <xf numFmtId="0" fontId="1" fillId="0" borderId="3" xfId="0" applyFont="1" applyBorder="1" applyProtection="1"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2" borderId="3" xfId="0" applyFont="1" applyFill="1" applyBorder="1" applyProtection="1">
      <protection hidden="1"/>
    </xf>
    <xf numFmtId="0" fontId="3" fillId="0" borderId="0" xfId="0" applyFont="1" applyAlignment="1" applyProtection="1">
      <protection hidden="1"/>
    </xf>
    <xf numFmtId="0" fontId="10" fillId="3" borderId="23" xfId="0" applyFont="1" applyFill="1" applyBorder="1" applyProtection="1">
      <protection hidden="1"/>
    </xf>
    <xf numFmtId="0" fontId="11" fillId="3" borderId="25" xfId="0" applyFont="1" applyFill="1" applyBorder="1" applyAlignment="1" applyProtection="1">
      <alignment horizontal="center"/>
      <protection hidden="1"/>
    </xf>
    <xf numFmtId="0" fontId="11" fillId="3" borderId="5" xfId="0" applyFont="1" applyFill="1" applyBorder="1" applyAlignment="1" applyProtection="1">
      <protection hidden="1"/>
    </xf>
    <xf numFmtId="0" fontId="11" fillId="3" borderId="5" xfId="0" applyFont="1" applyFill="1" applyBorder="1" applyProtection="1">
      <protection hidden="1"/>
    </xf>
    <xf numFmtId="0" fontId="1" fillId="2" borderId="20" xfId="0" applyFont="1" applyFill="1" applyBorder="1" applyProtection="1">
      <protection hidden="1"/>
    </xf>
    <xf numFmtId="0" fontId="11" fillId="3" borderId="7" xfId="0" applyFont="1" applyFill="1" applyBorder="1" applyProtection="1">
      <protection hidden="1"/>
    </xf>
    <xf numFmtId="0" fontId="1" fillId="2" borderId="22" xfId="0" applyFont="1" applyFill="1" applyBorder="1" applyProtection="1">
      <protection hidden="1"/>
    </xf>
    <xf numFmtId="0" fontId="10" fillId="3" borderId="6" xfId="0" applyFont="1" applyFill="1" applyBorder="1" applyAlignment="1" applyProtection="1">
      <alignment vertical="center"/>
      <protection hidden="1"/>
    </xf>
    <xf numFmtId="0" fontId="10" fillId="3" borderId="7" xfId="0" applyFont="1" applyFill="1" applyBorder="1" applyAlignment="1" applyProtection="1">
      <alignment vertical="center"/>
      <protection hidden="1"/>
    </xf>
    <xf numFmtId="0" fontId="11" fillId="3" borderId="4" xfId="0" applyFont="1" applyFill="1" applyBorder="1" applyAlignment="1" applyProtection="1">
      <alignment vertical="center"/>
      <protection hidden="1"/>
    </xf>
    <xf numFmtId="0" fontId="10" fillId="3" borderId="4" xfId="0" applyFont="1" applyFill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0" fontId="30" fillId="0" borderId="0" xfId="1" quotePrefix="1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0" xfId="0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27" fillId="3" borderId="48" xfId="0" applyFont="1" applyFill="1" applyBorder="1" applyAlignment="1" applyProtection="1">
      <alignment horizontal="center"/>
      <protection hidden="1"/>
    </xf>
    <xf numFmtId="0" fontId="27" fillId="3" borderId="48" xfId="0" applyFont="1" applyFill="1" applyBorder="1" applyAlignment="1" applyProtection="1">
      <alignment horizontal="center" wrapText="1"/>
      <protection hidden="1"/>
    </xf>
    <xf numFmtId="0" fontId="27" fillId="3" borderId="49" xfId="0" applyFont="1" applyFill="1" applyBorder="1" applyProtection="1">
      <protection hidden="1"/>
    </xf>
    <xf numFmtId="1" fontId="0" fillId="0" borderId="50" xfId="0" applyNumberFormat="1" applyBorder="1" applyAlignment="1" applyProtection="1">
      <alignment horizontal="center"/>
      <protection hidden="1"/>
    </xf>
    <xf numFmtId="1" fontId="0" fillId="0" borderId="51" xfId="0" applyNumberFormat="1" applyBorder="1" applyAlignment="1" applyProtection="1">
      <alignment horizontal="center"/>
      <protection hidden="1"/>
    </xf>
    <xf numFmtId="1" fontId="0" fillId="0" borderId="52" xfId="0" applyNumberFormat="1" applyBorder="1" applyAlignment="1" applyProtection="1">
      <alignment horizontal="center"/>
      <protection hidden="1"/>
    </xf>
    <xf numFmtId="0" fontId="27" fillId="3" borderId="53" xfId="0" applyFont="1" applyFill="1" applyBorder="1" applyProtection="1">
      <protection hidden="1"/>
    </xf>
    <xf numFmtId="1" fontId="0" fillId="0" borderId="54" xfId="0" applyNumberFormat="1" applyBorder="1" applyAlignment="1" applyProtection="1">
      <alignment horizontal="center"/>
      <protection hidden="1"/>
    </xf>
    <xf numFmtId="1" fontId="0" fillId="0" borderId="48" xfId="0" applyNumberFormat="1" applyBorder="1" applyAlignment="1" applyProtection="1">
      <alignment horizontal="center"/>
      <protection hidden="1"/>
    </xf>
    <xf numFmtId="1" fontId="0" fillId="0" borderId="55" xfId="0" applyNumberFormat="1" applyBorder="1" applyAlignment="1" applyProtection="1">
      <alignment horizontal="center"/>
      <protection hidden="1"/>
    </xf>
    <xf numFmtId="0" fontId="27" fillId="3" borderId="56" xfId="0" applyFont="1" applyFill="1" applyBorder="1" applyProtection="1">
      <protection hidden="1"/>
    </xf>
    <xf numFmtId="1" fontId="0" fillId="0" borderId="57" xfId="0" applyNumberFormat="1" applyBorder="1" applyAlignment="1" applyProtection="1">
      <alignment horizontal="center"/>
      <protection hidden="1"/>
    </xf>
    <xf numFmtId="1" fontId="0" fillId="0" borderId="58" xfId="0" applyNumberFormat="1" applyBorder="1" applyAlignment="1" applyProtection="1">
      <alignment horizontal="center"/>
      <protection hidden="1"/>
    </xf>
    <xf numFmtId="1" fontId="0" fillId="0" borderId="59" xfId="0" applyNumberFormat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28" fillId="3" borderId="60" xfId="0" applyFont="1" applyFill="1" applyBorder="1" applyProtection="1">
      <protection hidden="1"/>
    </xf>
    <xf numFmtId="0" fontId="28" fillId="3" borderId="54" xfId="0" applyFont="1" applyFill="1" applyBorder="1" applyProtection="1">
      <protection hidden="1"/>
    </xf>
    <xf numFmtId="0" fontId="28" fillId="3" borderId="57" xfId="0" applyFont="1" applyFill="1" applyBorder="1" applyProtection="1">
      <protection hidden="1"/>
    </xf>
    <xf numFmtId="1" fontId="16" fillId="10" borderId="60" xfId="0" applyNumberFormat="1" applyFont="1" applyFill="1" applyBorder="1" applyAlignment="1" applyProtection="1">
      <alignment horizontal="center"/>
      <protection hidden="1"/>
    </xf>
    <xf numFmtId="1" fontId="16" fillId="10" borderId="61" xfId="0" applyNumberFormat="1" applyFont="1" applyFill="1" applyBorder="1" applyAlignment="1" applyProtection="1">
      <alignment horizontal="center"/>
      <protection hidden="1"/>
    </xf>
    <xf numFmtId="1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34" fillId="0" borderId="0" xfId="0" applyFont="1" applyAlignment="1" applyProtection="1">
      <alignment horizontal="left" indent="1"/>
      <protection hidden="1"/>
    </xf>
    <xf numFmtId="0" fontId="17" fillId="0" borderId="0" xfId="2" applyNumberFormat="1" applyFont="1" applyFill="1" applyBorder="1" applyAlignment="1" applyProtection="1">
      <protection hidden="1"/>
    </xf>
    <xf numFmtId="0" fontId="35" fillId="0" borderId="0" xfId="0" applyNumberFormat="1" applyFont="1" applyFill="1" applyBorder="1" applyAlignment="1" applyProtection="1">
      <protection hidden="1"/>
    </xf>
    <xf numFmtId="2" fontId="17" fillId="9" borderId="51" xfId="0" applyNumberFormat="1" applyFont="1" applyFill="1" applyBorder="1" applyAlignment="1" applyProtection="1">
      <alignment horizontal="center"/>
      <protection hidden="1"/>
    </xf>
    <xf numFmtId="1" fontId="17" fillId="9" borderId="61" xfId="0" applyNumberFormat="1" applyFont="1" applyFill="1" applyBorder="1" applyProtection="1">
      <protection hidden="1"/>
    </xf>
    <xf numFmtId="1" fontId="16" fillId="9" borderId="62" xfId="0" applyNumberFormat="1" applyFont="1" applyFill="1" applyBorder="1" applyProtection="1">
      <protection hidden="1"/>
    </xf>
    <xf numFmtId="1" fontId="17" fillId="9" borderId="63" xfId="0" applyNumberFormat="1" applyFont="1" applyFill="1" applyBorder="1" applyProtection="1">
      <protection hidden="1"/>
    </xf>
    <xf numFmtId="1" fontId="17" fillId="9" borderId="48" xfId="0" applyNumberFormat="1" applyFont="1" applyFill="1" applyBorder="1" applyProtection="1">
      <protection hidden="1"/>
    </xf>
    <xf numFmtId="1" fontId="17" fillId="11" borderId="62" xfId="2" applyNumberFormat="1" applyFont="1" applyFill="1" applyBorder="1" applyProtection="1">
      <protection hidden="1"/>
    </xf>
    <xf numFmtId="1" fontId="16" fillId="12" borderId="64" xfId="0" applyNumberFormat="1" applyFont="1" applyFill="1" applyBorder="1" applyAlignment="1" applyProtection="1">
      <alignment horizontal="center"/>
      <protection hidden="1"/>
    </xf>
    <xf numFmtId="2" fontId="17" fillId="9" borderId="58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 wrapText="1" readingOrder="1"/>
      <protection hidden="1"/>
    </xf>
    <xf numFmtId="0" fontId="16" fillId="2" borderId="29" xfId="0" applyFont="1" applyFill="1" applyBorder="1" applyAlignment="1" applyProtection="1">
      <alignment horizontal="center" vertical="center"/>
      <protection hidden="1"/>
    </xf>
    <xf numFmtId="0" fontId="16" fillId="2" borderId="30" xfId="0" applyFont="1" applyFill="1" applyBorder="1" applyAlignment="1" applyProtection="1">
      <alignment horizontal="center" vertical="center"/>
      <protection hidden="1"/>
    </xf>
    <xf numFmtId="0" fontId="16" fillId="2" borderId="31" xfId="0" applyFont="1" applyFill="1" applyBorder="1" applyAlignment="1" applyProtection="1">
      <alignment horizontal="center" vertical="center"/>
      <protection hidden="1"/>
    </xf>
    <xf numFmtId="0" fontId="16" fillId="2" borderId="32" xfId="0" applyFont="1" applyFill="1" applyBorder="1" applyAlignment="1" applyProtection="1">
      <alignment horizontal="center" vertical="center"/>
      <protection hidden="1"/>
    </xf>
    <xf numFmtId="0" fontId="16" fillId="2" borderId="33" xfId="0" applyFont="1" applyFill="1" applyBorder="1" applyAlignment="1" applyProtection="1">
      <alignment horizontal="center" vertical="center"/>
      <protection hidden="1"/>
    </xf>
    <xf numFmtId="0" fontId="16" fillId="2" borderId="34" xfId="0" applyFont="1" applyFill="1" applyBorder="1" applyAlignment="1" applyProtection="1">
      <alignment horizontal="center" vertical="center"/>
      <protection hidden="1"/>
    </xf>
    <xf numFmtId="0" fontId="16" fillId="4" borderId="35" xfId="0" applyFont="1" applyFill="1" applyBorder="1" applyAlignment="1" applyProtection="1">
      <alignment horizontal="center"/>
      <protection hidden="1"/>
    </xf>
    <xf numFmtId="0" fontId="16" fillId="4" borderId="36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27" fillId="6" borderId="46" xfId="0" applyFont="1" applyFill="1" applyBorder="1" applyAlignment="1" applyProtection="1">
      <alignment horizontal="center" vertical="center"/>
      <protection hidden="1"/>
    </xf>
    <xf numFmtId="0" fontId="27" fillId="6" borderId="47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11" fillId="3" borderId="4" xfId="0" applyFont="1" applyFill="1" applyBorder="1" applyAlignment="1" applyProtection="1">
      <alignment horizontal="center"/>
      <protection hidden="1"/>
    </xf>
    <xf numFmtId="0" fontId="11" fillId="3" borderId="24" xfId="0" applyFont="1" applyFill="1" applyBorder="1" applyAlignment="1" applyProtection="1">
      <alignment horizontal="center"/>
      <protection hidden="1"/>
    </xf>
    <xf numFmtId="0" fontId="11" fillId="3" borderId="26" xfId="0" applyFont="1" applyFill="1" applyBorder="1" applyAlignment="1" applyProtection="1">
      <alignment horizontal="center"/>
      <protection hidden="1"/>
    </xf>
    <xf numFmtId="0" fontId="11" fillId="3" borderId="27" xfId="0" applyFont="1" applyFill="1" applyBorder="1" applyAlignment="1" applyProtection="1">
      <alignment horizontal="center"/>
      <protection hidden="1"/>
    </xf>
    <xf numFmtId="0" fontId="11" fillId="3" borderId="28" xfId="0" applyFont="1" applyFill="1" applyBorder="1" applyAlignment="1" applyProtection="1">
      <alignment horizont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19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center"/>
      <protection hidden="1"/>
    </xf>
    <xf numFmtId="0" fontId="11" fillId="3" borderId="25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wrapText="1"/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/>
      <protection hidden="1"/>
    </xf>
    <xf numFmtId="0" fontId="7" fillId="3" borderId="0" xfId="1" applyFont="1" applyFill="1" applyAlignment="1" applyProtection="1">
      <protection hidden="1"/>
    </xf>
    <xf numFmtId="0" fontId="8" fillId="0" borderId="0" xfId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1" fillId="3" borderId="4" xfId="0" applyFont="1" applyFill="1" applyBorder="1" applyAlignment="1" applyProtection="1">
      <alignment horizontal="left" vertical="center"/>
      <protection hidden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25"/>
  <sheetViews>
    <sheetView zoomScaleNormal="100" workbookViewId="0">
      <selection activeCell="D14" sqref="D14"/>
    </sheetView>
  </sheetViews>
  <sheetFormatPr baseColWidth="10" defaultRowHeight="12.75" x14ac:dyDescent="0.2"/>
  <cols>
    <col min="1" max="1" width="15.7109375" style="1" customWidth="1"/>
    <col min="2" max="2" width="14.7109375" style="1" customWidth="1"/>
    <col min="3" max="3" width="15.7109375" style="1" customWidth="1"/>
    <col min="4" max="4" width="14.7109375" style="1" customWidth="1"/>
    <col min="5" max="5" width="15.7109375" style="1" customWidth="1"/>
    <col min="6" max="6" width="14.7109375" style="1" customWidth="1"/>
    <col min="7" max="7" width="11.42578125" style="1"/>
    <col min="8" max="8" width="30.7109375" style="1" customWidth="1"/>
    <col min="9" max="9" width="15.7109375" style="1" customWidth="1"/>
    <col min="10" max="10" width="20.7109375" style="1" customWidth="1"/>
    <col min="11" max="11" width="15.7109375" style="1" customWidth="1"/>
    <col min="12" max="16384" width="11.42578125" style="1"/>
  </cols>
  <sheetData>
    <row r="1" spans="1:11" ht="27" customHeight="1" x14ac:dyDescent="0.2">
      <c r="A1" s="168" t="s">
        <v>251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13.5" thickBot="1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ht="13.5" thickTop="1" x14ac:dyDescent="0.2">
      <c r="A4" s="169" t="s">
        <v>252</v>
      </c>
      <c r="B4" s="170"/>
      <c r="C4" s="170"/>
      <c r="D4" s="170"/>
      <c r="E4" s="170"/>
      <c r="F4" s="171"/>
      <c r="H4" s="169" t="s">
        <v>253</v>
      </c>
      <c r="I4" s="170"/>
      <c r="J4" s="170"/>
      <c r="K4" s="171"/>
    </row>
    <row r="5" spans="1:11" ht="13.5" thickBot="1" x14ac:dyDescent="0.25">
      <c r="A5" s="172"/>
      <c r="B5" s="173"/>
      <c r="C5" s="173"/>
      <c r="D5" s="173"/>
      <c r="E5" s="173"/>
      <c r="F5" s="174"/>
      <c r="H5" s="172"/>
      <c r="I5" s="173"/>
      <c r="J5" s="173"/>
      <c r="K5" s="174"/>
    </row>
    <row r="6" spans="1:11" ht="14.25" thickTop="1" thickBot="1" x14ac:dyDescent="0.25">
      <c r="A6" s="175" t="s">
        <v>254</v>
      </c>
      <c r="B6" s="176"/>
      <c r="C6" s="175" t="s">
        <v>255</v>
      </c>
      <c r="D6" s="176"/>
      <c r="E6" s="175" t="s">
        <v>256</v>
      </c>
      <c r="F6" s="176"/>
      <c r="H6" s="2" t="s">
        <v>257</v>
      </c>
      <c r="I6" s="3">
        <f>SUM(B8:B18)</f>
        <v>14661602</v>
      </c>
      <c r="J6" s="2" t="s">
        <v>258</v>
      </c>
      <c r="K6" s="3">
        <f>SUM(B8:B18,D8:D16,F8:F12,)</f>
        <v>23946743</v>
      </c>
    </row>
    <row r="7" spans="1:11" ht="13.5" thickBot="1" x14ac:dyDescent="0.25">
      <c r="A7" s="4" t="s">
        <v>259</v>
      </c>
      <c r="B7" s="5" t="s">
        <v>260</v>
      </c>
      <c r="C7" s="4" t="s">
        <v>259</v>
      </c>
      <c r="D7" s="5" t="s">
        <v>260</v>
      </c>
      <c r="E7" s="4" t="s">
        <v>259</v>
      </c>
      <c r="F7" s="5" t="s">
        <v>260</v>
      </c>
      <c r="H7" s="2" t="s">
        <v>261</v>
      </c>
      <c r="I7" s="3">
        <f>SUM(D8:D16)</f>
        <v>7025932</v>
      </c>
      <c r="J7" s="2" t="s">
        <v>262</v>
      </c>
      <c r="K7" s="6">
        <f>AVERAGE(B8:B18,D8:D16,F8:F12)</f>
        <v>957869.72</v>
      </c>
    </row>
    <row r="8" spans="1:11" x14ac:dyDescent="0.2">
      <c r="A8" s="7" t="s">
        <v>263</v>
      </c>
      <c r="B8" s="8">
        <v>1024581</v>
      </c>
      <c r="C8" s="7" t="s">
        <v>264</v>
      </c>
      <c r="D8" s="8">
        <v>409506</v>
      </c>
      <c r="E8" s="7" t="s">
        <v>265</v>
      </c>
      <c r="F8" s="8">
        <v>376289</v>
      </c>
      <c r="H8" s="2" t="s">
        <v>266</v>
      </c>
      <c r="I8" s="3">
        <f>SUM(F8:F12)</f>
        <v>2259209</v>
      </c>
      <c r="J8" s="2" t="s">
        <v>267</v>
      </c>
      <c r="K8" s="3">
        <f>MAX(B8:B18,D8:D15,F8:F12)</f>
        <v>6931587</v>
      </c>
    </row>
    <row r="9" spans="1:11" x14ac:dyDescent="0.2">
      <c r="A9" s="7" t="s">
        <v>268</v>
      </c>
      <c r="B9" s="8">
        <v>999026</v>
      </c>
      <c r="C9" s="7" t="s">
        <v>269</v>
      </c>
      <c r="D9" s="8">
        <v>517772</v>
      </c>
      <c r="E9" s="7" t="s">
        <v>270</v>
      </c>
      <c r="F9" s="8">
        <v>798646</v>
      </c>
      <c r="H9" s="2" t="s">
        <v>271</v>
      </c>
      <c r="I9" s="3">
        <f>AVERAGE(B8:B18)</f>
        <v>1332872.9090909092</v>
      </c>
      <c r="J9" s="2" t="s">
        <v>272</v>
      </c>
      <c r="K9" s="3">
        <f>MIN(B8:B18,D8:D16,F8:F12)</f>
        <v>74129</v>
      </c>
    </row>
    <row r="10" spans="1:11" x14ac:dyDescent="0.2">
      <c r="A10" s="7" t="s">
        <v>273</v>
      </c>
      <c r="B10" s="8">
        <v>699585</v>
      </c>
      <c r="C10" s="7" t="s">
        <v>274</v>
      </c>
      <c r="D10" s="8">
        <v>1343501</v>
      </c>
      <c r="E10" s="7" t="s">
        <v>275</v>
      </c>
      <c r="F10" s="8">
        <v>74129</v>
      </c>
      <c r="H10" s="2" t="s">
        <v>276</v>
      </c>
      <c r="I10" s="3">
        <f>AVERAGE(D8:D16)</f>
        <v>780659.11111111112</v>
      </c>
      <c r="J10" s="2" t="s">
        <v>277</v>
      </c>
      <c r="K10" s="9">
        <v>25</v>
      </c>
    </row>
    <row r="11" spans="1:11" x14ac:dyDescent="0.2">
      <c r="A11" s="7" t="s">
        <v>278</v>
      </c>
      <c r="B11" s="8">
        <v>607630</v>
      </c>
      <c r="C11" s="7" t="s">
        <v>279</v>
      </c>
      <c r="D11" s="8">
        <v>1103536</v>
      </c>
      <c r="E11" s="7" t="s">
        <v>280</v>
      </c>
      <c r="F11" s="8">
        <v>643233</v>
      </c>
      <c r="H11" s="2" t="s">
        <v>281</v>
      </c>
      <c r="I11" s="3">
        <f>AVERAGE(F8:F12)</f>
        <v>451841.8</v>
      </c>
      <c r="J11" s="10"/>
      <c r="K11" s="9"/>
    </row>
    <row r="12" spans="1:11" x14ac:dyDescent="0.2">
      <c r="A12" s="7" t="s">
        <v>282</v>
      </c>
      <c r="B12" s="8">
        <v>1365735</v>
      </c>
      <c r="C12" s="7" t="s">
        <v>283</v>
      </c>
      <c r="D12" s="8">
        <v>413772</v>
      </c>
      <c r="E12" s="7" t="s">
        <v>284</v>
      </c>
      <c r="F12" s="8">
        <v>366912</v>
      </c>
      <c r="H12" s="2" t="s">
        <v>285</v>
      </c>
      <c r="I12" s="3">
        <f>MAX(B8:B18)</f>
        <v>6931587</v>
      </c>
      <c r="J12" s="10"/>
      <c r="K12" s="9"/>
    </row>
    <row r="13" spans="1:11" x14ac:dyDescent="0.2">
      <c r="A13" s="7" t="s">
        <v>286</v>
      </c>
      <c r="B13" s="8">
        <v>1008505</v>
      </c>
      <c r="C13" s="7" t="s">
        <v>287</v>
      </c>
      <c r="D13" s="8">
        <v>717637</v>
      </c>
      <c r="E13" s="7"/>
      <c r="F13" s="8"/>
      <c r="H13" s="2" t="s">
        <v>288</v>
      </c>
      <c r="I13" s="3">
        <f>MAX(D8:D16)</f>
        <v>1343501</v>
      </c>
      <c r="J13" s="10"/>
      <c r="K13" s="9"/>
    </row>
    <row r="14" spans="1:11" x14ac:dyDescent="0.2">
      <c r="A14" s="7" t="s">
        <v>289</v>
      </c>
      <c r="B14" s="8">
        <v>6931587</v>
      </c>
      <c r="C14" s="7" t="s">
        <v>290</v>
      </c>
      <c r="D14" s="8">
        <v>1133183</v>
      </c>
      <c r="E14" s="7"/>
      <c r="F14" s="11"/>
      <c r="H14" s="2" t="s">
        <v>291</v>
      </c>
      <c r="I14" s="3">
        <f>MAX(F8:F12)</f>
        <v>798646</v>
      </c>
      <c r="J14" s="10"/>
      <c r="K14" s="9"/>
    </row>
    <row r="15" spans="1:11" x14ac:dyDescent="0.2">
      <c r="A15" s="7" t="s">
        <v>292</v>
      </c>
      <c r="B15" s="8">
        <v>137735</v>
      </c>
      <c r="C15" s="7" t="s">
        <v>293</v>
      </c>
      <c r="D15" s="8">
        <v>243671</v>
      </c>
      <c r="E15" s="7"/>
      <c r="F15" s="11"/>
      <c r="H15" s="2" t="s">
        <v>294</v>
      </c>
      <c r="I15" s="3">
        <f>MIN(B8:B18)</f>
        <v>137735</v>
      </c>
      <c r="J15" s="10"/>
      <c r="K15" s="9"/>
    </row>
    <row r="16" spans="1:11" x14ac:dyDescent="0.2">
      <c r="A16" s="7" t="s">
        <v>295</v>
      </c>
      <c r="B16" s="8">
        <v>1467538</v>
      </c>
      <c r="C16" s="7" t="s">
        <v>296</v>
      </c>
      <c r="D16" s="8">
        <v>1143354</v>
      </c>
      <c r="E16" s="7"/>
      <c r="F16" s="11"/>
      <c r="H16" s="2" t="s">
        <v>297</v>
      </c>
      <c r="I16" s="3">
        <f>MIN(D8:D16)</f>
        <v>243671</v>
      </c>
      <c r="J16" s="10"/>
      <c r="K16" s="9"/>
    </row>
    <row r="17" spans="1:11" ht="13.5" thickBot="1" x14ac:dyDescent="0.25">
      <c r="A17" s="7" t="s">
        <v>298</v>
      </c>
      <c r="B17" s="8">
        <v>246076</v>
      </c>
      <c r="C17" s="7"/>
      <c r="D17" s="11"/>
      <c r="E17" s="7"/>
      <c r="F17" s="11"/>
      <c r="H17" s="12" t="s">
        <v>299</v>
      </c>
      <c r="I17" s="13">
        <f>MIN(F8:F12)</f>
        <v>74129</v>
      </c>
      <c r="J17" s="14"/>
      <c r="K17" s="15"/>
    </row>
    <row r="18" spans="1:11" ht="14.25" thickTop="1" thickBot="1" x14ac:dyDescent="0.25">
      <c r="A18" s="16" t="s">
        <v>300</v>
      </c>
      <c r="B18" s="17">
        <v>173604</v>
      </c>
      <c r="C18" s="16"/>
      <c r="D18" s="18"/>
      <c r="E18" s="16"/>
      <c r="F18" s="18"/>
    </row>
    <row r="21" spans="1:11" x14ac:dyDescent="0.2">
      <c r="C21" s="19"/>
      <c r="D21" s="19"/>
      <c r="E21" s="19"/>
    </row>
    <row r="22" spans="1:11" x14ac:dyDescent="0.2">
      <c r="C22" s="19"/>
      <c r="D22" s="19"/>
    </row>
    <row r="23" spans="1:11" x14ac:dyDescent="0.2">
      <c r="C23" s="19"/>
      <c r="D23" s="19"/>
      <c r="E23" s="19"/>
      <c r="F23" s="19"/>
    </row>
    <row r="24" spans="1:11" x14ac:dyDescent="0.2">
      <c r="C24" s="19"/>
      <c r="D24" s="19"/>
    </row>
    <row r="25" spans="1:11" x14ac:dyDescent="0.2">
      <c r="D25" s="19"/>
    </row>
  </sheetData>
  <sheetProtection password="C71F" sheet="1"/>
  <mergeCells count="6">
    <mergeCell ref="A1:K3"/>
    <mergeCell ref="A4:F5"/>
    <mergeCell ref="H4:K5"/>
    <mergeCell ref="A6:B6"/>
    <mergeCell ref="C6:D6"/>
    <mergeCell ref="E6:F6"/>
  </mergeCell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5:J22"/>
  <sheetViews>
    <sheetView workbookViewId="0">
      <selection activeCell="I6" sqref="I6"/>
    </sheetView>
  </sheetViews>
  <sheetFormatPr baseColWidth="10" defaultRowHeight="15" x14ac:dyDescent="0.25"/>
  <cols>
    <col min="1" max="16384" width="11.42578125" style="44"/>
  </cols>
  <sheetData>
    <row r="5" spans="2:10" x14ac:dyDescent="0.25">
      <c r="B5" s="44" t="s">
        <v>250</v>
      </c>
      <c r="C5" s="44" t="s">
        <v>249</v>
      </c>
      <c r="D5" s="44" t="s">
        <v>248</v>
      </c>
      <c r="E5" s="44" t="s">
        <v>247</v>
      </c>
      <c r="F5" s="44" t="s">
        <v>246</v>
      </c>
      <c r="G5" s="44" t="s">
        <v>245</v>
      </c>
      <c r="H5" s="44" t="s">
        <v>244</v>
      </c>
      <c r="I5" s="44" t="s">
        <v>243</v>
      </c>
      <c r="J5" s="44" t="s">
        <v>242</v>
      </c>
    </row>
    <row r="6" spans="2:10" x14ac:dyDescent="0.25">
      <c r="B6" s="44" t="s">
        <v>241</v>
      </c>
      <c r="C6" s="44">
        <v>15</v>
      </c>
      <c r="D6" s="44">
        <v>17</v>
      </c>
      <c r="E6" s="44">
        <v>18</v>
      </c>
      <c r="F6" s="44">
        <v>19</v>
      </c>
      <c r="G6" s="130"/>
      <c r="J6" s="44" t="s">
        <v>236</v>
      </c>
    </row>
    <row r="7" spans="2:10" x14ac:dyDescent="0.25">
      <c r="B7" s="44" t="s">
        <v>240</v>
      </c>
      <c r="C7" s="44">
        <v>13</v>
      </c>
      <c r="D7" s="44">
        <v>12</v>
      </c>
      <c r="E7" s="44">
        <v>10</v>
      </c>
      <c r="F7" s="44">
        <v>15</v>
      </c>
      <c r="G7" s="130"/>
      <c r="J7" s="44" t="s">
        <v>236</v>
      </c>
    </row>
    <row r="8" spans="2:10" x14ac:dyDescent="0.25">
      <c r="B8" s="44" t="s">
        <v>239</v>
      </c>
      <c r="C8" s="44">
        <v>8</v>
      </c>
      <c r="D8" s="44">
        <v>10</v>
      </c>
      <c r="E8" s="44">
        <v>8</v>
      </c>
      <c r="F8" s="44">
        <v>9</v>
      </c>
      <c r="G8" s="130"/>
      <c r="J8" s="44" t="s">
        <v>45</v>
      </c>
    </row>
    <row r="9" spans="2:10" x14ac:dyDescent="0.25">
      <c r="B9" s="44" t="s">
        <v>238</v>
      </c>
      <c r="C9" s="44">
        <v>17</v>
      </c>
      <c r="D9" s="44">
        <v>19</v>
      </c>
      <c r="E9" s="44">
        <v>19</v>
      </c>
      <c r="F9" s="44">
        <v>20</v>
      </c>
      <c r="G9" s="130"/>
      <c r="J9" s="44" t="s">
        <v>45</v>
      </c>
    </row>
    <row r="10" spans="2:10" x14ac:dyDescent="0.25">
      <c r="B10" s="44" t="s">
        <v>237</v>
      </c>
      <c r="C10" s="44">
        <v>10</v>
      </c>
      <c r="D10" s="44">
        <v>8</v>
      </c>
      <c r="E10" s="44">
        <v>7</v>
      </c>
      <c r="F10" s="44">
        <v>10</v>
      </c>
      <c r="G10" s="130"/>
      <c r="J10" s="44" t="s">
        <v>236</v>
      </c>
    </row>
    <row r="11" spans="2:10" x14ac:dyDescent="0.25">
      <c r="B11" s="44" t="s">
        <v>235</v>
      </c>
      <c r="C11" s="44">
        <v>17</v>
      </c>
      <c r="D11" s="44">
        <v>15</v>
      </c>
      <c r="E11" s="44">
        <v>14</v>
      </c>
      <c r="F11" s="44">
        <v>16</v>
      </c>
      <c r="G11" s="130"/>
      <c r="J11" s="44" t="s">
        <v>45</v>
      </c>
    </row>
    <row r="13" spans="2:10" x14ac:dyDescent="0.25">
      <c r="B13" s="44" t="s">
        <v>234</v>
      </c>
    </row>
    <row r="14" spans="2:10" x14ac:dyDescent="0.25">
      <c r="B14" s="44" t="s">
        <v>233</v>
      </c>
    </row>
    <row r="15" spans="2:10" x14ac:dyDescent="0.25">
      <c r="B15" s="44" t="s">
        <v>232</v>
      </c>
    </row>
    <row r="16" spans="2:10" x14ac:dyDescent="0.25">
      <c r="B16" s="44" t="s">
        <v>231</v>
      </c>
    </row>
    <row r="17" spans="2:2" x14ac:dyDescent="0.25">
      <c r="B17" s="44" t="s">
        <v>230</v>
      </c>
    </row>
    <row r="18" spans="2:2" x14ac:dyDescent="0.25">
      <c r="B18" s="44" t="s">
        <v>229</v>
      </c>
    </row>
    <row r="19" spans="2:2" x14ac:dyDescent="0.25">
      <c r="B19" s="44" t="s">
        <v>228</v>
      </c>
    </row>
    <row r="20" spans="2:2" x14ac:dyDescent="0.25">
      <c r="B20" s="44" t="s">
        <v>227</v>
      </c>
    </row>
    <row r="21" spans="2:2" x14ac:dyDescent="0.25">
      <c r="B21" s="44" t="s">
        <v>226</v>
      </c>
    </row>
    <row r="22" spans="2:2" x14ac:dyDescent="0.25">
      <c r="B22" s="44" t="s">
        <v>225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K29"/>
  <sheetViews>
    <sheetView workbookViewId="0">
      <selection activeCell="K5" sqref="K5"/>
    </sheetView>
  </sheetViews>
  <sheetFormatPr baseColWidth="10" defaultRowHeight="12.75" x14ac:dyDescent="0.2"/>
  <cols>
    <col min="1" max="1" width="7.7109375" style="69" customWidth="1"/>
    <col min="2" max="2" width="18.7109375" style="69" customWidth="1"/>
    <col min="3" max="3" width="5.7109375" style="69" customWidth="1"/>
    <col min="4" max="4" width="11.42578125" style="69"/>
    <col min="5" max="5" width="18.42578125" style="69" bestFit="1" customWidth="1"/>
    <col min="6" max="6" width="19.42578125" style="69" bestFit="1" customWidth="1"/>
    <col min="7" max="8" width="5.7109375" style="69" customWidth="1"/>
    <col min="9" max="9" width="6.7109375" style="69" customWidth="1"/>
    <col min="10" max="10" width="15.7109375" style="69" customWidth="1"/>
    <col min="11" max="16384" width="11.42578125" style="69"/>
  </cols>
  <sheetData>
    <row r="2" spans="1:11" ht="13.5" thickBot="1" x14ac:dyDescent="0.25"/>
    <row r="3" spans="1:11" ht="14.25" thickTop="1" thickBot="1" x14ac:dyDescent="0.25">
      <c r="A3" s="203" t="s">
        <v>0</v>
      </c>
      <c r="B3" s="203" t="s">
        <v>56</v>
      </c>
      <c r="C3" s="203" t="s">
        <v>57</v>
      </c>
      <c r="D3" s="204" t="s">
        <v>58</v>
      </c>
      <c r="E3" s="203" t="s">
        <v>59</v>
      </c>
      <c r="F3" s="203" t="s">
        <v>60</v>
      </c>
      <c r="G3" s="203" t="s">
        <v>61</v>
      </c>
      <c r="H3" s="203"/>
      <c r="I3" s="204" t="s">
        <v>65</v>
      </c>
      <c r="J3" s="204" t="s">
        <v>64</v>
      </c>
      <c r="K3" s="203" t="s">
        <v>63</v>
      </c>
    </row>
    <row r="4" spans="1:11" ht="14.25" thickTop="1" thickBot="1" x14ac:dyDescent="0.25">
      <c r="A4" s="203"/>
      <c r="B4" s="203"/>
      <c r="C4" s="203"/>
      <c r="D4" s="204"/>
      <c r="E4" s="203"/>
      <c r="F4" s="203"/>
      <c r="G4" s="70" t="s">
        <v>204</v>
      </c>
      <c r="H4" s="70" t="s">
        <v>62</v>
      </c>
      <c r="I4" s="203"/>
      <c r="J4" s="203"/>
      <c r="K4" s="203"/>
    </row>
    <row r="5" spans="1:11" ht="13.5" thickTop="1" x14ac:dyDescent="0.2">
      <c r="A5" s="71" t="s">
        <v>66</v>
      </c>
      <c r="B5" s="72" t="s">
        <v>153</v>
      </c>
      <c r="C5" s="73">
        <v>18</v>
      </c>
      <c r="D5" s="74" t="s">
        <v>85</v>
      </c>
      <c r="E5" s="74" t="s">
        <v>90</v>
      </c>
      <c r="F5" s="74" t="s">
        <v>100</v>
      </c>
      <c r="G5" s="73" t="s">
        <v>83</v>
      </c>
      <c r="H5" s="73"/>
      <c r="I5" s="73" t="s">
        <v>47</v>
      </c>
      <c r="J5" s="74" t="s">
        <v>76</v>
      </c>
      <c r="K5" s="75">
        <v>2145</v>
      </c>
    </row>
    <row r="6" spans="1:11" x14ac:dyDescent="0.2">
      <c r="A6" s="76" t="s">
        <v>67</v>
      </c>
      <c r="B6" s="72" t="s">
        <v>154</v>
      </c>
      <c r="C6" s="77">
        <v>19</v>
      </c>
      <c r="D6" s="72" t="s">
        <v>86</v>
      </c>
      <c r="E6" s="72" t="s">
        <v>91</v>
      </c>
      <c r="F6" s="72" t="s">
        <v>106</v>
      </c>
      <c r="G6" s="77" t="s">
        <v>83</v>
      </c>
      <c r="H6" s="77"/>
      <c r="I6" s="77" t="s">
        <v>47</v>
      </c>
      <c r="J6" s="72" t="s">
        <v>216</v>
      </c>
      <c r="K6" s="78">
        <v>1546</v>
      </c>
    </row>
    <row r="7" spans="1:11" x14ac:dyDescent="0.2">
      <c r="A7" s="76" t="s">
        <v>68</v>
      </c>
      <c r="B7" s="72" t="s">
        <v>155</v>
      </c>
      <c r="C7" s="77">
        <v>20</v>
      </c>
      <c r="D7" s="72" t="s">
        <v>87</v>
      </c>
      <c r="E7" s="72" t="s">
        <v>92</v>
      </c>
      <c r="F7" s="72" t="s">
        <v>217</v>
      </c>
      <c r="G7" s="77"/>
      <c r="H7" s="77" t="s">
        <v>83</v>
      </c>
      <c r="I7" s="79" t="s">
        <v>84</v>
      </c>
      <c r="J7" s="72" t="s">
        <v>77</v>
      </c>
      <c r="K7" s="78">
        <v>541</v>
      </c>
    </row>
    <row r="8" spans="1:11" x14ac:dyDescent="0.2">
      <c r="A8" s="76" t="s">
        <v>69</v>
      </c>
      <c r="B8" s="72" t="s">
        <v>156</v>
      </c>
      <c r="C8" s="77">
        <v>17</v>
      </c>
      <c r="D8" s="72" t="s">
        <v>88</v>
      </c>
      <c r="E8" s="72" t="s">
        <v>99</v>
      </c>
      <c r="F8" s="72" t="s">
        <v>218</v>
      </c>
      <c r="G8" s="77" t="s">
        <v>83</v>
      </c>
      <c r="H8" s="77"/>
      <c r="I8" s="77" t="s">
        <v>47</v>
      </c>
      <c r="J8" s="72" t="s">
        <v>78</v>
      </c>
      <c r="K8" s="78">
        <v>1985</v>
      </c>
    </row>
    <row r="9" spans="1:11" x14ac:dyDescent="0.2">
      <c r="A9" s="76" t="s">
        <v>70</v>
      </c>
      <c r="B9" s="72" t="s">
        <v>157</v>
      </c>
      <c r="C9" s="77">
        <v>24</v>
      </c>
      <c r="D9" s="72" t="s">
        <v>87</v>
      </c>
      <c r="E9" s="72" t="s">
        <v>98</v>
      </c>
      <c r="F9" s="72" t="s">
        <v>101</v>
      </c>
      <c r="G9" s="77"/>
      <c r="H9" s="77" t="s">
        <v>83</v>
      </c>
      <c r="I9" s="79" t="s">
        <v>84</v>
      </c>
      <c r="J9" s="72" t="s">
        <v>79</v>
      </c>
      <c r="K9" s="78">
        <v>426</v>
      </c>
    </row>
    <row r="10" spans="1:11" x14ac:dyDescent="0.2">
      <c r="A10" s="76" t="s">
        <v>71</v>
      </c>
      <c r="B10" s="72" t="s">
        <v>158</v>
      </c>
      <c r="C10" s="77">
        <v>22</v>
      </c>
      <c r="D10" s="72" t="s">
        <v>85</v>
      </c>
      <c r="E10" s="72" t="s">
        <v>93</v>
      </c>
      <c r="F10" s="72" t="s">
        <v>102</v>
      </c>
      <c r="G10" s="77" t="s">
        <v>83</v>
      </c>
      <c r="H10" s="77"/>
      <c r="I10" s="77" t="s">
        <v>47</v>
      </c>
      <c r="J10" s="72" t="s">
        <v>76</v>
      </c>
      <c r="K10" s="78">
        <v>2065</v>
      </c>
    </row>
    <row r="11" spans="1:11" x14ac:dyDescent="0.2">
      <c r="A11" s="76" t="s">
        <v>72</v>
      </c>
      <c r="B11" s="72" t="s">
        <v>159</v>
      </c>
      <c r="C11" s="77">
        <v>19</v>
      </c>
      <c r="D11" s="72" t="s">
        <v>86</v>
      </c>
      <c r="E11" s="72" t="s">
        <v>94</v>
      </c>
      <c r="F11" s="72" t="s">
        <v>103</v>
      </c>
      <c r="G11" s="77"/>
      <c r="H11" s="77" t="s">
        <v>83</v>
      </c>
      <c r="I11" s="79" t="s">
        <v>84</v>
      </c>
      <c r="J11" s="72" t="s">
        <v>80</v>
      </c>
      <c r="K11" s="78">
        <v>658</v>
      </c>
    </row>
    <row r="12" spans="1:11" x14ac:dyDescent="0.2">
      <c r="A12" s="76" t="s">
        <v>73</v>
      </c>
      <c r="B12" s="72" t="s">
        <v>160</v>
      </c>
      <c r="C12" s="77">
        <v>20</v>
      </c>
      <c r="D12" s="72" t="s">
        <v>85</v>
      </c>
      <c r="E12" s="72" t="s">
        <v>95</v>
      </c>
      <c r="F12" s="72" t="s">
        <v>104</v>
      </c>
      <c r="G12" s="77" t="s">
        <v>83</v>
      </c>
      <c r="H12" s="77"/>
      <c r="I12" s="77" t="s">
        <v>47</v>
      </c>
      <c r="J12" s="72" t="s">
        <v>219</v>
      </c>
      <c r="K12" s="78">
        <v>1658</v>
      </c>
    </row>
    <row r="13" spans="1:11" x14ac:dyDescent="0.2">
      <c r="A13" s="76" t="s">
        <v>74</v>
      </c>
      <c r="B13" s="72" t="s">
        <v>161</v>
      </c>
      <c r="C13" s="77">
        <v>23</v>
      </c>
      <c r="D13" s="72" t="s">
        <v>89</v>
      </c>
      <c r="E13" s="72" t="s">
        <v>96</v>
      </c>
      <c r="F13" s="72" t="s">
        <v>105</v>
      </c>
      <c r="G13" s="77" t="s">
        <v>83</v>
      </c>
      <c r="H13" s="77"/>
      <c r="I13" s="77" t="s">
        <v>45</v>
      </c>
      <c r="J13" s="72" t="s">
        <v>81</v>
      </c>
      <c r="K13" s="78">
        <v>4521</v>
      </c>
    </row>
    <row r="14" spans="1:11" ht="13.5" thickBot="1" x14ac:dyDescent="0.25">
      <c r="A14" s="80" t="s">
        <v>75</v>
      </c>
      <c r="B14" s="81" t="s">
        <v>162</v>
      </c>
      <c r="C14" s="82">
        <v>18</v>
      </c>
      <c r="D14" s="81" t="s">
        <v>85</v>
      </c>
      <c r="E14" s="81" t="s">
        <v>97</v>
      </c>
      <c r="F14" s="81" t="s">
        <v>220</v>
      </c>
      <c r="G14" s="82" t="s">
        <v>83</v>
      </c>
      <c r="H14" s="82"/>
      <c r="I14" s="82" t="s">
        <v>45</v>
      </c>
      <c r="J14" s="81" t="s">
        <v>82</v>
      </c>
      <c r="K14" s="83">
        <v>3584</v>
      </c>
    </row>
    <row r="15" spans="1:11" ht="13.5" thickTop="1" x14ac:dyDescent="0.2"/>
    <row r="17" spans="2:7" ht="13.5" thickBot="1" x14ac:dyDescent="0.25"/>
    <row r="18" spans="2:7" ht="14.25" thickTop="1" thickBot="1" x14ac:dyDescent="0.25">
      <c r="B18" s="200" t="s">
        <v>205</v>
      </c>
      <c r="C18" s="200"/>
      <c r="F18" s="200" t="s">
        <v>208</v>
      </c>
      <c r="G18" s="200"/>
    </row>
    <row r="19" spans="2:7" ht="14.25" thickTop="1" thickBot="1" x14ac:dyDescent="0.25">
      <c r="B19" s="84" t="s">
        <v>206</v>
      </c>
      <c r="C19" s="85">
        <f>COUNTA(H5:H14)</f>
        <v>3</v>
      </c>
      <c r="F19" s="84" t="s">
        <v>209</v>
      </c>
      <c r="G19" s="85">
        <f>COUNTIF(E5:E14,"a*")</f>
        <v>2</v>
      </c>
    </row>
    <row r="20" spans="2:7" ht="14.25" thickTop="1" thickBot="1" x14ac:dyDescent="0.25">
      <c r="B20" s="84" t="s">
        <v>207</v>
      </c>
      <c r="C20" s="85">
        <f>COUNTA(G5:G14)</f>
        <v>7</v>
      </c>
      <c r="F20" s="84" t="s">
        <v>210</v>
      </c>
      <c r="G20" s="85">
        <f>COUNTIF(E5:E14,"*6")</f>
        <v>2</v>
      </c>
    </row>
    <row r="21" spans="2:7" ht="13.5" thickTop="1" x14ac:dyDescent="0.2"/>
    <row r="23" spans="2:7" ht="13.5" thickBot="1" x14ac:dyDescent="0.25"/>
    <row r="24" spans="2:7" ht="14.25" thickTop="1" thickBot="1" x14ac:dyDescent="0.25">
      <c r="B24" s="200" t="s">
        <v>211</v>
      </c>
      <c r="C24" s="200"/>
      <c r="F24" s="200" t="s">
        <v>214</v>
      </c>
      <c r="G24" s="200"/>
    </row>
    <row r="25" spans="2:7" ht="14.25" thickTop="1" thickBot="1" x14ac:dyDescent="0.25">
      <c r="B25" s="86" t="s">
        <v>224</v>
      </c>
      <c r="C25" s="87">
        <f>COUNTIF(I5:I13,"A")</f>
        <v>1</v>
      </c>
      <c r="F25" s="84" t="s">
        <v>215</v>
      </c>
      <c r="G25" s="85">
        <f>AVERAGE(C5:C14)</f>
        <v>20</v>
      </c>
    </row>
    <row r="26" spans="2:7" ht="14.25" thickTop="1" thickBot="1" x14ac:dyDescent="0.25">
      <c r="B26" s="84" t="s">
        <v>212</v>
      </c>
      <c r="C26" s="87">
        <f>COUNTIF(I5:I13,"B")</f>
        <v>5</v>
      </c>
      <c r="F26" s="84" t="s">
        <v>221</v>
      </c>
      <c r="G26" s="85">
        <f>MAX(C5:C14)</f>
        <v>24</v>
      </c>
    </row>
    <row r="27" spans="2:7" ht="14.25" thickTop="1" thickBot="1" x14ac:dyDescent="0.25">
      <c r="B27" s="84" t="s">
        <v>213</v>
      </c>
      <c r="C27" s="87">
        <f>COUNTIF(I5:I13,"C")</f>
        <v>3</v>
      </c>
      <c r="F27" s="84" t="s">
        <v>222</v>
      </c>
      <c r="G27" s="85">
        <f>MIN(C5:C14)</f>
        <v>17</v>
      </c>
    </row>
    <row r="28" spans="2:7" ht="14.25" thickTop="1" thickBot="1" x14ac:dyDescent="0.25">
      <c r="F28" s="84" t="s">
        <v>223</v>
      </c>
      <c r="G28" s="85">
        <f>SUM(C5:C14)</f>
        <v>200</v>
      </c>
    </row>
    <row r="29" spans="2:7" ht="13.5" thickTop="1" x14ac:dyDescent="0.2"/>
  </sheetData>
  <sheetProtection password="C71F" sheet="1" objects="1" scenarios="1"/>
  <mergeCells count="14">
    <mergeCell ref="B24:C24"/>
    <mergeCell ref="F24:G24"/>
    <mergeCell ref="K3:K4"/>
    <mergeCell ref="A3:A4"/>
    <mergeCell ref="B3:B4"/>
    <mergeCell ref="C3:C4"/>
    <mergeCell ref="E3:E4"/>
    <mergeCell ref="D3:D4"/>
    <mergeCell ref="I3:I4"/>
    <mergeCell ref="J3:J4"/>
    <mergeCell ref="G3:H3"/>
    <mergeCell ref="F3:F4"/>
    <mergeCell ref="B18:C18"/>
    <mergeCell ref="F18:G18"/>
  </mergeCells>
  <phoneticPr fontId="2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3:K28"/>
  <sheetViews>
    <sheetView workbookViewId="0">
      <selection activeCell="G26" sqref="G26"/>
    </sheetView>
  </sheetViews>
  <sheetFormatPr baseColWidth="10" defaultRowHeight="12.75" x14ac:dyDescent="0.2"/>
  <cols>
    <col min="1" max="1" width="7.7109375" style="42" customWidth="1"/>
    <col min="2" max="2" width="18.7109375" style="42" customWidth="1"/>
    <col min="3" max="3" width="5.7109375" style="42" customWidth="1"/>
    <col min="4" max="4" width="11.42578125" style="42"/>
    <col min="5" max="5" width="18.42578125" style="42" bestFit="1" customWidth="1"/>
    <col min="6" max="6" width="19.42578125" style="42" bestFit="1" customWidth="1"/>
    <col min="7" max="8" width="5.7109375" style="42" customWidth="1"/>
    <col min="9" max="9" width="6.7109375" style="42" customWidth="1"/>
    <col min="10" max="10" width="15.7109375" style="42" customWidth="1"/>
    <col min="11" max="16384" width="11.42578125" style="42"/>
  </cols>
  <sheetData>
    <row r="3" spans="1:11" ht="14.25" customHeight="1" x14ac:dyDescent="0.2">
      <c r="A3" s="45" t="s">
        <v>0</v>
      </c>
      <c r="B3" s="45" t="s">
        <v>56</v>
      </c>
      <c r="C3" s="45" t="s">
        <v>57</v>
      </c>
      <c r="D3" s="45" t="s">
        <v>58</v>
      </c>
      <c r="E3" s="45" t="s">
        <v>59</v>
      </c>
      <c r="F3" s="45" t="s">
        <v>60</v>
      </c>
      <c r="G3" s="45" t="s">
        <v>61</v>
      </c>
      <c r="H3" s="45"/>
      <c r="I3" s="45" t="s">
        <v>65</v>
      </c>
      <c r="J3" s="45" t="s">
        <v>64</v>
      </c>
      <c r="K3" s="45" t="s">
        <v>63</v>
      </c>
    </row>
    <row r="4" spans="1:11" x14ac:dyDescent="0.2">
      <c r="A4" s="45"/>
      <c r="B4" s="45"/>
      <c r="C4" s="45"/>
      <c r="D4" s="46"/>
      <c r="E4" s="45"/>
      <c r="F4" s="45"/>
      <c r="G4" s="45" t="s">
        <v>204</v>
      </c>
      <c r="H4" s="45" t="s">
        <v>62</v>
      </c>
      <c r="I4" s="45"/>
      <c r="J4" s="45"/>
      <c r="K4" s="45"/>
    </row>
    <row r="5" spans="1:11" x14ac:dyDescent="0.2">
      <c r="A5" s="128" t="s">
        <v>66</v>
      </c>
      <c r="B5" s="42" t="s">
        <v>153</v>
      </c>
      <c r="C5" s="42">
        <v>18</v>
      </c>
      <c r="D5" s="42" t="s">
        <v>85</v>
      </c>
      <c r="E5" s="42" t="s">
        <v>90</v>
      </c>
      <c r="F5" s="42" t="s">
        <v>100</v>
      </c>
      <c r="G5" s="42" t="s">
        <v>83</v>
      </c>
      <c r="I5" s="42" t="s">
        <v>47</v>
      </c>
      <c r="J5" s="42" t="s">
        <v>76</v>
      </c>
      <c r="K5" s="42">
        <v>2145</v>
      </c>
    </row>
    <row r="6" spans="1:11" x14ac:dyDescent="0.2">
      <c r="A6" s="128" t="s">
        <v>67</v>
      </c>
      <c r="B6" s="42" t="s">
        <v>154</v>
      </c>
      <c r="C6" s="42">
        <v>19</v>
      </c>
      <c r="D6" s="42" t="s">
        <v>86</v>
      </c>
      <c r="E6" s="42" t="s">
        <v>91</v>
      </c>
      <c r="F6" s="42" t="s">
        <v>106</v>
      </c>
      <c r="G6" s="42" t="s">
        <v>83</v>
      </c>
      <c r="I6" s="42" t="s">
        <v>47</v>
      </c>
      <c r="J6" s="42" t="s">
        <v>216</v>
      </c>
      <c r="K6" s="42">
        <v>1546</v>
      </c>
    </row>
    <row r="7" spans="1:11" x14ac:dyDescent="0.2">
      <c r="A7" s="128" t="s">
        <v>68</v>
      </c>
      <c r="B7" s="42" t="s">
        <v>155</v>
      </c>
      <c r="C7" s="42">
        <v>20</v>
      </c>
      <c r="D7" s="42" t="s">
        <v>87</v>
      </c>
      <c r="E7" s="42" t="s">
        <v>92</v>
      </c>
      <c r="F7" s="42" t="s">
        <v>217</v>
      </c>
      <c r="H7" s="42" t="s">
        <v>83</v>
      </c>
      <c r="I7" s="129" t="s">
        <v>84</v>
      </c>
      <c r="J7" s="42" t="s">
        <v>77</v>
      </c>
      <c r="K7" s="42">
        <v>541</v>
      </c>
    </row>
    <row r="8" spans="1:11" x14ac:dyDescent="0.2">
      <c r="A8" s="128" t="s">
        <v>69</v>
      </c>
      <c r="B8" s="42" t="s">
        <v>156</v>
      </c>
      <c r="C8" s="42">
        <v>17</v>
      </c>
      <c r="D8" s="42" t="s">
        <v>88</v>
      </c>
      <c r="E8" s="42" t="s">
        <v>99</v>
      </c>
      <c r="F8" s="42" t="s">
        <v>218</v>
      </c>
      <c r="G8" s="42" t="s">
        <v>83</v>
      </c>
      <c r="I8" s="42" t="s">
        <v>47</v>
      </c>
      <c r="J8" s="42" t="s">
        <v>78</v>
      </c>
      <c r="K8" s="42">
        <v>1985</v>
      </c>
    </row>
    <row r="9" spans="1:11" x14ac:dyDescent="0.2">
      <c r="A9" s="128" t="s">
        <v>70</v>
      </c>
      <c r="B9" s="42" t="s">
        <v>157</v>
      </c>
      <c r="C9" s="42">
        <v>24</v>
      </c>
      <c r="D9" s="42" t="s">
        <v>87</v>
      </c>
      <c r="E9" s="42" t="s">
        <v>98</v>
      </c>
      <c r="F9" s="42" t="s">
        <v>101</v>
      </c>
      <c r="H9" s="42" t="s">
        <v>83</v>
      </c>
      <c r="I9" s="129" t="s">
        <v>84</v>
      </c>
      <c r="J9" s="42" t="s">
        <v>79</v>
      </c>
      <c r="K9" s="42">
        <v>426</v>
      </c>
    </row>
    <row r="10" spans="1:11" x14ac:dyDescent="0.2">
      <c r="A10" s="128" t="s">
        <v>71</v>
      </c>
      <c r="B10" s="42" t="s">
        <v>158</v>
      </c>
      <c r="C10" s="42">
        <v>22</v>
      </c>
      <c r="D10" s="42" t="s">
        <v>85</v>
      </c>
      <c r="E10" s="42" t="s">
        <v>93</v>
      </c>
      <c r="F10" s="42" t="s">
        <v>102</v>
      </c>
      <c r="G10" s="42" t="s">
        <v>83</v>
      </c>
      <c r="I10" s="42" t="s">
        <v>47</v>
      </c>
      <c r="J10" s="42" t="s">
        <v>76</v>
      </c>
      <c r="K10" s="42">
        <v>2065</v>
      </c>
    </row>
    <row r="11" spans="1:11" x14ac:dyDescent="0.2">
      <c r="A11" s="128" t="s">
        <v>72</v>
      </c>
      <c r="B11" s="42" t="s">
        <v>159</v>
      </c>
      <c r="C11" s="42">
        <v>19</v>
      </c>
      <c r="D11" s="42" t="s">
        <v>86</v>
      </c>
      <c r="E11" s="42" t="s">
        <v>94</v>
      </c>
      <c r="F11" s="42" t="s">
        <v>103</v>
      </c>
      <c r="H11" s="42" t="s">
        <v>83</v>
      </c>
      <c r="I11" s="129" t="s">
        <v>84</v>
      </c>
      <c r="J11" s="42" t="s">
        <v>80</v>
      </c>
      <c r="K11" s="42">
        <v>658</v>
      </c>
    </row>
    <row r="12" spans="1:11" x14ac:dyDescent="0.2">
      <c r="A12" s="128" t="s">
        <v>73</v>
      </c>
      <c r="B12" s="42" t="s">
        <v>160</v>
      </c>
      <c r="C12" s="42">
        <v>20</v>
      </c>
      <c r="D12" s="42" t="s">
        <v>85</v>
      </c>
      <c r="E12" s="42" t="s">
        <v>95</v>
      </c>
      <c r="F12" s="42" t="s">
        <v>104</v>
      </c>
      <c r="G12" s="42" t="s">
        <v>83</v>
      </c>
      <c r="I12" s="42" t="s">
        <v>47</v>
      </c>
      <c r="J12" s="42" t="s">
        <v>219</v>
      </c>
      <c r="K12" s="42">
        <v>1658</v>
      </c>
    </row>
    <row r="13" spans="1:11" x14ac:dyDescent="0.2">
      <c r="A13" s="128" t="s">
        <v>74</v>
      </c>
      <c r="B13" s="42" t="s">
        <v>161</v>
      </c>
      <c r="C13" s="42">
        <v>23</v>
      </c>
      <c r="D13" s="42" t="s">
        <v>89</v>
      </c>
      <c r="E13" s="42" t="s">
        <v>96</v>
      </c>
      <c r="F13" s="42" t="s">
        <v>105</v>
      </c>
      <c r="G13" s="42" t="s">
        <v>83</v>
      </c>
      <c r="I13" s="42" t="s">
        <v>45</v>
      </c>
      <c r="J13" s="42" t="s">
        <v>81</v>
      </c>
      <c r="K13" s="42">
        <v>4521</v>
      </c>
    </row>
    <row r="14" spans="1:11" x14ac:dyDescent="0.2">
      <c r="A14" s="128" t="s">
        <v>75</v>
      </c>
      <c r="B14" s="42" t="s">
        <v>162</v>
      </c>
      <c r="C14" s="42">
        <v>18</v>
      </c>
      <c r="D14" s="42" t="s">
        <v>85</v>
      </c>
      <c r="E14" s="42" t="s">
        <v>97</v>
      </c>
      <c r="F14" s="42" t="s">
        <v>220</v>
      </c>
      <c r="G14" s="42" t="s">
        <v>83</v>
      </c>
      <c r="I14" s="42" t="s">
        <v>45</v>
      </c>
      <c r="J14" s="42" t="s">
        <v>82</v>
      </c>
      <c r="K14" s="42">
        <v>3584</v>
      </c>
    </row>
    <row r="18" spans="2:6" x14ac:dyDescent="0.2">
      <c r="B18" s="42" t="s">
        <v>205</v>
      </c>
      <c r="F18" s="42" t="s">
        <v>208</v>
      </c>
    </row>
    <row r="19" spans="2:6" x14ac:dyDescent="0.2">
      <c r="B19" s="42" t="s">
        <v>206</v>
      </c>
      <c r="F19" s="42" t="s">
        <v>209</v>
      </c>
    </row>
    <row r="20" spans="2:6" x14ac:dyDescent="0.2">
      <c r="B20" s="42" t="s">
        <v>207</v>
      </c>
      <c r="F20" s="42" t="s">
        <v>210</v>
      </c>
    </row>
    <row r="24" spans="2:6" x14ac:dyDescent="0.2">
      <c r="B24" s="42" t="s">
        <v>211</v>
      </c>
      <c r="F24" s="42" t="s">
        <v>214</v>
      </c>
    </row>
    <row r="25" spans="2:6" x14ac:dyDescent="0.2">
      <c r="B25" s="42" t="s">
        <v>224</v>
      </c>
      <c r="F25" s="42" t="s">
        <v>215</v>
      </c>
    </row>
    <row r="26" spans="2:6" x14ac:dyDescent="0.2">
      <c r="B26" s="42" t="s">
        <v>212</v>
      </c>
      <c r="F26" s="42" t="s">
        <v>221</v>
      </c>
    </row>
    <row r="27" spans="2:6" x14ac:dyDescent="0.2">
      <c r="B27" s="42" t="s">
        <v>213</v>
      </c>
      <c r="F27" s="42" t="s">
        <v>222</v>
      </c>
    </row>
    <row r="28" spans="2:6" x14ac:dyDescent="0.2">
      <c r="F28" s="42" t="s">
        <v>223</v>
      </c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L26"/>
  <sheetViews>
    <sheetView workbookViewId="0">
      <selection activeCell="C10" sqref="C10"/>
    </sheetView>
  </sheetViews>
  <sheetFormatPr baseColWidth="10" defaultRowHeight="12.75" x14ac:dyDescent="0.2"/>
  <cols>
    <col min="1" max="1" width="10.7109375" style="69" customWidth="1"/>
    <col min="2" max="2" width="18.7109375" style="69" bestFit="1" customWidth="1"/>
    <col min="3" max="3" width="10.42578125" style="69" bestFit="1" customWidth="1"/>
    <col min="4" max="4" width="17.42578125" style="69" bestFit="1" customWidth="1"/>
    <col min="5" max="5" width="5.7109375" style="69" customWidth="1"/>
    <col min="6" max="6" width="6.5703125" style="69" customWidth="1"/>
    <col min="7" max="7" width="6.28515625" style="69" customWidth="1"/>
    <col min="8" max="8" width="5.7109375" style="69" customWidth="1"/>
    <col min="9" max="9" width="8.7109375" style="69" customWidth="1"/>
    <col min="10" max="10" width="7.7109375" style="69" customWidth="1"/>
    <col min="11" max="11" width="16.85546875" style="69" bestFit="1" customWidth="1"/>
    <col min="12" max="16384" width="11.42578125" style="69"/>
  </cols>
  <sheetData>
    <row r="2" spans="1:11" ht="13.5" thickBot="1" x14ac:dyDescent="0.25"/>
    <row r="3" spans="1:11" ht="13.5" thickTop="1" x14ac:dyDescent="0.2">
      <c r="A3" s="181" t="s">
        <v>0</v>
      </c>
      <c r="B3" s="181" t="s">
        <v>56</v>
      </c>
      <c r="C3" s="181" t="s">
        <v>137</v>
      </c>
      <c r="D3" s="181" t="s">
        <v>138</v>
      </c>
      <c r="E3" s="181" t="s">
        <v>57</v>
      </c>
      <c r="F3" s="181" t="s">
        <v>182</v>
      </c>
      <c r="G3" s="195" t="s">
        <v>110</v>
      </c>
      <c r="H3" s="181" t="s">
        <v>139</v>
      </c>
      <c r="I3" s="195" t="s">
        <v>140</v>
      </c>
      <c r="J3" s="195" t="s">
        <v>141</v>
      </c>
      <c r="K3" s="181" t="s">
        <v>142</v>
      </c>
    </row>
    <row r="4" spans="1:11" ht="13.5" thickBot="1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1" ht="13.5" thickTop="1" x14ac:dyDescent="0.2">
      <c r="A5" s="123" t="s">
        <v>143</v>
      </c>
      <c r="B5" s="72" t="s">
        <v>153</v>
      </c>
      <c r="C5" s="72" t="s">
        <v>163</v>
      </c>
      <c r="D5" s="72" t="s">
        <v>173</v>
      </c>
      <c r="E5" s="72">
        <v>45</v>
      </c>
      <c r="F5" s="77" t="s">
        <v>45</v>
      </c>
      <c r="G5" s="77" t="s">
        <v>84</v>
      </c>
      <c r="H5" s="72">
        <v>2</v>
      </c>
      <c r="I5" s="72">
        <v>13</v>
      </c>
      <c r="J5" s="72">
        <v>4200</v>
      </c>
      <c r="K5" s="72" t="s">
        <v>183</v>
      </c>
    </row>
    <row r="6" spans="1:11" x14ac:dyDescent="0.2">
      <c r="A6" s="123" t="s">
        <v>144</v>
      </c>
      <c r="B6" s="72" t="s">
        <v>154</v>
      </c>
      <c r="C6" s="72" t="s">
        <v>164</v>
      </c>
      <c r="D6" s="72" t="s">
        <v>174</v>
      </c>
      <c r="E6" s="72">
        <v>46</v>
      </c>
      <c r="F6" s="77" t="s">
        <v>47</v>
      </c>
      <c r="G6" s="77" t="s">
        <v>84</v>
      </c>
      <c r="H6" s="72">
        <v>3</v>
      </c>
      <c r="I6" s="72">
        <v>8</v>
      </c>
      <c r="J6" s="72">
        <v>3900</v>
      </c>
      <c r="K6" s="72" t="s">
        <v>184</v>
      </c>
    </row>
    <row r="7" spans="1:11" x14ac:dyDescent="0.2">
      <c r="A7" s="123" t="s">
        <v>145</v>
      </c>
      <c r="B7" s="72" t="s">
        <v>155</v>
      </c>
      <c r="C7" s="72" t="s">
        <v>165</v>
      </c>
      <c r="D7" s="72" t="s">
        <v>175</v>
      </c>
      <c r="E7" s="72">
        <v>39</v>
      </c>
      <c r="F7" s="77" t="s">
        <v>47</v>
      </c>
      <c r="G7" s="77" t="s">
        <v>84</v>
      </c>
      <c r="H7" s="72">
        <v>1</v>
      </c>
      <c r="I7" s="72">
        <v>12</v>
      </c>
      <c r="J7" s="72">
        <v>1500</v>
      </c>
      <c r="K7" s="72" t="s">
        <v>185</v>
      </c>
    </row>
    <row r="8" spans="1:11" x14ac:dyDescent="0.2">
      <c r="A8" s="123" t="s">
        <v>146</v>
      </c>
      <c r="B8" s="72" t="s">
        <v>156</v>
      </c>
      <c r="C8" s="72" t="s">
        <v>166</v>
      </c>
      <c r="D8" s="72" t="s">
        <v>176</v>
      </c>
      <c r="E8" s="72">
        <v>51</v>
      </c>
      <c r="F8" s="77" t="s">
        <v>84</v>
      </c>
      <c r="G8" s="77" t="s">
        <v>84</v>
      </c>
      <c r="H8" s="72">
        <v>2</v>
      </c>
      <c r="I8" s="72">
        <v>10</v>
      </c>
      <c r="J8" s="72">
        <v>1400</v>
      </c>
      <c r="K8" s="72" t="s">
        <v>186</v>
      </c>
    </row>
    <row r="9" spans="1:11" x14ac:dyDescent="0.2">
      <c r="A9" s="123" t="s">
        <v>147</v>
      </c>
      <c r="B9" s="72" t="s">
        <v>157</v>
      </c>
      <c r="C9" s="72" t="s">
        <v>167</v>
      </c>
      <c r="D9" s="72" t="s">
        <v>177</v>
      </c>
      <c r="E9" s="72">
        <v>33</v>
      </c>
      <c r="F9" s="77" t="s">
        <v>84</v>
      </c>
      <c r="G9" s="77" t="s">
        <v>132</v>
      </c>
      <c r="H9" s="72">
        <v>0</v>
      </c>
      <c r="I9" s="72">
        <v>5</v>
      </c>
      <c r="J9" s="72">
        <v>1500</v>
      </c>
      <c r="K9" s="72" t="s">
        <v>185</v>
      </c>
    </row>
    <row r="10" spans="1:11" x14ac:dyDescent="0.2">
      <c r="A10" s="123" t="s">
        <v>148</v>
      </c>
      <c r="B10" s="72" t="s">
        <v>158</v>
      </c>
      <c r="C10" s="72" t="s">
        <v>168</v>
      </c>
      <c r="D10" s="72" t="s">
        <v>178</v>
      </c>
      <c r="E10" s="72">
        <v>34</v>
      </c>
      <c r="F10" s="77" t="s">
        <v>84</v>
      </c>
      <c r="G10" s="77" t="s">
        <v>132</v>
      </c>
      <c r="H10" s="72">
        <v>0</v>
      </c>
      <c r="I10" s="72">
        <v>7</v>
      </c>
      <c r="J10" s="72">
        <v>1200</v>
      </c>
      <c r="K10" s="72" t="s">
        <v>185</v>
      </c>
    </row>
    <row r="11" spans="1:11" x14ac:dyDescent="0.2">
      <c r="A11" s="123" t="s">
        <v>149</v>
      </c>
      <c r="B11" s="72" t="s">
        <v>159</v>
      </c>
      <c r="C11" s="72" t="s">
        <v>169</v>
      </c>
      <c r="D11" s="72" t="s">
        <v>179</v>
      </c>
      <c r="E11" s="72">
        <v>55</v>
      </c>
      <c r="F11" s="77" t="s">
        <v>47</v>
      </c>
      <c r="G11" s="77" t="s">
        <v>84</v>
      </c>
      <c r="H11" s="72">
        <v>1</v>
      </c>
      <c r="I11" s="72">
        <v>11</v>
      </c>
      <c r="J11" s="72">
        <v>1700</v>
      </c>
      <c r="K11" s="72" t="s">
        <v>186</v>
      </c>
    </row>
    <row r="12" spans="1:11" x14ac:dyDescent="0.2">
      <c r="A12" s="123" t="s">
        <v>150</v>
      </c>
      <c r="B12" s="72" t="s">
        <v>160</v>
      </c>
      <c r="C12" s="72" t="s">
        <v>170</v>
      </c>
      <c r="D12" s="72" t="s">
        <v>180</v>
      </c>
      <c r="E12" s="72">
        <v>49</v>
      </c>
      <c r="F12" s="77" t="s">
        <v>47</v>
      </c>
      <c r="G12" s="77" t="s">
        <v>132</v>
      </c>
      <c r="H12" s="72">
        <v>0</v>
      </c>
      <c r="I12" s="72">
        <v>10</v>
      </c>
      <c r="J12" s="72">
        <v>1900</v>
      </c>
      <c r="K12" s="72" t="s">
        <v>183</v>
      </c>
    </row>
    <row r="13" spans="1:11" x14ac:dyDescent="0.2">
      <c r="A13" s="123" t="s">
        <v>151</v>
      </c>
      <c r="B13" s="72" t="s">
        <v>161</v>
      </c>
      <c r="C13" s="72" t="s">
        <v>171</v>
      </c>
      <c r="D13" s="72" t="s">
        <v>178</v>
      </c>
      <c r="E13" s="72">
        <v>36</v>
      </c>
      <c r="F13" s="77" t="s">
        <v>84</v>
      </c>
      <c r="G13" s="77" t="s">
        <v>84</v>
      </c>
      <c r="H13" s="72">
        <v>0</v>
      </c>
      <c r="I13" s="72">
        <v>8</v>
      </c>
      <c r="J13" s="72">
        <v>1200</v>
      </c>
      <c r="K13" s="72" t="s">
        <v>185</v>
      </c>
    </row>
    <row r="14" spans="1:11" ht="13.5" thickBot="1" x14ac:dyDescent="0.25">
      <c r="A14" s="124" t="s">
        <v>152</v>
      </c>
      <c r="B14" s="81" t="s">
        <v>162</v>
      </c>
      <c r="C14" s="81" t="s">
        <v>172</v>
      </c>
      <c r="D14" s="81" t="s">
        <v>181</v>
      </c>
      <c r="E14" s="81">
        <v>48</v>
      </c>
      <c r="F14" s="82" t="s">
        <v>84</v>
      </c>
      <c r="G14" s="82" t="s">
        <v>84</v>
      </c>
      <c r="H14" s="81">
        <v>4</v>
      </c>
      <c r="I14" s="81">
        <v>5</v>
      </c>
      <c r="J14" s="81">
        <v>1400</v>
      </c>
      <c r="K14" s="81" t="s">
        <v>186</v>
      </c>
    </row>
    <row r="15" spans="1:11" ht="13.5" thickTop="1" x14ac:dyDescent="0.2"/>
    <row r="17" spans="1:12" x14ac:dyDescent="0.2">
      <c r="A17" s="69" t="s">
        <v>187</v>
      </c>
    </row>
    <row r="18" spans="1:12" ht="13.5" thickBot="1" x14ac:dyDescent="0.25"/>
    <row r="19" spans="1:12" ht="14.25" thickTop="1" thickBot="1" x14ac:dyDescent="0.25">
      <c r="B19" s="125" t="s">
        <v>188</v>
      </c>
      <c r="C19" s="85">
        <f>MAX(E5:E14)</f>
        <v>55</v>
      </c>
      <c r="E19" s="205" t="s">
        <v>194</v>
      </c>
      <c r="F19" s="205"/>
      <c r="G19" s="205"/>
      <c r="H19" s="205"/>
      <c r="I19" s="85">
        <f>COUNTIF(J5:J14,"&gt;2200")</f>
        <v>2</v>
      </c>
      <c r="K19" s="126" t="s">
        <v>198</v>
      </c>
      <c r="L19" s="85">
        <f>COUNTIF(G5:G14,"C")</f>
        <v>7</v>
      </c>
    </row>
    <row r="20" spans="1:12" ht="14.25" thickTop="1" thickBot="1" x14ac:dyDescent="0.25">
      <c r="B20" s="125" t="s">
        <v>189</v>
      </c>
      <c r="C20" s="85">
        <f>MIN(E5:E14)</f>
        <v>33</v>
      </c>
      <c r="E20" s="127"/>
    </row>
    <row r="21" spans="1:12" ht="14.25" thickTop="1" thickBot="1" x14ac:dyDescent="0.25">
      <c r="B21" s="127"/>
      <c r="E21" s="205" t="s">
        <v>193</v>
      </c>
      <c r="F21" s="205"/>
      <c r="G21" s="205"/>
      <c r="H21" s="205"/>
      <c r="I21" s="85">
        <f>COUNTIF(J5:J14,"&lt;1500")</f>
        <v>4</v>
      </c>
      <c r="K21" s="126" t="s">
        <v>199</v>
      </c>
      <c r="L21" s="85">
        <f>COUNTIF(G5:G14,"S")</f>
        <v>3</v>
      </c>
    </row>
    <row r="22" spans="1:12" ht="14.25" thickTop="1" thickBot="1" x14ac:dyDescent="0.25">
      <c r="B22" s="125" t="s">
        <v>190</v>
      </c>
      <c r="C22" s="85">
        <f>COUNTIF(K5:K14,"FUNSUR")</f>
        <v>3</v>
      </c>
      <c r="E22" s="127"/>
    </row>
    <row r="23" spans="1:12" ht="14.25" thickTop="1" thickBot="1" x14ac:dyDescent="0.25">
      <c r="B23" s="125" t="s">
        <v>197</v>
      </c>
      <c r="C23" s="85">
        <f>COUNTIF(K5:K14,"ACEROS AREQUIPA")</f>
        <v>2</v>
      </c>
      <c r="E23" s="205" t="s">
        <v>195</v>
      </c>
      <c r="F23" s="205"/>
      <c r="G23" s="205"/>
      <c r="H23" s="205"/>
      <c r="I23" s="85">
        <f>MAX(I5:I14)</f>
        <v>13</v>
      </c>
      <c r="K23" s="126" t="s">
        <v>200</v>
      </c>
      <c r="L23" s="85">
        <f>COUNTIF(F5:F14,"A")</f>
        <v>1</v>
      </c>
    </row>
    <row r="24" spans="1:12" ht="14.25" thickTop="1" thickBot="1" x14ac:dyDescent="0.25">
      <c r="B24" s="125" t="s">
        <v>191</v>
      </c>
      <c r="C24" s="85">
        <f>COUNTIF(K5:K14,"SUNAT")</f>
        <v>4</v>
      </c>
      <c r="E24" s="205" t="s">
        <v>196</v>
      </c>
      <c r="F24" s="205"/>
      <c r="G24" s="205"/>
      <c r="H24" s="205"/>
      <c r="I24" s="85">
        <f>MIN(I5:I14)</f>
        <v>5</v>
      </c>
      <c r="K24" s="126" t="s">
        <v>201</v>
      </c>
      <c r="L24" s="85">
        <f>COUNTIF(F5:F14,"B")</f>
        <v>4</v>
      </c>
    </row>
    <row r="25" spans="1:12" ht="14.25" thickTop="1" thickBot="1" x14ac:dyDescent="0.25">
      <c r="B25" s="125" t="s">
        <v>192</v>
      </c>
      <c r="C25" s="85">
        <f>COUNTIF(K5:K14,"HIERRO PERÚ")</f>
        <v>1</v>
      </c>
      <c r="K25" s="126" t="s">
        <v>202</v>
      </c>
      <c r="L25" s="85">
        <f>COUNTIF(F5:F14,"C")</f>
        <v>5</v>
      </c>
    </row>
    <row r="26" spans="1:12" ht="13.5" thickTop="1" x14ac:dyDescent="0.2"/>
  </sheetData>
  <sheetProtection password="C71F" sheet="1" objects="1" scenarios="1"/>
  <mergeCells count="15">
    <mergeCell ref="A3:A4"/>
    <mergeCell ref="B3:B4"/>
    <mergeCell ref="C3:C4"/>
    <mergeCell ref="D3:D4"/>
    <mergeCell ref="E24:H24"/>
    <mergeCell ref="K3:K4"/>
    <mergeCell ref="E19:H19"/>
    <mergeCell ref="E21:H21"/>
    <mergeCell ref="E23:H23"/>
    <mergeCell ref="G3:G4"/>
    <mergeCell ref="I3:I4"/>
    <mergeCell ref="J3:J4"/>
    <mergeCell ref="E3:E4"/>
    <mergeCell ref="F3:F4"/>
    <mergeCell ref="H3:H4"/>
  </mergeCells>
  <phoneticPr fontId="2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3:K25"/>
  <sheetViews>
    <sheetView workbookViewId="0">
      <selection activeCell="I29" sqref="I29"/>
    </sheetView>
  </sheetViews>
  <sheetFormatPr baseColWidth="10" defaultRowHeight="12.75" x14ac:dyDescent="0.2"/>
  <cols>
    <col min="1" max="1" width="10.7109375" style="42" customWidth="1"/>
    <col min="2" max="2" width="18.7109375" style="42" bestFit="1" customWidth="1"/>
    <col min="3" max="3" width="10.42578125" style="42" bestFit="1" customWidth="1"/>
    <col min="4" max="4" width="17.42578125" style="42" bestFit="1" customWidth="1"/>
    <col min="5" max="5" width="5.7109375" style="42" customWidth="1"/>
    <col min="6" max="6" width="6.5703125" style="42" customWidth="1"/>
    <col min="7" max="7" width="6.28515625" style="42" customWidth="1"/>
    <col min="8" max="8" width="5.7109375" style="42" customWidth="1"/>
    <col min="9" max="9" width="8.7109375" style="42" customWidth="1"/>
    <col min="10" max="10" width="7.7109375" style="42" customWidth="1"/>
    <col min="11" max="11" width="16.85546875" style="42" bestFit="1" customWidth="1"/>
    <col min="12" max="16384" width="11.42578125" style="42"/>
  </cols>
  <sheetData>
    <row r="3" spans="1:11" ht="13.5" customHeight="1" x14ac:dyDescent="0.2">
      <c r="A3" s="41" t="s">
        <v>0</v>
      </c>
      <c r="B3" s="41" t="s">
        <v>56</v>
      </c>
      <c r="C3" s="41" t="s">
        <v>137</v>
      </c>
      <c r="D3" s="41" t="s">
        <v>138</v>
      </c>
      <c r="E3" s="41" t="s">
        <v>57</v>
      </c>
      <c r="F3" s="41" t="s">
        <v>182</v>
      </c>
      <c r="G3" s="41" t="s">
        <v>110</v>
      </c>
      <c r="H3" s="41" t="s">
        <v>139</v>
      </c>
      <c r="I3" s="41" t="s">
        <v>140</v>
      </c>
      <c r="J3" s="41" t="s">
        <v>141</v>
      </c>
      <c r="K3" s="41" t="s">
        <v>142</v>
      </c>
    </row>
    <row r="4" spans="1:1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128" t="s">
        <v>143</v>
      </c>
      <c r="B5" s="42" t="s">
        <v>153</v>
      </c>
      <c r="C5" s="42" t="s">
        <v>163</v>
      </c>
      <c r="D5" s="42" t="s">
        <v>173</v>
      </c>
      <c r="E5" s="42">
        <v>45</v>
      </c>
      <c r="F5" s="42" t="s">
        <v>45</v>
      </c>
      <c r="G5" s="42" t="s">
        <v>84</v>
      </c>
      <c r="H5" s="42">
        <v>2</v>
      </c>
      <c r="I5" s="42">
        <v>13</v>
      </c>
      <c r="J5" s="42">
        <v>4200</v>
      </c>
      <c r="K5" s="42" t="s">
        <v>183</v>
      </c>
    </row>
    <row r="6" spans="1:11" x14ac:dyDescent="0.2">
      <c r="A6" s="128" t="s">
        <v>144</v>
      </c>
      <c r="B6" s="42" t="s">
        <v>154</v>
      </c>
      <c r="C6" s="42" t="s">
        <v>164</v>
      </c>
      <c r="D6" s="42" t="s">
        <v>174</v>
      </c>
      <c r="E6" s="42">
        <v>46</v>
      </c>
      <c r="F6" s="42" t="s">
        <v>47</v>
      </c>
      <c r="G6" s="42" t="s">
        <v>84</v>
      </c>
      <c r="H6" s="42">
        <v>3</v>
      </c>
      <c r="I6" s="42">
        <v>8</v>
      </c>
      <c r="J6" s="42">
        <v>3900</v>
      </c>
      <c r="K6" s="42" t="s">
        <v>184</v>
      </c>
    </row>
    <row r="7" spans="1:11" x14ac:dyDescent="0.2">
      <c r="A7" s="128" t="s">
        <v>145</v>
      </c>
      <c r="B7" s="42" t="s">
        <v>155</v>
      </c>
      <c r="C7" s="42" t="s">
        <v>165</v>
      </c>
      <c r="D7" s="42" t="s">
        <v>175</v>
      </c>
      <c r="E7" s="42">
        <v>39</v>
      </c>
      <c r="F7" s="42" t="s">
        <v>47</v>
      </c>
      <c r="G7" s="42" t="s">
        <v>84</v>
      </c>
      <c r="H7" s="42">
        <v>1</v>
      </c>
      <c r="I7" s="42">
        <v>12</v>
      </c>
      <c r="J7" s="42">
        <v>1500</v>
      </c>
      <c r="K7" s="42" t="s">
        <v>185</v>
      </c>
    </row>
    <row r="8" spans="1:11" x14ac:dyDescent="0.2">
      <c r="A8" s="128" t="s">
        <v>146</v>
      </c>
      <c r="B8" s="42" t="s">
        <v>156</v>
      </c>
      <c r="C8" s="42" t="s">
        <v>166</v>
      </c>
      <c r="D8" s="42" t="s">
        <v>176</v>
      </c>
      <c r="E8" s="42">
        <v>51</v>
      </c>
      <c r="F8" s="42" t="s">
        <v>84</v>
      </c>
      <c r="G8" s="42" t="s">
        <v>84</v>
      </c>
      <c r="H8" s="42">
        <v>2</v>
      </c>
      <c r="I8" s="42">
        <v>10</v>
      </c>
      <c r="J8" s="42">
        <v>1400</v>
      </c>
      <c r="K8" s="42" t="s">
        <v>186</v>
      </c>
    </row>
    <row r="9" spans="1:11" x14ac:dyDescent="0.2">
      <c r="A9" s="128" t="s">
        <v>147</v>
      </c>
      <c r="B9" s="42" t="s">
        <v>157</v>
      </c>
      <c r="C9" s="42" t="s">
        <v>167</v>
      </c>
      <c r="D9" s="42" t="s">
        <v>177</v>
      </c>
      <c r="E9" s="42">
        <v>33</v>
      </c>
      <c r="F9" s="42" t="s">
        <v>84</v>
      </c>
      <c r="G9" s="42" t="s">
        <v>132</v>
      </c>
      <c r="H9" s="42">
        <v>0</v>
      </c>
      <c r="I9" s="42">
        <v>5</v>
      </c>
      <c r="J9" s="42">
        <v>1500</v>
      </c>
      <c r="K9" s="42" t="s">
        <v>185</v>
      </c>
    </row>
    <row r="10" spans="1:11" x14ac:dyDescent="0.2">
      <c r="A10" s="128" t="s">
        <v>148</v>
      </c>
      <c r="B10" s="42" t="s">
        <v>158</v>
      </c>
      <c r="C10" s="42" t="s">
        <v>168</v>
      </c>
      <c r="D10" s="42" t="s">
        <v>178</v>
      </c>
      <c r="E10" s="42">
        <v>34</v>
      </c>
      <c r="F10" s="42" t="s">
        <v>84</v>
      </c>
      <c r="G10" s="42" t="s">
        <v>132</v>
      </c>
      <c r="H10" s="42">
        <v>0</v>
      </c>
      <c r="I10" s="42">
        <v>7</v>
      </c>
      <c r="J10" s="42">
        <v>1200</v>
      </c>
      <c r="K10" s="42" t="s">
        <v>185</v>
      </c>
    </row>
    <row r="11" spans="1:11" x14ac:dyDescent="0.2">
      <c r="A11" s="128" t="s">
        <v>149</v>
      </c>
      <c r="B11" s="42" t="s">
        <v>159</v>
      </c>
      <c r="C11" s="42" t="s">
        <v>169</v>
      </c>
      <c r="D11" s="42" t="s">
        <v>179</v>
      </c>
      <c r="E11" s="42">
        <v>55</v>
      </c>
      <c r="F11" s="42" t="s">
        <v>47</v>
      </c>
      <c r="G11" s="42" t="s">
        <v>84</v>
      </c>
      <c r="H11" s="42">
        <v>1</v>
      </c>
      <c r="I11" s="42">
        <v>11</v>
      </c>
      <c r="J11" s="42">
        <v>1700</v>
      </c>
      <c r="K11" s="42" t="s">
        <v>186</v>
      </c>
    </row>
    <row r="12" spans="1:11" x14ac:dyDescent="0.2">
      <c r="A12" s="128" t="s">
        <v>150</v>
      </c>
      <c r="B12" s="42" t="s">
        <v>160</v>
      </c>
      <c r="C12" s="42" t="s">
        <v>170</v>
      </c>
      <c r="D12" s="42" t="s">
        <v>180</v>
      </c>
      <c r="E12" s="42">
        <v>49</v>
      </c>
      <c r="F12" s="42" t="s">
        <v>47</v>
      </c>
      <c r="G12" s="42" t="s">
        <v>132</v>
      </c>
      <c r="H12" s="42">
        <v>0</v>
      </c>
      <c r="I12" s="42">
        <v>10</v>
      </c>
      <c r="J12" s="42">
        <v>1900</v>
      </c>
      <c r="K12" s="42" t="s">
        <v>183</v>
      </c>
    </row>
    <row r="13" spans="1:11" x14ac:dyDescent="0.2">
      <c r="A13" s="128" t="s">
        <v>151</v>
      </c>
      <c r="B13" s="42" t="s">
        <v>161</v>
      </c>
      <c r="C13" s="42" t="s">
        <v>171</v>
      </c>
      <c r="D13" s="42" t="s">
        <v>178</v>
      </c>
      <c r="E13" s="42">
        <v>36</v>
      </c>
      <c r="F13" s="42" t="s">
        <v>84</v>
      </c>
      <c r="G13" s="42" t="s">
        <v>84</v>
      </c>
      <c r="H13" s="42">
        <v>0</v>
      </c>
      <c r="I13" s="42">
        <v>8</v>
      </c>
      <c r="J13" s="42">
        <v>1200</v>
      </c>
      <c r="K13" s="42" t="s">
        <v>185</v>
      </c>
    </row>
    <row r="14" spans="1:11" x14ac:dyDescent="0.2">
      <c r="A14" s="128" t="s">
        <v>152</v>
      </c>
      <c r="B14" s="42" t="s">
        <v>162</v>
      </c>
      <c r="C14" s="42" t="s">
        <v>172</v>
      </c>
      <c r="D14" s="42" t="s">
        <v>181</v>
      </c>
      <c r="E14" s="42">
        <v>48</v>
      </c>
      <c r="F14" s="42" t="s">
        <v>84</v>
      </c>
      <c r="G14" s="42" t="s">
        <v>84</v>
      </c>
      <c r="H14" s="42">
        <v>4</v>
      </c>
      <c r="I14" s="42">
        <v>5</v>
      </c>
      <c r="J14" s="42">
        <v>1400</v>
      </c>
      <c r="K14" s="42" t="s">
        <v>186</v>
      </c>
    </row>
    <row r="17" spans="1:11" x14ac:dyDescent="0.2">
      <c r="A17" s="42" t="s">
        <v>187</v>
      </c>
    </row>
    <row r="19" spans="1:11" x14ac:dyDescent="0.2">
      <c r="B19" s="41" t="s">
        <v>188</v>
      </c>
      <c r="E19" s="41" t="s">
        <v>194</v>
      </c>
      <c r="F19" s="41"/>
      <c r="G19" s="41"/>
      <c r="H19" s="41"/>
      <c r="K19" s="128" t="s">
        <v>198</v>
      </c>
    </row>
    <row r="20" spans="1:11" x14ac:dyDescent="0.2">
      <c r="B20" s="41" t="s">
        <v>189</v>
      </c>
      <c r="E20" s="43"/>
    </row>
    <row r="21" spans="1:11" x14ac:dyDescent="0.2">
      <c r="B21" s="43"/>
      <c r="E21" s="41" t="s">
        <v>193</v>
      </c>
      <c r="F21" s="41"/>
      <c r="G21" s="41"/>
      <c r="H21" s="41"/>
      <c r="K21" s="128" t="s">
        <v>199</v>
      </c>
    </row>
    <row r="22" spans="1:11" x14ac:dyDescent="0.2">
      <c r="B22" s="41" t="s">
        <v>190</v>
      </c>
      <c r="E22" s="43"/>
    </row>
    <row r="23" spans="1:11" x14ac:dyDescent="0.2">
      <c r="B23" s="41" t="s">
        <v>197</v>
      </c>
      <c r="E23" s="41" t="s">
        <v>195</v>
      </c>
      <c r="F23" s="41"/>
      <c r="G23" s="41"/>
      <c r="H23" s="41"/>
      <c r="K23" s="128" t="s">
        <v>200</v>
      </c>
    </row>
    <row r="24" spans="1:11" x14ac:dyDescent="0.2">
      <c r="B24" s="41" t="s">
        <v>191</v>
      </c>
      <c r="E24" s="41" t="s">
        <v>196</v>
      </c>
      <c r="F24" s="41"/>
      <c r="G24" s="41"/>
      <c r="H24" s="41"/>
      <c r="K24" s="128" t="s">
        <v>201</v>
      </c>
    </row>
    <row r="25" spans="1:11" x14ac:dyDescent="0.2">
      <c r="B25" s="41" t="s">
        <v>192</v>
      </c>
      <c r="K25" s="128" t="s">
        <v>202</v>
      </c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6" sqref="A6:A9"/>
    </sheetView>
  </sheetViews>
  <sheetFormatPr baseColWidth="10" defaultRowHeight="12.75" x14ac:dyDescent="0.2"/>
  <cols>
    <col min="1" max="1" width="19.42578125" style="1" bestFit="1" customWidth="1"/>
    <col min="2" max="2" width="12.28515625" style="1" customWidth="1"/>
    <col min="3" max="3" width="10.42578125" style="1" customWidth="1"/>
    <col min="4" max="4" width="11.42578125" style="1"/>
    <col min="5" max="5" width="11.5703125" style="1" customWidth="1"/>
    <col min="6" max="6" width="11.7109375" style="1" customWidth="1"/>
    <col min="7" max="256" width="11.42578125" style="1"/>
    <col min="257" max="257" width="19.42578125" style="1" bestFit="1" customWidth="1"/>
    <col min="258" max="258" width="12.28515625" style="1" customWidth="1"/>
    <col min="259" max="259" width="10.42578125" style="1" customWidth="1"/>
    <col min="260" max="260" width="11.42578125" style="1"/>
    <col min="261" max="261" width="11.5703125" style="1" customWidth="1"/>
    <col min="262" max="262" width="11.7109375" style="1" customWidth="1"/>
    <col min="263" max="512" width="11.42578125" style="1"/>
    <col min="513" max="513" width="19.42578125" style="1" bestFit="1" customWidth="1"/>
    <col min="514" max="514" width="12.28515625" style="1" customWidth="1"/>
    <col min="515" max="515" width="10.42578125" style="1" customWidth="1"/>
    <col min="516" max="516" width="11.42578125" style="1"/>
    <col min="517" max="517" width="11.5703125" style="1" customWidth="1"/>
    <col min="518" max="518" width="11.7109375" style="1" customWidth="1"/>
    <col min="519" max="768" width="11.42578125" style="1"/>
    <col min="769" max="769" width="19.42578125" style="1" bestFit="1" customWidth="1"/>
    <col min="770" max="770" width="12.28515625" style="1" customWidth="1"/>
    <col min="771" max="771" width="10.42578125" style="1" customWidth="1"/>
    <col min="772" max="772" width="11.42578125" style="1"/>
    <col min="773" max="773" width="11.5703125" style="1" customWidth="1"/>
    <col min="774" max="774" width="11.7109375" style="1" customWidth="1"/>
    <col min="775" max="1024" width="11.42578125" style="1"/>
    <col min="1025" max="1025" width="19.42578125" style="1" bestFit="1" customWidth="1"/>
    <col min="1026" max="1026" width="12.28515625" style="1" customWidth="1"/>
    <col min="1027" max="1027" width="10.42578125" style="1" customWidth="1"/>
    <col min="1028" max="1028" width="11.42578125" style="1"/>
    <col min="1029" max="1029" width="11.5703125" style="1" customWidth="1"/>
    <col min="1030" max="1030" width="11.7109375" style="1" customWidth="1"/>
    <col min="1031" max="1280" width="11.42578125" style="1"/>
    <col min="1281" max="1281" width="19.42578125" style="1" bestFit="1" customWidth="1"/>
    <col min="1282" max="1282" width="12.28515625" style="1" customWidth="1"/>
    <col min="1283" max="1283" width="10.42578125" style="1" customWidth="1"/>
    <col min="1284" max="1284" width="11.42578125" style="1"/>
    <col min="1285" max="1285" width="11.5703125" style="1" customWidth="1"/>
    <col min="1286" max="1286" width="11.7109375" style="1" customWidth="1"/>
    <col min="1287" max="1536" width="11.42578125" style="1"/>
    <col min="1537" max="1537" width="19.42578125" style="1" bestFit="1" customWidth="1"/>
    <col min="1538" max="1538" width="12.28515625" style="1" customWidth="1"/>
    <col min="1539" max="1539" width="10.42578125" style="1" customWidth="1"/>
    <col min="1540" max="1540" width="11.42578125" style="1"/>
    <col min="1541" max="1541" width="11.5703125" style="1" customWidth="1"/>
    <col min="1542" max="1542" width="11.7109375" style="1" customWidth="1"/>
    <col min="1543" max="1792" width="11.42578125" style="1"/>
    <col min="1793" max="1793" width="19.42578125" style="1" bestFit="1" customWidth="1"/>
    <col min="1794" max="1794" width="12.28515625" style="1" customWidth="1"/>
    <col min="1795" max="1795" width="10.42578125" style="1" customWidth="1"/>
    <col min="1796" max="1796" width="11.42578125" style="1"/>
    <col min="1797" max="1797" width="11.5703125" style="1" customWidth="1"/>
    <col min="1798" max="1798" width="11.7109375" style="1" customWidth="1"/>
    <col min="1799" max="2048" width="11.42578125" style="1"/>
    <col min="2049" max="2049" width="19.42578125" style="1" bestFit="1" customWidth="1"/>
    <col min="2050" max="2050" width="12.28515625" style="1" customWidth="1"/>
    <col min="2051" max="2051" width="10.42578125" style="1" customWidth="1"/>
    <col min="2052" max="2052" width="11.42578125" style="1"/>
    <col min="2053" max="2053" width="11.5703125" style="1" customWidth="1"/>
    <col min="2054" max="2054" width="11.7109375" style="1" customWidth="1"/>
    <col min="2055" max="2304" width="11.42578125" style="1"/>
    <col min="2305" max="2305" width="19.42578125" style="1" bestFit="1" customWidth="1"/>
    <col min="2306" max="2306" width="12.28515625" style="1" customWidth="1"/>
    <col min="2307" max="2307" width="10.42578125" style="1" customWidth="1"/>
    <col min="2308" max="2308" width="11.42578125" style="1"/>
    <col min="2309" max="2309" width="11.5703125" style="1" customWidth="1"/>
    <col min="2310" max="2310" width="11.7109375" style="1" customWidth="1"/>
    <col min="2311" max="2560" width="11.42578125" style="1"/>
    <col min="2561" max="2561" width="19.42578125" style="1" bestFit="1" customWidth="1"/>
    <col min="2562" max="2562" width="12.28515625" style="1" customWidth="1"/>
    <col min="2563" max="2563" width="10.42578125" style="1" customWidth="1"/>
    <col min="2564" max="2564" width="11.42578125" style="1"/>
    <col min="2565" max="2565" width="11.5703125" style="1" customWidth="1"/>
    <col min="2566" max="2566" width="11.7109375" style="1" customWidth="1"/>
    <col min="2567" max="2816" width="11.42578125" style="1"/>
    <col min="2817" max="2817" width="19.42578125" style="1" bestFit="1" customWidth="1"/>
    <col min="2818" max="2818" width="12.28515625" style="1" customWidth="1"/>
    <col min="2819" max="2819" width="10.42578125" style="1" customWidth="1"/>
    <col min="2820" max="2820" width="11.42578125" style="1"/>
    <col min="2821" max="2821" width="11.5703125" style="1" customWidth="1"/>
    <col min="2822" max="2822" width="11.7109375" style="1" customWidth="1"/>
    <col min="2823" max="3072" width="11.42578125" style="1"/>
    <col min="3073" max="3073" width="19.42578125" style="1" bestFit="1" customWidth="1"/>
    <col min="3074" max="3074" width="12.28515625" style="1" customWidth="1"/>
    <col min="3075" max="3075" width="10.42578125" style="1" customWidth="1"/>
    <col min="3076" max="3076" width="11.42578125" style="1"/>
    <col min="3077" max="3077" width="11.5703125" style="1" customWidth="1"/>
    <col min="3078" max="3078" width="11.7109375" style="1" customWidth="1"/>
    <col min="3079" max="3328" width="11.42578125" style="1"/>
    <col min="3329" max="3329" width="19.42578125" style="1" bestFit="1" customWidth="1"/>
    <col min="3330" max="3330" width="12.28515625" style="1" customWidth="1"/>
    <col min="3331" max="3331" width="10.42578125" style="1" customWidth="1"/>
    <col min="3332" max="3332" width="11.42578125" style="1"/>
    <col min="3333" max="3333" width="11.5703125" style="1" customWidth="1"/>
    <col min="3334" max="3334" width="11.7109375" style="1" customWidth="1"/>
    <col min="3335" max="3584" width="11.42578125" style="1"/>
    <col min="3585" max="3585" width="19.42578125" style="1" bestFit="1" customWidth="1"/>
    <col min="3586" max="3586" width="12.28515625" style="1" customWidth="1"/>
    <col min="3587" max="3587" width="10.42578125" style="1" customWidth="1"/>
    <col min="3588" max="3588" width="11.42578125" style="1"/>
    <col min="3589" max="3589" width="11.5703125" style="1" customWidth="1"/>
    <col min="3590" max="3590" width="11.7109375" style="1" customWidth="1"/>
    <col min="3591" max="3840" width="11.42578125" style="1"/>
    <col min="3841" max="3841" width="19.42578125" style="1" bestFit="1" customWidth="1"/>
    <col min="3842" max="3842" width="12.28515625" style="1" customWidth="1"/>
    <col min="3843" max="3843" width="10.42578125" style="1" customWidth="1"/>
    <col min="3844" max="3844" width="11.42578125" style="1"/>
    <col min="3845" max="3845" width="11.5703125" style="1" customWidth="1"/>
    <col min="3846" max="3846" width="11.7109375" style="1" customWidth="1"/>
    <col min="3847" max="4096" width="11.42578125" style="1"/>
    <col min="4097" max="4097" width="19.42578125" style="1" bestFit="1" customWidth="1"/>
    <col min="4098" max="4098" width="12.28515625" style="1" customWidth="1"/>
    <col min="4099" max="4099" width="10.42578125" style="1" customWidth="1"/>
    <col min="4100" max="4100" width="11.42578125" style="1"/>
    <col min="4101" max="4101" width="11.5703125" style="1" customWidth="1"/>
    <col min="4102" max="4102" width="11.7109375" style="1" customWidth="1"/>
    <col min="4103" max="4352" width="11.42578125" style="1"/>
    <col min="4353" max="4353" width="19.42578125" style="1" bestFit="1" customWidth="1"/>
    <col min="4354" max="4354" width="12.28515625" style="1" customWidth="1"/>
    <col min="4355" max="4355" width="10.42578125" style="1" customWidth="1"/>
    <col min="4356" max="4356" width="11.42578125" style="1"/>
    <col min="4357" max="4357" width="11.5703125" style="1" customWidth="1"/>
    <col min="4358" max="4358" width="11.7109375" style="1" customWidth="1"/>
    <col min="4359" max="4608" width="11.42578125" style="1"/>
    <col min="4609" max="4609" width="19.42578125" style="1" bestFit="1" customWidth="1"/>
    <col min="4610" max="4610" width="12.28515625" style="1" customWidth="1"/>
    <col min="4611" max="4611" width="10.42578125" style="1" customWidth="1"/>
    <col min="4612" max="4612" width="11.42578125" style="1"/>
    <col min="4613" max="4613" width="11.5703125" style="1" customWidth="1"/>
    <col min="4614" max="4614" width="11.7109375" style="1" customWidth="1"/>
    <col min="4615" max="4864" width="11.42578125" style="1"/>
    <col min="4865" max="4865" width="19.42578125" style="1" bestFit="1" customWidth="1"/>
    <col min="4866" max="4866" width="12.28515625" style="1" customWidth="1"/>
    <col min="4867" max="4867" width="10.42578125" style="1" customWidth="1"/>
    <col min="4868" max="4868" width="11.42578125" style="1"/>
    <col min="4869" max="4869" width="11.5703125" style="1" customWidth="1"/>
    <col min="4870" max="4870" width="11.7109375" style="1" customWidth="1"/>
    <col min="4871" max="5120" width="11.42578125" style="1"/>
    <col min="5121" max="5121" width="19.42578125" style="1" bestFit="1" customWidth="1"/>
    <col min="5122" max="5122" width="12.28515625" style="1" customWidth="1"/>
    <col min="5123" max="5123" width="10.42578125" style="1" customWidth="1"/>
    <col min="5124" max="5124" width="11.42578125" style="1"/>
    <col min="5125" max="5125" width="11.5703125" style="1" customWidth="1"/>
    <col min="5126" max="5126" width="11.7109375" style="1" customWidth="1"/>
    <col min="5127" max="5376" width="11.42578125" style="1"/>
    <col min="5377" max="5377" width="19.42578125" style="1" bestFit="1" customWidth="1"/>
    <col min="5378" max="5378" width="12.28515625" style="1" customWidth="1"/>
    <col min="5379" max="5379" width="10.42578125" style="1" customWidth="1"/>
    <col min="5380" max="5380" width="11.42578125" style="1"/>
    <col min="5381" max="5381" width="11.5703125" style="1" customWidth="1"/>
    <col min="5382" max="5382" width="11.7109375" style="1" customWidth="1"/>
    <col min="5383" max="5632" width="11.42578125" style="1"/>
    <col min="5633" max="5633" width="19.42578125" style="1" bestFit="1" customWidth="1"/>
    <col min="5634" max="5634" width="12.28515625" style="1" customWidth="1"/>
    <col min="5635" max="5635" width="10.42578125" style="1" customWidth="1"/>
    <col min="5636" max="5636" width="11.42578125" style="1"/>
    <col min="5637" max="5637" width="11.5703125" style="1" customWidth="1"/>
    <col min="5638" max="5638" width="11.7109375" style="1" customWidth="1"/>
    <col min="5639" max="5888" width="11.42578125" style="1"/>
    <col min="5889" max="5889" width="19.42578125" style="1" bestFit="1" customWidth="1"/>
    <col min="5890" max="5890" width="12.28515625" style="1" customWidth="1"/>
    <col min="5891" max="5891" width="10.42578125" style="1" customWidth="1"/>
    <col min="5892" max="5892" width="11.42578125" style="1"/>
    <col min="5893" max="5893" width="11.5703125" style="1" customWidth="1"/>
    <col min="5894" max="5894" width="11.7109375" style="1" customWidth="1"/>
    <col min="5895" max="6144" width="11.42578125" style="1"/>
    <col min="6145" max="6145" width="19.42578125" style="1" bestFit="1" customWidth="1"/>
    <col min="6146" max="6146" width="12.28515625" style="1" customWidth="1"/>
    <col min="6147" max="6147" width="10.42578125" style="1" customWidth="1"/>
    <col min="6148" max="6148" width="11.42578125" style="1"/>
    <col min="6149" max="6149" width="11.5703125" style="1" customWidth="1"/>
    <col min="6150" max="6150" width="11.7109375" style="1" customWidth="1"/>
    <col min="6151" max="6400" width="11.42578125" style="1"/>
    <col min="6401" max="6401" width="19.42578125" style="1" bestFit="1" customWidth="1"/>
    <col min="6402" max="6402" width="12.28515625" style="1" customWidth="1"/>
    <col min="6403" max="6403" width="10.42578125" style="1" customWidth="1"/>
    <col min="6404" max="6404" width="11.42578125" style="1"/>
    <col min="6405" max="6405" width="11.5703125" style="1" customWidth="1"/>
    <col min="6406" max="6406" width="11.7109375" style="1" customWidth="1"/>
    <col min="6407" max="6656" width="11.42578125" style="1"/>
    <col min="6657" max="6657" width="19.42578125" style="1" bestFit="1" customWidth="1"/>
    <col min="6658" max="6658" width="12.28515625" style="1" customWidth="1"/>
    <col min="6659" max="6659" width="10.42578125" style="1" customWidth="1"/>
    <col min="6660" max="6660" width="11.42578125" style="1"/>
    <col min="6661" max="6661" width="11.5703125" style="1" customWidth="1"/>
    <col min="6662" max="6662" width="11.7109375" style="1" customWidth="1"/>
    <col min="6663" max="6912" width="11.42578125" style="1"/>
    <col min="6913" max="6913" width="19.42578125" style="1" bestFit="1" customWidth="1"/>
    <col min="6914" max="6914" width="12.28515625" style="1" customWidth="1"/>
    <col min="6915" max="6915" width="10.42578125" style="1" customWidth="1"/>
    <col min="6916" max="6916" width="11.42578125" style="1"/>
    <col min="6917" max="6917" width="11.5703125" style="1" customWidth="1"/>
    <col min="6918" max="6918" width="11.7109375" style="1" customWidth="1"/>
    <col min="6919" max="7168" width="11.42578125" style="1"/>
    <col min="7169" max="7169" width="19.42578125" style="1" bestFit="1" customWidth="1"/>
    <col min="7170" max="7170" width="12.28515625" style="1" customWidth="1"/>
    <col min="7171" max="7171" width="10.42578125" style="1" customWidth="1"/>
    <col min="7172" max="7172" width="11.42578125" style="1"/>
    <col min="7173" max="7173" width="11.5703125" style="1" customWidth="1"/>
    <col min="7174" max="7174" width="11.7109375" style="1" customWidth="1"/>
    <col min="7175" max="7424" width="11.42578125" style="1"/>
    <col min="7425" max="7425" width="19.42578125" style="1" bestFit="1" customWidth="1"/>
    <col min="7426" max="7426" width="12.28515625" style="1" customWidth="1"/>
    <col min="7427" max="7427" width="10.42578125" style="1" customWidth="1"/>
    <col min="7428" max="7428" width="11.42578125" style="1"/>
    <col min="7429" max="7429" width="11.5703125" style="1" customWidth="1"/>
    <col min="7430" max="7430" width="11.7109375" style="1" customWidth="1"/>
    <col min="7431" max="7680" width="11.42578125" style="1"/>
    <col min="7681" max="7681" width="19.42578125" style="1" bestFit="1" customWidth="1"/>
    <col min="7682" max="7682" width="12.28515625" style="1" customWidth="1"/>
    <col min="7683" max="7683" width="10.42578125" style="1" customWidth="1"/>
    <col min="7684" max="7684" width="11.42578125" style="1"/>
    <col min="7685" max="7685" width="11.5703125" style="1" customWidth="1"/>
    <col min="7686" max="7686" width="11.7109375" style="1" customWidth="1"/>
    <col min="7687" max="7936" width="11.42578125" style="1"/>
    <col min="7937" max="7937" width="19.42578125" style="1" bestFit="1" customWidth="1"/>
    <col min="7938" max="7938" width="12.28515625" style="1" customWidth="1"/>
    <col min="7939" max="7939" width="10.42578125" style="1" customWidth="1"/>
    <col min="7940" max="7940" width="11.42578125" style="1"/>
    <col min="7941" max="7941" width="11.5703125" style="1" customWidth="1"/>
    <col min="7942" max="7942" width="11.7109375" style="1" customWidth="1"/>
    <col min="7943" max="8192" width="11.42578125" style="1"/>
    <col min="8193" max="8193" width="19.42578125" style="1" bestFit="1" customWidth="1"/>
    <col min="8194" max="8194" width="12.28515625" style="1" customWidth="1"/>
    <col min="8195" max="8195" width="10.42578125" style="1" customWidth="1"/>
    <col min="8196" max="8196" width="11.42578125" style="1"/>
    <col min="8197" max="8197" width="11.5703125" style="1" customWidth="1"/>
    <col min="8198" max="8198" width="11.7109375" style="1" customWidth="1"/>
    <col min="8199" max="8448" width="11.42578125" style="1"/>
    <col min="8449" max="8449" width="19.42578125" style="1" bestFit="1" customWidth="1"/>
    <col min="8450" max="8450" width="12.28515625" style="1" customWidth="1"/>
    <col min="8451" max="8451" width="10.42578125" style="1" customWidth="1"/>
    <col min="8452" max="8452" width="11.42578125" style="1"/>
    <col min="8453" max="8453" width="11.5703125" style="1" customWidth="1"/>
    <col min="8454" max="8454" width="11.7109375" style="1" customWidth="1"/>
    <col min="8455" max="8704" width="11.42578125" style="1"/>
    <col min="8705" max="8705" width="19.42578125" style="1" bestFit="1" customWidth="1"/>
    <col min="8706" max="8706" width="12.28515625" style="1" customWidth="1"/>
    <col min="8707" max="8707" width="10.42578125" style="1" customWidth="1"/>
    <col min="8708" max="8708" width="11.42578125" style="1"/>
    <col min="8709" max="8709" width="11.5703125" style="1" customWidth="1"/>
    <col min="8710" max="8710" width="11.7109375" style="1" customWidth="1"/>
    <col min="8711" max="8960" width="11.42578125" style="1"/>
    <col min="8961" max="8961" width="19.42578125" style="1" bestFit="1" customWidth="1"/>
    <col min="8962" max="8962" width="12.28515625" style="1" customWidth="1"/>
    <col min="8963" max="8963" width="10.42578125" style="1" customWidth="1"/>
    <col min="8964" max="8964" width="11.42578125" style="1"/>
    <col min="8965" max="8965" width="11.5703125" style="1" customWidth="1"/>
    <col min="8966" max="8966" width="11.7109375" style="1" customWidth="1"/>
    <col min="8967" max="9216" width="11.42578125" style="1"/>
    <col min="9217" max="9217" width="19.42578125" style="1" bestFit="1" customWidth="1"/>
    <col min="9218" max="9218" width="12.28515625" style="1" customWidth="1"/>
    <col min="9219" max="9219" width="10.42578125" style="1" customWidth="1"/>
    <col min="9220" max="9220" width="11.42578125" style="1"/>
    <col min="9221" max="9221" width="11.5703125" style="1" customWidth="1"/>
    <col min="9222" max="9222" width="11.7109375" style="1" customWidth="1"/>
    <col min="9223" max="9472" width="11.42578125" style="1"/>
    <col min="9473" max="9473" width="19.42578125" style="1" bestFit="1" customWidth="1"/>
    <col min="9474" max="9474" width="12.28515625" style="1" customWidth="1"/>
    <col min="9475" max="9475" width="10.42578125" style="1" customWidth="1"/>
    <col min="9476" max="9476" width="11.42578125" style="1"/>
    <col min="9477" max="9477" width="11.5703125" style="1" customWidth="1"/>
    <col min="9478" max="9478" width="11.7109375" style="1" customWidth="1"/>
    <col min="9479" max="9728" width="11.42578125" style="1"/>
    <col min="9729" max="9729" width="19.42578125" style="1" bestFit="1" customWidth="1"/>
    <col min="9730" max="9730" width="12.28515625" style="1" customWidth="1"/>
    <col min="9731" max="9731" width="10.42578125" style="1" customWidth="1"/>
    <col min="9732" max="9732" width="11.42578125" style="1"/>
    <col min="9733" max="9733" width="11.5703125" style="1" customWidth="1"/>
    <col min="9734" max="9734" width="11.7109375" style="1" customWidth="1"/>
    <col min="9735" max="9984" width="11.42578125" style="1"/>
    <col min="9985" max="9985" width="19.42578125" style="1" bestFit="1" customWidth="1"/>
    <col min="9986" max="9986" width="12.28515625" style="1" customWidth="1"/>
    <col min="9987" max="9987" width="10.42578125" style="1" customWidth="1"/>
    <col min="9988" max="9988" width="11.42578125" style="1"/>
    <col min="9989" max="9989" width="11.5703125" style="1" customWidth="1"/>
    <col min="9990" max="9990" width="11.7109375" style="1" customWidth="1"/>
    <col min="9991" max="10240" width="11.42578125" style="1"/>
    <col min="10241" max="10241" width="19.42578125" style="1" bestFit="1" customWidth="1"/>
    <col min="10242" max="10242" width="12.28515625" style="1" customWidth="1"/>
    <col min="10243" max="10243" width="10.42578125" style="1" customWidth="1"/>
    <col min="10244" max="10244" width="11.42578125" style="1"/>
    <col min="10245" max="10245" width="11.5703125" style="1" customWidth="1"/>
    <col min="10246" max="10246" width="11.7109375" style="1" customWidth="1"/>
    <col min="10247" max="10496" width="11.42578125" style="1"/>
    <col min="10497" max="10497" width="19.42578125" style="1" bestFit="1" customWidth="1"/>
    <col min="10498" max="10498" width="12.28515625" style="1" customWidth="1"/>
    <col min="10499" max="10499" width="10.42578125" style="1" customWidth="1"/>
    <col min="10500" max="10500" width="11.42578125" style="1"/>
    <col min="10501" max="10501" width="11.5703125" style="1" customWidth="1"/>
    <col min="10502" max="10502" width="11.7109375" style="1" customWidth="1"/>
    <col min="10503" max="10752" width="11.42578125" style="1"/>
    <col min="10753" max="10753" width="19.42578125" style="1" bestFit="1" customWidth="1"/>
    <col min="10754" max="10754" width="12.28515625" style="1" customWidth="1"/>
    <col min="10755" max="10755" width="10.42578125" style="1" customWidth="1"/>
    <col min="10756" max="10756" width="11.42578125" style="1"/>
    <col min="10757" max="10757" width="11.5703125" style="1" customWidth="1"/>
    <col min="10758" max="10758" width="11.7109375" style="1" customWidth="1"/>
    <col min="10759" max="11008" width="11.42578125" style="1"/>
    <col min="11009" max="11009" width="19.42578125" style="1" bestFit="1" customWidth="1"/>
    <col min="11010" max="11010" width="12.28515625" style="1" customWidth="1"/>
    <col min="11011" max="11011" width="10.42578125" style="1" customWidth="1"/>
    <col min="11012" max="11012" width="11.42578125" style="1"/>
    <col min="11013" max="11013" width="11.5703125" style="1" customWidth="1"/>
    <col min="11014" max="11014" width="11.7109375" style="1" customWidth="1"/>
    <col min="11015" max="11264" width="11.42578125" style="1"/>
    <col min="11265" max="11265" width="19.42578125" style="1" bestFit="1" customWidth="1"/>
    <col min="11266" max="11266" width="12.28515625" style="1" customWidth="1"/>
    <col min="11267" max="11267" width="10.42578125" style="1" customWidth="1"/>
    <col min="11268" max="11268" width="11.42578125" style="1"/>
    <col min="11269" max="11269" width="11.5703125" style="1" customWidth="1"/>
    <col min="11270" max="11270" width="11.7109375" style="1" customWidth="1"/>
    <col min="11271" max="11520" width="11.42578125" style="1"/>
    <col min="11521" max="11521" width="19.42578125" style="1" bestFit="1" customWidth="1"/>
    <col min="11522" max="11522" width="12.28515625" style="1" customWidth="1"/>
    <col min="11523" max="11523" width="10.42578125" style="1" customWidth="1"/>
    <col min="11524" max="11524" width="11.42578125" style="1"/>
    <col min="11525" max="11525" width="11.5703125" style="1" customWidth="1"/>
    <col min="11526" max="11526" width="11.7109375" style="1" customWidth="1"/>
    <col min="11527" max="11776" width="11.42578125" style="1"/>
    <col min="11777" max="11777" width="19.42578125" style="1" bestFit="1" customWidth="1"/>
    <col min="11778" max="11778" width="12.28515625" style="1" customWidth="1"/>
    <col min="11779" max="11779" width="10.42578125" style="1" customWidth="1"/>
    <col min="11780" max="11780" width="11.42578125" style="1"/>
    <col min="11781" max="11781" width="11.5703125" style="1" customWidth="1"/>
    <col min="11782" max="11782" width="11.7109375" style="1" customWidth="1"/>
    <col min="11783" max="12032" width="11.42578125" style="1"/>
    <col min="12033" max="12033" width="19.42578125" style="1" bestFit="1" customWidth="1"/>
    <col min="12034" max="12034" width="12.28515625" style="1" customWidth="1"/>
    <col min="12035" max="12035" width="10.42578125" style="1" customWidth="1"/>
    <col min="12036" max="12036" width="11.42578125" style="1"/>
    <col min="12037" max="12037" width="11.5703125" style="1" customWidth="1"/>
    <col min="12038" max="12038" width="11.7109375" style="1" customWidth="1"/>
    <col min="12039" max="12288" width="11.42578125" style="1"/>
    <col min="12289" max="12289" width="19.42578125" style="1" bestFit="1" customWidth="1"/>
    <col min="12290" max="12290" width="12.28515625" style="1" customWidth="1"/>
    <col min="12291" max="12291" width="10.42578125" style="1" customWidth="1"/>
    <col min="12292" max="12292" width="11.42578125" style="1"/>
    <col min="12293" max="12293" width="11.5703125" style="1" customWidth="1"/>
    <col min="12294" max="12294" width="11.7109375" style="1" customWidth="1"/>
    <col min="12295" max="12544" width="11.42578125" style="1"/>
    <col min="12545" max="12545" width="19.42578125" style="1" bestFit="1" customWidth="1"/>
    <col min="12546" max="12546" width="12.28515625" style="1" customWidth="1"/>
    <col min="12547" max="12547" width="10.42578125" style="1" customWidth="1"/>
    <col min="12548" max="12548" width="11.42578125" style="1"/>
    <col min="12549" max="12549" width="11.5703125" style="1" customWidth="1"/>
    <col min="12550" max="12550" width="11.7109375" style="1" customWidth="1"/>
    <col min="12551" max="12800" width="11.42578125" style="1"/>
    <col min="12801" max="12801" width="19.42578125" style="1" bestFit="1" customWidth="1"/>
    <col min="12802" max="12802" width="12.28515625" style="1" customWidth="1"/>
    <col min="12803" max="12803" width="10.42578125" style="1" customWidth="1"/>
    <col min="12804" max="12804" width="11.42578125" style="1"/>
    <col min="12805" max="12805" width="11.5703125" style="1" customWidth="1"/>
    <col min="12806" max="12806" width="11.7109375" style="1" customWidth="1"/>
    <col min="12807" max="13056" width="11.42578125" style="1"/>
    <col min="13057" max="13057" width="19.42578125" style="1" bestFit="1" customWidth="1"/>
    <col min="13058" max="13058" width="12.28515625" style="1" customWidth="1"/>
    <col min="13059" max="13059" width="10.42578125" style="1" customWidth="1"/>
    <col min="13060" max="13060" width="11.42578125" style="1"/>
    <col min="13061" max="13061" width="11.5703125" style="1" customWidth="1"/>
    <col min="13062" max="13062" width="11.7109375" style="1" customWidth="1"/>
    <col min="13063" max="13312" width="11.42578125" style="1"/>
    <col min="13313" max="13313" width="19.42578125" style="1" bestFit="1" customWidth="1"/>
    <col min="13314" max="13314" width="12.28515625" style="1" customWidth="1"/>
    <col min="13315" max="13315" width="10.42578125" style="1" customWidth="1"/>
    <col min="13316" max="13316" width="11.42578125" style="1"/>
    <col min="13317" max="13317" width="11.5703125" style="1" customWidth="1"/>
    <col min="13318" max="13318" width="11.7109375" style="1" customWidth="1"/>
    <col min="13319" max="13568" width="11.42578125" style="1"/>
    <col min="13569" max="13569" width="19.42578125" style="1" bestFit="1" customWidth="1"/>
    <col min="13570" max="13570" width="12.28515625" style="1" customWidth="1"/>
    <col min="13571" max="13571" width="10.42578125" style="1" customWidth="1"/>
    <col min="13572" max="13572" width="11.42578125" style="1"/>
    <col min="13573" max="13573" width="11.5703125" style="1" customWidth="1"/>
    <col min="13574" max="13574" width="11.7109375" style="1" customWidth="1"/>
    <col min="13575" max="13824" width="11.42578125" style="1"/>
    <col min="13825" max="13825" width="19.42578125" style="1" bestFit="1" customWidth="1"/>
    <col min="13826" max="13826" width="12.28515625" style="1" customWidth="1"/>
    <col min="13827" max="13827" width="10.42578125" style="1" customWidth="1"/>
    <col min="13828" max="13828" width="11.42578125" style="1"/>
    <col min="13829" max="13829" width="11.5703125" style="1" customWidth="1"/>
    <col min="13830" max="13830" width="11.7109375" style="1" customWidth="1"/>
    <col min="13831" max="14080" width="11.42578125" style="1"/>
    <col min="14081" max="14081" width="19.42578125" style="1" bestFit="1" customWidth="1"/>
    <col min="14082" max="14082" width="12.28515625" style="1" customWidth="1"/>
    <col min="14083" max="14083" width="10.42578125" style="1" customWidth="1"/>
    <col min="14084" max="14084" width="11.42578125" style="1"/>
    <col min="14085" max="14085" width="11.5703125" style="1" customWidth="1"/>
    <col min="14086" max="14086" width="11.7109375" style="1" customWidth="1"/>
    <col min="14087" max="14336" width="11.42578125" style="1"/>
    <col min="14337" max="14337" width="19.42578125" style="1" bestFit="1" customWidth="1"/>
    <col min="14338" max="14338" width="12.28515625" style="1" customWidth="1"/>
    <col min="14339" max="14339" width="10.42578125" style="1" customWidth="1"/>
    <col min="14340" max="14340" width="11.42578125" style="1"/>
    <col min="14341" max="14341" width="11.5703125" style="1" customWidth="1"/>
    <col min="14342" max="14342" width="11.7109375" style="1" customWidth="1"/>
    <col min="14343" max="14592" width="11.42578125" style="1"/>
    <col min="14593" max="14593" width="19.42578125" style="1" bestFit="1" customWidth="1"/>
    <col min="14594" max="14594" width="12.28515625" style="1" customWidth="1"/>
    <col min="14595" max="14595" width="10.42578125" style="1" customWidth="1"/>
    <col min="14596" max="14596" width="11.42578125" style="1"/>
    <col min="14597" max="14597" width="11.5703125" style="1" customWidth="1"/>
    <col min="14598" max="14598" width="11.7109375" style="1" customWidth="1"/>
    <col min="14599" max="14848" width="11.42578125" style="1"/>
    <col min="14849" max="14849" width="19.42578125" style="1" bestFit="1" customWidth="1"/>
    <col min="14850" max="14850" width="12.28515625" style="1" customWidth="1"/>
    <col min="14851" max="14851" width="10.42578125" style="1" customWidth="1"/>
    <col min="14852" max="14852" width="11.42578125" style="1"/>
    <col min="14853" max="14853" width="11.5703125" style="1" customWidth="1"/>
    <col min="14854" max="14854" width="11.7109375" style="1" customWidth="1"/>
    <col min="14855" max="15104" width="11.42578125" style="1"/>
    <col min="15105" max="15105" width="19.42578125" style="1" bestFit="1" customWidth="1"/>
    <col min="15106" max="15106" width="12.28515625" style="1" customWidth="1"/>
    <col min="15107" max="15107" width="10.42578125" style="1" customWidth="1"/>
    <col min="15108" max="15108" width="11.42578125" style="1"/>
    <col min="15109" max="15109" width="11.5703125" style="1" customWidth="1"/>
    <col min="15110" max="15110" width="11.7109375" style="1" customWidth="1"/>
    <col min="15111" max="15360" width="11.42578125" style="1"/>
    <col min="15361" max="15361" width="19.42578125" style="1" bestFit="1" customWidth="1"/>
    <col min="15362" max="15362" width="12.28515625" style="1" customWidth="1"/>
    <col min="15363" max="15363" width="10.42578125" style="1" customWidth="1"/>
    <col min="15364" max="15364" width="11.42578125" style="1"/>
    <col min="15365" max="15365" width="11.5703125" style="1" customWidth="1"/>
    <col min="15366" max="15366" width="11.7109375" style="1" customWidth="1"/>
    <col min="15367" max="15616" width="11.42578125" style="1"/>
    <col min="15617" max="15617" width="19.42578125" style="1" bestFit="1" customWidth="1"/>
    <col min="15618" max="15618" width="12.28515625" style="1" customWidth="1"/>
    <col min="15619" max="15619" width="10.42578125" style="1" customWidth="1"/>
    <col min="15620" max="15620" width="11.42578125" style="1"/>
    <col min="15621" max="15621" width="11.5703125" style="1" customWidth="1"/>
    <col min="15622" max="15622" width="11.7109375" style="1" customWidth="1"/>
    <col min="15623" max="15872" width="11.42578125" style="1"/>
    <col min="15873" max="15873" width="19.42578125" style="1" bestFit="1" customWidth="1"/>
    <col min="15874" max="15874" width="12.28515625" style="1" customWidth="1"/>
    <col min="15875" max="15875" width="10.42578125" style="1" customWidth="1"/>
    <col min="15876" max="15876" width="11.42578125" style="1"/>
    <col min="15877" max="15877" width="11.5703125" style="1" customWidth="1"/>
    <col min="15878" max="15878" width="11.7109375" style="1" customWidth="1"/>
    <col min="15879" max="16128" width="11.42578125" style="1"/>
    <col min="16129" max="16129" width="19.42578125" style="1" bestFit="1" customWidth="1"/>
    <col min="16130" max="16130" width="12.28515625" style="1" customWidth="1"/>
    <col min="16131" max="16131" width="10.42578125" style="1" customWidth="1"/>
    <col min="16132" max="16132" width="11.42578125" style="1"/>
    <col min="16133" max="16133" width="11.5703125" style="1" customWidth="1"/>
    <col min="16134" max="16134" width="11.7109375" style="1" customWidth="1"/>
    <col min="16135" max="16384" width="11.42578125" style="1"/>
  </cols>
  <sheetData>
    <row r="1" spans="1:6" x14ac:dyDescent="0.2">
      <c r="B1" s="132"/>
      <c r="C1" s="133"/>
      <c r="D1" s="132"/>
    </row>
    <row r="3" spans="1:6" ht="25.5" x14ac:dyDescent="0.2">
      <c r="A3" s="134" t="s">
        <v>250</v>
      </c>
      <c r="B3" s="135" t="s">
        <v>342</v>
      </c>
      <c r="C3" s="135" t="s">
        <v>343</v>
      </c>
      <c r="D3" s="135" t="s">
        <v>344</v>
      </c>
      <c r="E3" s="135" t="s">
        <v>345</v>
      </c>
      <c r="F3" s="134" t="s">
        <v>346</v>
      </c>
    </row>
    <row r="4" spans="1:6" x14ac:dyDescent="0.2">
      <c r="A4" s="136" t="s">
        <v>347</v>
      </c>
      <c r="B4" s="137">
        <v>12</v>
      </c>
      <c r="C4" s="138">
        <v>18</v>
      </c>
      <c r="D4" s="139">
        <v>19</v>
      </c>
      <c r="E4" s="138">
        <v>9</v>
      </c>
      <c r="F4" s="160">
        <f t="shared" ref="F4:F13" si="0">AVERAGE(B4:E4)</f>
        <v>14.5</v>
      </c>
    </row>
    <row r="5" spans="1:6" x14ac:dyDescent="0.2">
      <c r="A5" s="140" t="s">
        <v>348</v>
      </c>
      <c r="B5" s="141">
        <v>19</v>
      </c>
      <c r="C5" s="142">
        <v>18</v>
      </c>
      <c r="D5" s="143">
        <v>16</v>
      </c>
      <c r="E5" s="142">
        <v>18</v>
      </c>
      <c r="F5" s="160">
        <f t="shared" si="0"/>
        <v>17.75</v>
      </c>
    </row>
    <row r="6" spans="1:6" x14ac:dyDescent="0.2">
      <c r="A6" s="140" t="s">
        <v>349</v>
      </c>
      <c r="B6" s="141">
        <v>12</v>
      </c>
      <c r="C6" s="142">
        <v>11</v>
      </c>
      <c r="D6" s="143">
        <v>12</v>
      </c>
      <c r="E6" s="142">
        <v>13</v>
      </c>
      <c r="F6" s="160">
        <f t="shared" si="0"/>
        <v>12</v>
      </c>
    </row>
    <row r="7" spans="1:6" x14ac:dyDescent="0.2">
      <c r="A7" s="140" t="s">
        <v>350</v>
      </c>
      <c r="B7" s="141">
        <v>11</v>
      </c>
      <c r="C7" s="142">
        <v>9</v>
      </c>
      <c r="D7" s="143">
        <v>12</v>
      </c>
      <c r="E7" s="142">
        <v>8</v>
      </c>
      <c r="F7" s="160">
        <f t="shared" si="0"/>
        <v>10</v>
      </c>
    </row>
    <row r="8" spans="1:6" x14ac:dyDescent="0.2">
      <c r="A8" s="140" t="s">
        <v>351</v>
      </c>
      <c r="B8" s="141">
        <v>7</v>
      </c>
      <c r="C8" s="142">
        <v>18</v>
      </c>
      <c r="D8" s="143">
        <v>12</v>
      </c>
      <c r="E8" s="142">
        <v>16</v>
      </c>
      <c r="F8" s="160">
        <f t="shared" si="0"/>
        <v>13.25</v>
      </c>
    </row>
    <row r="9" spans="1:6" x14ac:dyDescent="0.2">
      <c r="A9" s="140" t="s">
        <v>352</v>
      </c>
      <c r="B9" s="141">
        <v>20</v>
      </c>
      <c r="C9" s="142">
        <v>19</v>
      </c>
      <c r="D9" s="143">
        <v>19</v>
      </c>
      <c r="E9" s="142">
        <v>19</v>
      </c>
      <c r="F9" s="160">
        <f t="shared" si="0"/>
        <v>19.25</v>
      </c>
    </row>
    <row r="10" spans="1:6" x14ac:dyDescent="0.2">
      <c r="A10" s="140" t="s">
        <v>353</v>
      </c>
      <c r="B10" s="141">
        <v>9</v>
      </c>
      <c r="C10" s="142">
        <v>7</v>
      </c>
      <c r="D10" s="143">
        <v>16</v>
      </c>
      <c r="E10" s="142">
        <v>8</v>
      </c>
      <c r="F10" s="160">
        <f t="shared" si="0"/>
        <v>10</v>
      </c>
    </row>
    <row r="11" spans="1:6" x14ac:dyDescent="0.2">
      <c r="A11" s="140" t="s">
        <v>354</v>
      </c>
      <c r="B11" s="141">
        <v>18</v>
      </c>
      <c r="C11" s="142">
        <v>17</v>
      </c>
      <c r="D11" s="143">
        <v>17</v>
      </c>
      <c r="E11" s="142">
        <v>17</v>
      </c>
      <c r="F11" s="160">
        <f t="shared" si="0"/>
        <v>17.25</v>
      </c>
    </row>
    <row r="12" spans="1:6" x14ac:dyDescent="0.2">
      <c r="A12" s="140" t="s">
        <v>355</v>
      </c>
      <c r="B12" s="141">
        <v>5</v>
      </c>
      <c r="C12" s="142">
        <v>12</v>
      </c>
      <c r="D12" s="143">
        <v>6</v>
      </c>
      <c r="E12" s="142">
        <v>12</v>
      </c>
      <c r="F12" s="160">
        <f t="shared" si="0"/>
        <v>8.75</v>
      </c>
    </row>
    <row r="13" spans="1:6" ht="13.5" thickBot="1" x14ac:dyDescent="0.25">
      <c r="A13" s="144" t="s">
        <v>356</v>
      </c>
      <c r="B13" s="145">
        <v>14</v>
      </c>
      <c r="C13" s="146">
        <v>15</v>
      </c>
      <c r="D13" s="147">
        <v>12</v>
      </c>
      <c r="E13" s="146">
        <v>15</v>
      </c>
      <c r="F13" s="167">
        <f t="shared" si="0"/>
        <v>14</v>
      </c>
    </row>
    <row r="14" spans="1:6" ht="13.5" thickBot="1" x14ac:dyDescent="0.25">
      <c r="B14" s="148"/>
      <c r="C14" s="148"/>
      <c r="D14" s="148"/>
      <c r="E14" s="148"/>
      <c r="F14" s="148"/>
    </row>
    <row r="15" spans="1:6" x14ac:dyDescent="0.2">
      <c r="A15" s="149" t="s">
        <v>357</v>
      </c>
      <c r="B15" s="161">
        <f>MAX(F4:F13)</f>
        <v>19.25</v>
      </c>
      <c r="C15" s="148"/>
      <c r="D15" s="148"/>
      <c r="E15" s="148"/>
      <c r="F15" s="148"/>
    </row>
    <row r="16" spans="1:6" x14ac:dyDescent="0.2">
      <c r="A16" s="150" t="s">
        <v>358</v>
      </c>
      <c r="B16" s="162">
        <f>MIN(F4:F13)</f>
        <v>8.75</v>
      </c>
      <c r="C16" s="148"/>
      <c r="D16" s="148"/>
      <c r="E16" s="148"/>
      <c r="F16" s="148"/>
    </row>
    <row r="17" spans="1:8" x14ac:dyDescent="0.2">
      <c r="A17" s="150" t="s">
        <v>359</v>
      </c>
      <c r="B17" s="162">
        <f>MODE(F4:F13)</f>
        <v>10</v>
      </c>
      <c r="C17" s="148"/>
      <c r="D17" s="148"/>
      <c r="E17" s="148"/>
      <c r="F17" s="148"/>
    </row>
    <row r="18" spans="1:8" ht="13.5" thickBot="1" x14ac:dyDescent="0.25">
      <c r="A18" s="151" t="s">
        <v>360</v>
      </c>
      <c r="B18" s="163">
        <f>MEDIAN(F4:F13)</f>
        <v>13.625</v>
      </c>
      <c r="C18" s="148"/>
      <c r="D18" s="148"/>
      <c r="E18" s="148"/>
      <c r="F18" s="148"/>
    </row>
    <row r="19" spans="1:8" ht="13.5" thickBot="1" x14ac:dyDescent="0.25">
      <c r="B19" s="148"/>
      <c r="C19" s="148"/>
      <c r="D19" s="148"/>
      <c r="E19" s="148"/>
      <c r="F19" s="148"/>
      <c r="G19" s="31"/>
      <c r="H19" s="31"/>
    </row>
    <row r="20" spans="1:8" ht="13.5" thickBot="1" x14ac:dyDescent="0.25">
      <c r="A20" s="31"/>
      <c r="B20" s="152" t="s">
        <v>361</v>
      </c>
      <c r="C20" s="153" t="s">
        <v>362</v>
      </c>
      <c r="D20" s="148"/>
      <c r="E20" s="148" t="s">
        <v>363</v>
      </c>
      <c r="F20" s="148"/>
      <c r="G20" s="31"/>
      <c r="H20" s="31"/>
    </row>
    <row r="21" spans="1:8" ht="13.5" thickBot="1" x14ac:dyDescent="0.25">
      <c r="A21" s="149" t="s">
        <v>338</v>
      </c>
      <c r="B21" s="164">
        <f>COUNTIF(F4:F13,"&gt;10.5")</f>
        <v>7</v>
      </c>
      <c r="C21" s="165">
        <f>B21*100/10</f>
        <v>70</v>
      </c>
      <c r="D21" s="154"/>
      <c r="E21" s="154"/>
      <c r="F21" s="148"/>
      <c r="G21" s="31"/>
      <c r="H21" s="31"/>
    </row>
    <row r="22" spans="1:8" ht="13.5" thickBot="1" x14ac:dyDescent="0.25">
      <c r="A22" s="150" t="s">
        <v>337</v>
      </c>
      <c r="B22" s="164">
        <f>COUNTIF(F4:F13,"&lt;10.5")</f>
        <v>3</v>
      </c>
      <c r="C22" s="165">
        <f>B22*100/10</f>
        <v>30</v>
      </c>
      <c r="D22" s="154"/>
      <c r="E22" s="166">
        <f>SUM(B21:B22)</f>
        <v>10</v>
      </c>
      <c r="F22" s="148"/>
    </row>
    <row r="23" spans="1:8" x14ac:dyDescent="0.2">
      <c r="B23" s="148"/>
    </row>
    <row r="26" spans="1:8" ht="15.75" x14ac:dyDescent="0.25">
      <c r="B26" s="155"/>
    </row>
    <row r="28" spans="1:8" x14ac:dyDescent="0.2">
      <c r="B28" s="156"/>
      <c r="C28" s="157"/>
    </row>
    <row r="29" spans="1:8" x14ac:dyDescent="0.2">
      <c r="B29" s="156"/>
      <c r="C29" s="157"/>
    </row>
    <row r="30" spans="1:8" x14ac:dyDescent="0.2">
      <c r="B30" s="156"/>
      <c r="C30" s="157"/>
    </row>
    <row r="31" spans="1:8" x14ac:dyDescent="0.2">
      <c r="B31" s="156"/>
      <c r="C31" s="157"/>
    </row>
    <row r="32" spans="1:8" x14ac:dyDescent="0.2">
      <c r="B32" s="156"/>
      <c r="C32" s="157"/>
    </row>
    <row r="33" spans="2:3" x14ac:dyDescent="0.2">
      <c r="B33" s="156"/>
      <c r="C33" s="157"/>
    </row>
    <row r="34" spans="2:3" x14ac:dyDescent="0.2">
      <c r="B34" s="156"/>
      <c r="C34" s="157"/>
    </row>
    <row r="35" spans="2:3" x14ac:dyDescent="0.2">
      <c r="B35" s="156"/>
      <c r="C35" s="157"/>
    </row>
    <row r="36" spans="2:3" x14ac:dyDescent="0.2">
      <c r="B36" s="156"/>
      <c r="C36" s="157"/>
    </row>
  </sheetData>
  <sheetProtection password="C71F" sheet="1"/>
  <printOptions horizontalCentered="1" verticalCentered="1"/>
  <pageMargins left="0.39370078740157483" right="0.39370078740157483" top="0.39370078740157483" bottom="0.39370078740157483" header="0" footer="0"/>
  <pageSetup paperSize="9" scale="150" orientation="landscape" horizontalDpi="4294967292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F4" sqref="F4:F14"/>
    </sheetView>
  </sheetViews>
  <sheetFormatPr baseColWidth="10" defaultRowHeight="12.75" x14ac:dyDescent="0.2"/>
  <cols>
    <col min="1" max="1" width="19.42578125" style="38" bestFit="1" customWidth="1"/>
    <col min="2" max="2" width="12.28515625" style="38" customWidth="1"/>
    <col min="3" max="3" width="10.42578125" style="38" customWidth="1"/>
    <col min="4" max="4" width="11.42578125" style="38"/>
    <col min="5" max="5" width="11.5703125" style="38" customWidth="1"/>
    <col min="6" max="6" width="11.7109375" style="38" customWidth="1"/>
    <col min="7" max="256" width="11.42578125" style="38"/>
    <col min="257" max="257" width="19.42578125" style="38" bestFit="1" customWidth="1"/>
    <col min="258" max="258" width="12.28515625" style="38" customWidth="1"/>
    <col min="259" max="259" width="10.42578125" style="38" customWidth="1"/>
    <col min="260" max="260" width="11.42578125" style="38"/>
    <col min="261" max="261" width="11.5703125" style="38" customWidth="1"/>
    <col min="262" max="262" width="11.7109375" style="38" customWidth="1"/>
    <col min="263" max="512" width="11.42578125" style="38"/>
    <col min="513" max="513" width="19.42578125" style="38" bestFit="1" customWidth="1"/>
    <col min="514" max="514" width="12.28515625" style="38" customWidth="1"/>
    <col min="515" max="515" width="10.42578125" style="38" customWidth="1"/>
    <col min="516" max="516" width="11.42578125" style="38"/>
    <col min="517" max="517" width="11.5703125" style="38" customWidth="1"/>
    <col min="518" max="518" width="11.7109375" style="38" customWidth="1"/>
    <col min="519" max="768" width="11.42578125" style="38"/>
    <col min="769" max="769" width="19.42578125" style="38" bestFit="1" customWidth="1"/>
    <col min="770" max="770" width="12.28515625" style="38" customWidth="1"/>
    <col min="771" max="771" width="10.42578125" style="38" customWidth="1"/>
    <col min="772" max="772" width="11.42578125" style="38"/>
    <col min="773" max="773" width="11.5703125" style="38" customWidth="1"/>
    <col min="774" max="774" width="11.7109375" style="38" customWidth="1"/>
    <col min="775" max="1024" width="11.42578125" style="38"/>
    <col min="1025" max="1025" width="19.42578125" style="38" bestFit="1" customWidth="1"/>
    <col min="1026" max="1026" width="12.28515625" style="38" customWidth="1"/>
    <col min="1027" max="1027" width="10.42578125" style="38" customWidth="1"/>
    <col min="1028" max="1028" width="11.42578125" style="38"/>
    <col min="1029" max="1029" width="11.5703125" style="38" customWidth="1"/>
    <col min="1030" max="1030" width="11.7109375" style="38" customWidth="1"/>
    <col min="1031" max="1280" width="11.42578125" style="38"/>
    <col min="1281" max="1281" width="19.42578125" style="38" bestFit="1" customWidth="1"/>
    <col min="1282" max="1282" width="12.28515625" style="38" customWidth="1"/>
    <col min="1283" max="1283" width="10.42578125" style="38" customWidth="1"/>
    <col min="1284" max="1284" width="11.42578125" style="38"/>
    <col min="1285" max="1285" width="11.5703125" style="38" customWidth="1"/>
    <col min="1286" max="1286" width="11.7109375" style="38" customWidth="1"/>
    <col min="1287" max="1536" width="11.42578125" style="38"/>
    <col min="1537" max="1537" width="19.42578125" style="38" bestFit="1" customWidth="1"/>
    <col min="1538" max="1538" width="12.28515625" style="38" customWidth="1"/>
    <col min="1539" max="1539" width="10.42578125" style="38" customWidth="1"/>
    <col min="1540" max="1540" width="11.42578125" style="38"/>
    <col min="1541" max="1541" width="11.5703125" style="38" customWidth="1"/>
    <col min="1542" max="1542" width="11.7109375" style="38" customWidth="1"/>
    <col min="1543" max="1792" width="11.42578125" style="38"/>
    <col min="1793" max="1793" width="19.42578125" style="38" bestFit="1" customWidth="1"/>
    <col min="1794" max="1794" width="12.28515625" style="38" customWidth="1"/>
    <col min="1795" max="1795" width="10.42578125" style="38" customWidth="1"/>
    <col min="1796" max="1796" width="11.42578125" style="38"/>
    <col min="1797" max="1797" width="11.5703125" style="38" customWidth="1"/>
    <col min="1798" max="1798" width="11.7109375" style="38" customWidth="1"/>
    <col min="1799" max="2048" width="11.42578125" style="38"/>
    <col min="2049" max="2049" width="19.42578125" style="38" bestFit="1" customWidth="1"/>
    <col min="2050" max="2050" width="12.28515625" style="38" customWidth="1"/>
    <col min="2051" max="2051" width="10.42578125" style="38" customWidth="1"/>
    <col min="2052" max="2052" width="11.42578125" style="38"/>
    <col min="2053" max="2053" width="11.5703125" style="38" customWidth="1"/>
    <col min="2054" max="2054" width="11.7109375" style="38" customWidth="1"/>
    <col min="2055" max="2304" width="11.42578125" style="38"/>
    <col min="2305" max="2305" width="19.42578125" style="38" bestFit="1" customWidth="1"/>
    <col min="2306" max="2306" width="12.28515625" style="38" customWidth="1"/>
    <col min="2307" max="2307" width="10.42578125" style="38" customWidth="1"/>
    <col min="2308" max="2308" width="11.42578125" style="38"/>
    <col min="2309" max="2309" width="11.5703125" style="38" customWidth="1"/>
    <col min="2310" max="2310" width="11.7109375" style="38" customWidth="1"/>
    <col min="2311" max="2560" width="11.42578125" style="38"/>
    <col min="2561" max="2561" width="19.42578125" style="38" bestFit="1" customWidth="1"/>
    <col min="2562" max="2562" width="12.28515625" style="38" customWidth="1"/>
    <col min="2563" max="2563" width="10.42578125" style="38" customWidth="1"/>
    <col min="2564" max="2564" width="11.42578125" style="38"/>
    <col min="2565" max="2565" width="11.5703125" style="38" customWidth="1"/>
    <col min="2566" max="2566" width="11.7109375" style="38" customWidth="1"/>
    <col min="2567" max="2816" width="11.42578125" style="38"/>
    <col min="2817" max="2817" width="19.42578125" style="38" bestFit="1" customWidth="1"/>
    <col min="2818" max="2818" width="12.28515625" style="38" customWidth="1"/>
    <col min="2819" max="2819" width="10.42578125" style="38" customWidth="1"/>
    <col min="2820" max="2820" width="11.42578125" style="38"/>
    <col min="2821" max="2821" width="11.5703125" style="38" customWidth="1"/>
    <col min="2822" max="2822" width="11.7109375" style="38" customWidth="1"/>
    <col min="2823" max="3072" width="11.42578125" style="38"/>
    <col min="3073" max="3073" width="19.42578125" style="38" bestFit="1" customWidth="1"/>
    <col min="3074" max="3074" width="12.28515625" style="38" customWidth="1"/>
    <col min="3075" max="3075" width="10.42578125" style="38" customWidth="1"/>
    <col min="3076" max="3076" width="11.42578125" style="38"/>
    <col min="3077" max="3077" width="11.5703125" style="38" customWidth="1"/>
    <col min="3078" max="3078" width="11.7109375" style="38" customWidth="1"/>
    <col min="3079" max="3328" width="11.42578125" style="38"/>
    <col min="3329" max="3329" width="19.42578125" style="38" bestFit="1" customWidth="1"/>
    <col min="3330" max="3330" width="12.28515625" style="38" customWidth="1"/>
    <col min="3331" max="3331" width="10.42578125" style="38" customWidth="1"/>
    <col min="3332" max="3332" width="11.42578125" style="38"/>
    <col min="3333" max="3333" width="11.5703125" style="38" customWidth="1"/>
    <col min="3334" max="3334" width="11.7109375" style="38" customWidth="1"/>
    <col min="3335" max="3584" width="11.42578125" style="38"/>
    <col min="3585" max="3585" width="19.42578125" style="38" bestFit="1" customWidth="1"/>
    <col min="3586" max="3586" width="12.28515625" style="38" customWidth="1"/>
    <col min="3587" max="3587" width="10.42578125" style="38" customWidth="1"/>
    <col min="3588" max="3588" width="11.42578125" style="38"/>
    <col min="3589" max="3589" width="11.5703125" style="38" customWidth="1"/>
    <col min="3590" max="3590" width="11.7109375" style="38" customWidth="1"/>
    <col min="3591" max="3840" width="11.42578125" style="38"/>
    <col min="3841" max="3841" width="19.42578125" style="38" bestFit="1" customWidth="1"/>
    <col min="3842" max="3842" width="12.28515625" style="38" customWidth="1"/>
    <col min="3843" max="3843" width="10.42578125" style="38" customWidth="1"/>
    <col min="3844" max="3844" width="11.42578125" style="38"/>
    <col min="3845" max="3845" width="11.5703125" style="38" customWidth="1"/>
    <col min="3846" max="3846" width="11.7109375" style="38" customWidth="1"/>
    <col min="3847" max="4096" width="11.42578125" style="38"/>
    <col min="4097" max="4097" width="19.42578125" style="38" bestFit="1" customWidth="1"/>
    <col min="4098" max="4098" width="12.28515625" style="38" customWidth="1"/>
    <col min="4099" max="4099" width="10.42578125" style="38" customWidth="1"/>
    <col min="4100" max="4100" width="11.42578125" style="38"/>
    <col min="4101" max="4101" width="11.5703125" style="38" customWidth="1"/>
    <col min="4102" max="4102" width="11.7109375" style="38" customWidth="1"/>
    <col min="4103" max="4352" width="11.42578125" style="38"/>
    <col min="4353" max="4353" width="19.42578125" style="38" bestFit="1" customWidth="1"/>
    <col min="4354" max="4354" width="12.28515625" style="38" customWidth="1"/>
    <col min="4355" max="4355" width="10.42578125" style="38" customWidth="1"/>
    <col min="4356" max="4356" width="11.42578125" style="38"/>
    <col min="4357" max="4357" width="11.5703125" style="38" customWidth="1"/>
    <col min="4358" max="4358" width="11.7109375" style="38" customWidth="1"/>
    <col min="4359" max="4608" width="11.42578125" style="38"/>
    <col min="4609" max="4609" width="19.42578125" style="38" bestFit="1" customWidth="1"/>
    <col min="4610" max="4610" width="12.28515625" style="38" customWidth="1"/>
    <col min="4611" max="4611" width="10.42578125" style="38" customWidth="1"/>
    <col min="4612" max="4612" width="11.42578125" style="38"/>
    <col min="4613" max="4613" width="11.5703125" style="38" customWidth="1"/>
    <col min="4614" max="4614" width="11.7109375" style="38" customWidth="1"/>
    <col min="4615" max="4864" width="11.42578125" style="38"/>
    <col min="4865" max="4865" width="19.42578125" style="38" bestFit="1" customWidth="1"/>
    <col min="4866" max="4866" width="12.28515625" style="38" customWidth="1"/>
    <col min="4867" max="4867" width="10.42578125" style="38" customWidth="1"/>
    <col min="4868" max="4868" width="11.42578125" style="38"/>
    <col min="4869" max="4869" width="11.5703125" style="38" customWidth="1"/>
    <col min="4870" max="4870" width="11.7109375" style="38" customWidth="1"/>
    <col min="4871" max="5120" width="11.42578125" style="38"/>
    <col min="5121" max="5121" width="19.42578125" style="38" bestFit="1" customWidth="1"/>
    <col min="5122" max="5122" width="12.28515625" style="38" customWidth="1"/>
    <col min="5123" max="5123" width="10.42578125" style="38" customWidth="1"/>
    <col min="5124" max="5124" width="11.42578125" style="38"/>
    <col min="5125" max="5125" width="11.5703125" style="38" customWidth="1"/>
    <col min="5126" max="5126" width="11.7109375" style="38" customWidth="1"/>
    <col min="5127" max="5376" width="11.42578125" style="38"/>
    <col min="5377" max="5377" width="19.42578125" style="38" bestFit="1" customWidth="1"/>
    <col min="5378" max="5378" width="12.28515625" style="38" customWidth="1"/>
    <col min="5379" max="5379" width="10.42578125" style="38" customWidth="1"/>
    <col min="5380" max="5380" width="11.42578125" style="38"/>
    <col min="5381" max="5381" width="11.5703125" style="38" customWidth="1"/>
    <col min="5382" max="5382" width="11.7109375" style="38" customWidth="1"/>
    <col min="5383" max="5632" width="11.42578125" style="38"/>
    <col min="5633" max="5633" width="19.42578125" style="38" bestFit="1" customWidth="1"/>
    <col min="5634" max="5634" width="12.28515625" style="38" customWidth="1"/>
    <col min="5635" max="5635" width="10.42578125" style="38" customWidth="1"/>
    <col min="5636" max="5636" width="11.42578125" style="38"/>
    <col min="5637" max="5637" width="11.5703125" style="38" customWidth="1"/>
    <col min="5638" max="5638" width="11.7109375" style="38" customWidth="1"/>
    <col min="5639" max="5888" width="11.42578125" style="38"/>
    <col min="5889" max="5889" width="19.42578125" style="38" bestFit="1" customWidth="1"/>
    <col min="5890" max="5890" width="12.28515625" style="38" customWidth="1"/>
    <col min="5891" max="5891" width="10.42578125" style="38" customWidth="1"/>
    <col min="5892" max="5892" width="11.42578125" style="38"/>
    <col min="5893" max="5893" width="11.5703125" style="38" customWidth="1"/>
    <col min="5894" max="5894" width="11.7109375" style="38" customWidth="1"/>
    <col min="5895" max="6144" width="11.42578125" style="38"/>
    <col min="6145" max="6145" width="19.42578125" style="38" bestFit="1" customWidth="1"/>
    <col min="6146" max="6146" width="12.28515625" style="38" customWidth="1"/>
    <col min="6147" max="6147" width="10.42578125" style="38" customWidth="1"/>
    <col min="6148" max="6148" width="11.42578125" style="38"/>
    <col min="6149" max="6149" width="11.5703125" style="38" customWidth="1"/>
    <col min="6150" max="6150" width="11.7109375" style="38" customWidth="1"/>
    <col min="6151" max="6400" width="11.42578125" style="38"/>
    <col min="6401" max="6401" width="19.42578125" style="38" bestFit="1" customWidth="1"/>
    <col min="6402" max="6402" width="12.28515625" style="38" customWidth="1"/>
    <col min="6403" max="6403" width="10.42578125" style="38" customWidth="1"/>
    <col min="6404" max="6404" width="11.42578125" style="38"/>
    <col min="6405" max="6405" width="11.5703125" style="38" customWidth="1"/>
    <col min="6406" max="6406" width="11.7109375" style="38" customWidth="1"/>
    <col min="6407" max="6656" width="11.42578125" style="38"/>
    <col min="6657" max="6657" width="19.42578125" style="38" bestFit="1" customWidth="1"/>
    <col min="6658" max="6658" width="12.28515625" style="38" customWidth="1"/>
    <col min="6659" max="6659" width="10.42578125" style="38" customWidth="1"/>
    <col min="6660" max="6660" width="11.42578125" style="38"/>
    <col min="6661" max="6661" width="11.5703125" style="38" customWidth="1"/>
    <col min="6662" max="6662" width="11.7109375" style="38" customWidth="1"/>
    <col min="6663" max="6912" width="11.42578125" style="38"/>
    <col min="6913" max="6913" width="19.42578125" style="38" bestFit="1" customWidth="1"/>
    <col min="6914" max="6914" width="12.28515625" style="38" customWidth="1"/>
    <col min="6915" max="6915" width="10.42578125" style="38" customWidth="1"/>
    <col min="6916" max="6916" width="11.42578125" style="38"/>
    <col min="6917" max="6917" width="11.5703125" style="38" customWidth="1"/>
    <col min="6918" max="6918" width="11.7109375" style="38" customWidth="1"/>
    <col min="6919" max="7168" width="11.42578125" style="38"/>
    <col min="7169" max="7169" width="19.42578125" style="38" bestFit="1" customWidth="1"/>
    <col min="7170" max="7170" width="12.28515625" style="38" customWidth="1"/>
    <col min="7171" max="7171" width="10.42578125" style="38" customWidth="1"/>
    <col min="7172" max="7172" width="11.42578125" style="38"/>
    <col min="7173" max="7173" width="11.5703125" style="38" customWidth="1"/>
    <col min="7174" max="7174" width="11.7109375" style="38" customWidth="1"/>
    <col min="7175" max="7424" width="11.42578125" style="38"/>
    <col min="7425" max="7425" width="19.42578125" style="38" bestFit="1" customWidth="1"/>
    <col min="7426" max="7426" width="12.28515625" style="38" customWidth="1"/>
    <col min="7427" max="7427" width="10.42578125" style="38" customWidth="1"/>
    <col min="7428" max="7428" width="11.42578125" style="38"/>
    <col min="7429" max="7429" width="11.5703125" style="38" customWidth="1"/>
    <col min="7430" max="7430" width="11.7109375" style="38" customWidth="1"/>
    <col min="7431" max="7680" width="11.42578125" style="38"/>
    <col min="7681" max="7681" width="19.42578125" style="38" bestFit="1" customWidth="1"/>
    <col min="7682" max="7682" width="12.28515625" style="38" customWidth="1"/>
    <col min="7683" max="7683" width="10.42578125" style="38" customWidth="1"/>
    <col min="7684" max="7684" width="11.42578125" style="38"/>
    <col min="7685" max="7685" width="11.5703125" style="38" customWidth="1"/>
    <col min="7686" max="7686" width="11.7109375" style="38" customWidth="1"/>
    <col min="7687" max="7936" width="11.42578125" style="38"/>
    <col min="7937" max="7937" width="19.42578125" style="38" bestFit="1" customWidth="1"/>
    <col min="7938" max="7938" width="12.28515625" style="38" customWidth="1"/>
    <col min="7939" max="7939" width="10.42578125" style="38" customWidth="1"/>
    <col min="7940" max="7940" width="11.42578125" style="38"/>
    <col min="7941" max="7941" width="11.5703125" style="38" customWidth="1"/>
    <col min="7942" max="7942" width="11.7109375" style="38" customWidth="1"/>
    <col min="7943" max="8192" width="11.42578125" style="38"/>
    <col min="8193" max="8193" width="19.42578125" style="38" bestFit="1" customWidth="1"/>
    <col min="8194" max="8194" width="12.28515625" style="38" customWidth="1"/>
    <col min="8195" max="8195" width="10.42578125" style="38" customWidth="1"/>
    <col min="8196" max="8196" width="11.42578125" style="38"/>
    <col min="8197" max="8197" width="11.5703125" style="38" customWidth="1"/>
    <col min="8198" max="8198" width="11.7109375" style="38" customWidth="1"/>
    <col min="8199" max="8448" width="11.42578125" style="38"/>
    <col min="8449" max="8449" width="19.42578125" style="38" bestFit="1" customWidth="1"/>
    <col min="8450" max="8450" width="12.28515625" style="38" customWidth="1"/>
    <col min="8451" max="8451" width="10.42578125" style="38" customWidth="1"/>
    <col min="8452" max="8452" width="11.42578125" style="38"/>
    <col min="8453" max="8453" width="11.5703125" style="38" customWidth="1"/>
    <col min="8454" max="8454" width="11.7109375" style="38" customWidth="1"/>
    <col min="8455" max="8704" width="11.42578125" style="38"/>
    <col min="8705" max="8705" width="19.42578125" style="38" bestFit="1" customWidth="1"/>
    <col min="8706" max="8706" width="12.28515625" style="38" customWidth="1"/>
    <col min="8707" max="8707" width="10.42578125" style="38" customWidth="1"/>
    <col min="8708" max="8708" width="11.42578125" style="38"/>
    <col min="8709" max="8709" width="11.5703125" style="38" customWidth="1"/>
    <col min="8710" max="8710" width="11.7109375" style="38" customWidth="1"/>
    <col min="8711" max="8960" width="11.42578125" style="38"/>
    <col min="8961" max="8961" width="19.42578125" style="38" bestFit="1" customWidth="1"/>
    <col min="8962" max="8962" width="12.28515625" style="38" customWidth="1"/>
    <col min="8963" max="8963" width="10.42578125" style="38" customWidth="1"/>
    <col min="8964" max="8964" width="11.42578125" style="38"/>
    <col min="8965" max="8965" width="11.5703125" style="38" customWidth="1"/>
    <col min="8966" max="8966" width="11.7109375" style="38" customWidth="1"/>
    <col min="8967" max="9216" width="11.42578125" style="38"/>
    <col min="9217" max="9217" width="19.42578125" style="38" bestFit="1" customWidth="1"/>
    <col min="9218" max="9218" width="12.28515625" style="38" customWidth="1"/>
    <col min="9219" max="9219" width="10.42578125" style="38" customWidth="1"/>
    <col min="9220" max="9220" width="11.42578125" style="38"/>
    <col min="9221" max="9221" width="11.5703125" style="38" customWidth="1"/>
    <col min="9222" max="9222" width="11.7109375" style="38" customWidth="1"/>
    <col min="9223" max="9472" width="11.42578125" style="38"/>
    <col min="9473" max="9473" width="19.42578125" style="38" bestFit="1" customWidth="1"/>
    <col min="9474" max="9474" width="12.28515625" style="38" customWidth="1"/>
    <col min="9475" max="9475" width="10.42578125" style="38" customWidth="1"/>
    <col min="9476" max="9476" width="11.42578125" style="38"/>
    <col min="9477" max="9477" width="11.5703125" style="38" customWidth="1"/>
    <col min="9478" max="9478" width="11.7109375" style="38" customWidth="1"/>
    <col min="9479" max="9728" width="11.42578125" style="38"/>
    <col min="9729" max="9729" width="19.42578125" style="38" bestFit="1" customWidth="1"/>
    <col min="9730" max="9730" width="12.28515625" style="38" customWidth="1"/>
    <col min="9731" max="9731" width="10.42578125" style="38" customWidth="1"/>
    <col min="9732" max="9732" width="11.42578125" style="38"/>
    <col min="9733" max="9733" width="11.5703125" style="38" customWidth="1"/>
    <col min="9734" max="9734" width="11.7109375" style="38" customWidth="1"/>
    <col min="9735" max="9984" width="11.42578125" style="38"/>
    <col min="9985" max="9985" width="19.42578125" style="38" bestFit="1" customWidth="1"/>
    <col min="9986" max="9986" width="12.28515625" style="38" customWidth="1"/>
    <col min="9987" max="9987" width="10.42578125" style="38" customWidth="1"/>
    <col min="9988" max="9988" width="11.42578125" style="38"/>
    <col min="9989" max="9989" width="11.5703125" style="38" customWidth="1"/>
    <col min="9990" max="9990" width="11.7109375" style="38" customWidth="1"/>
    <col min="9991" max="10240" width="11.42578125" style="38"/>
    <col min="10241" max="10241" width="19.42578125" style="38" bestFit="1" customWidth="1"/>
    <col min="10242" max="10242" width="12.28515625" style="38" customWidth="1"/>
    <col min="10243" max="10243" width="10.42578125" style="38" customWidth="1"/>
    <col min="10244" max="10244" width="11.42578125" style="38"/>
    <col min="10245" max="10245" width="11.5703125" style="38" customWidth="1"/>
    <col min="10246" max="10246" width="11.7109375" style="38" customWidth="1"/>
    <col min="10247" max="10496" width="11.42578125" style="38"/>
    <col min="10497" max="10497" width="19.42578125" style="38" bestFit="1" customWidth="1"/>
    <col min="10498" max="10498" width="12.28515625" style="38" customWidth="1"/>
    <col min="10499" max="10499" width="10.42578125" style="38" customWidth="1"/>
    <col min="10500" max="10500" width="11.42578125" style="38"/>
    <col min="10501" max="10501" width="11.5703125" style="38" customWidth="1"/>
    <col min="10502" max="10502" width="11.7109375" style="38" customWidth="1"/>
    <col min="10503" max="10752" width="11.42578125" style="38"/>
    <col min="10753" max="10753" width="19.42578125" style="38" bestFit="1" customWidth="1"/>
    <col min="10754" max="10754" width="12.28515625" style="38" customWidth="1"/>
    <col min="10755" max="10755" width="10.42578125" style="38" customWidth="1"/>
    <col min="10756" max="10756" width="11.42578125" style="38"/>
    <col min="10757" max="10757" width="11.5703125" style="38" customWidth="1"/>
    <col min="10758" max="10758" width="11.7109375" style="38" customWidth="1"/>
    <col min="10759" max="11008" width="11.42578125" style="38"/>
    <col min="11009" max="11009" width="19.42578125" style="38" bestFit="1" customWidth="1"/>
    <col min="11010" max="11010" width="12.28515625" style="38" customWidth="1"/>
    <col min="11011" max="11011" width="10.42578125" style="38" customWidth="1"/>
    <col min="11012" max="11012" width="11.42578125" style="38"/>
    <col min="11013" max="11013" width="11.5703125" style="38" customWidth="1"/>
    <col min="11014" max="11014" width="11.7109375" style="38" customWidth="1"/>
    <col min="11015" max="11264" width="11.42578125" style="38"/>
    <col min="11265" max="11265" width="19.42578125" style="38" bestFit="1" customWidth="1"/>
    <col min="11266" max="11266" width="12.28515625" style="38" customWidth="1"/>
    <col min="11267" max="11267" width="10.42578125" style="38" customWidth="1"/>
    <col min="11268" max="11268" width="11.42578125" style="38"/>
    <col min="11269" max="11269" width="11.5703125" style="38" customWidth="1"/>
    <col min="11270" max="11270" width="11.7109375" style="38" customWidth="1"/>
    <col min="11271" max="11520" width="11.42578125" style="38"/>
    <col min="11521" max="11521" width="19.42578125" style="38" bestFit="1" customWidth="1"/>
    <col min="11522" max="11522" width="12.28515625" style="38" customWidth="1"/>
    <col min="11523" max="11523" width="10.42578125" style="38" customWidth="1"/>
    <col min="11524" max="11524" width="11.42578125" style="38"/>
    <col min="11525" max="11525" width="11.5703125" style="38" customWidth="1"/>
    <col min="11526" max="11526" width="11.7109375" style="38" customWidth="1"/>
    <col min="11527" max="11776" width="11.42578125" style="38"/>
    <col min="11777" max="11777" width="19.42578125" style="38" bestFit="1" customWidth="1"/>
    <col min="11778" max="11778" width="12.28515625" style="38" customWidth="1"/>
    <col min="11779" max="11779" width="10.42578125" style="38" customWidth="1"/>
    <col min="11780" max="11780" width="11.42578125" style="38"/>
    <col min="11781" max="11781" width="11.5703125" style="38" customWidth="1"/>
    <col min="11782" max="11782" width="11.7109375" style="38" customWidth="1"/>
    <col min="11783" max="12032" width="11.42578125" style="38"/>
    <col min="12033" max="12033" width="19.42578125" style="38" bestFit="1" customWidth="1"/>
    <col min="12034" max="12034" width="12.28515625" style="38" customWidth="1"/>
    <col min="12035" max="12035" width="10.42578125" style="38" customWidth="1"/>
    <col min="12036" max="12036" width="11.42578125" style="38"/>
    <col min="12037" max="12037" width="11.5703125" style="38" customWidth="1"/>
    <col min="12038" max="12038" width="11.7109375" style="38" customWidth="1"/>
    <col min="12039" max="12288" width="11.42578125" style="38"/>
    <col min="12289" max="12289" width="19.42578125" style="38" bestFit="1" customWidth="1"/>
    <col min="12290" max="12290" width="12.28515625" style="38" customWidth="1"/>
    <col min="12291" max="12291" width="10.42578125" style="38" customWidth="1"/>
    <col min="12292" max="12292" width="11.42578125" style="38"/>
    <col min="12293" max="12293" width="11.5703125" style="38" customWidth="1"/>
    <col min="12294" max="12294" width="11.7109375" style="38" customWidth="1"/>
    <col min="12295" max="12544" width="11.42578125" style="38"/>
    <col min="12545" max="12545" width="19.42578125" style="38" bestFit="1" customWidth="1"/>
    <col min="12546" max="12546" width="12.28515625" style="38" customWidth="1"/>
    <col min="12547" max="12547" width="10.42578125" style="38" customWidth="1"/>
    <col min="12548" max="12548" width="11.42578125" style="38"/>
    <col min="12549" max="12549" width="11.5703125" style="38" customWidth="1"/>
    <col min="12550" max="12550" width="11.7109375" style="38" customWidth="1"/>
    <col min="12551" max="12800" width="11.42578125" style="38"/>
    <col min="12801" max="12801" width="19.42578125" style="38" bestFit="1" customWidth="1"/>
    <col min="12802" max="12802" width="12.28515625" style="38" customWidth="1"/>
    <col min="12803" max="12803" width="10.42578125" style="38" customWidth="1"/>
    <col min="12804" max="12804" width="11.42578125" style="38"/>
    <col min="12805" max="12805" width="11.5703125" style="38" customWidth="1"/>
    <col min="12806" max="12806" width="11.7109375" style="38" customWidth="1"/>
    <col min="12807" max="13056" width="11.42578125" style="38"/>
    <col min="13057" max="13057" width="19.42578125" style="38" bestFit="1" customWidth="1"/>
    <col min="13058" max="13058" width="12.28515625" style="38" customWidth="1"/>
    <col min="13059" max="13059" width="10.42578125" style="38" customWidth="1"/>
    <col min="13060" max="13060" width="11.42578125" style="38"/>
    <col min="13061" max="13061" width="11.5703125" style="38" customWidth="1"/>
    <col min="13062" max="13062" width="11.7109375" style="38" customWidth="1"/>
    <col min="13063" max="13312" width="11.42578125" style="38"/>
    <col min="13313" max="13313" width="19.42578125" style="38" bestFit="1" customWidth="1"/>
    <col min="13314" max="13314" width="12.28515625" style="38" customWidth="1"/>
    <col min="13315" max="13315" width="10.42578125" style="38" customWidth="1"/>
    <col min="13316" max="13316" width="11.42578125" style="38"/>
    <col min="13317" max="13317" width="11.5703125" style="38" customWidth="1"/>
    <col min="13318" max="13318" width="11.7109375" style="38" customWidth="1"/>
    <col min="13319" max="13568" width="11.42578125" style="38"/>
    <col min="13569" max="13569" width="19.42578125" style="38" bestFit="1" customWidth="1"/>
    <col min="13570" max="13570" width="12.28515625" style="38" customWidth="1"/>
    <col min="13571" max="13571" width="10.42578125" style="38" customWidth="1"/>
    <col min="13572" max="13572" width="11.42578125" style="38"/>
    <col min="13573" max="13573" width="11.5703125" style="38" customWidth="1"/>
    <col min="13574" max="13574" width="11.7109375" style="38" customWidth="1"/>
    <col min="13575" max="13824" width="11.42578125" style="38"/>
    <col min="13825" max="13825" width="19.42578125" style="38" bestFit="1" customWidth="1"/>
    <col min="13826" max="13826" width="12.28515625" style="38" customWidth="1"/>
    <col min="13827" max="13827" width="10.42578125" style="38" customWidth="1"/>
    <col min="13828" max="13828" width="11.42578125" style="38"/>
    <col min="13829" max="13829" width="11.5703125" style="38" customWidth="1"/>
    <col min="13830" max="13830" width="11.7109375" style="38" customWidth="1"/>
    <col min="13831" max="14080" width="11.42578125" style="38"/>
    <col min="14081" max="14081" width="19.42578125" style="38" bestFit="1" customWidth="1"/>
    <col min="14082" max="14082" width="12.28515625" style="38" customWidth="1"/>
    <col min="14083" max="14083" width="10.42578125" style="38" customWidth="1"/>
    <col min="14084" max="14084" width="11.42578125" style="38"/>
    <col min="14085" max="14085" width="11.5703125" style="38" customWidth="1"/>
    <col min="14086" max="14086" width="11.7109375" style="38" customWidth="1"/>
    <col min="14087" max="14336" width="11.42578125" style="38"/>
    <col min="14337" max="14337" width="19.42578125" style="38" bestFit="1" customWidth="1"/>
    <col min="14338" max="14338" width="12.28515625" style="38" customWidth="1"/>
    <col min="14339" max="14339" width="10.42578125" style="38" customWidth="1"/>
    <col min="14340" max="14340" width="11.42578125" style="38"/>
    <col min="14341" max="14341" width="11.5703125" style="38" customWidth="1"/>
    <col min="14342" max="14342" width="11.7109375" style="38" customWidth="1"/>
    <col min="14343" max="14592" width="11.42578125" style="38"/>
    <col min="14593" max="14593" width="19.42578125" style="38" bestFit="1" customWidth="1"/>
    <col min="14594" max="14594" width="12.28515625" style="38" customWidth="1"/>
    <col min="14595" max="14595" width="10.42578125" style="38" customWidth="1"/>
    <col min="14596" max="14596" width="11.42578125" style="38"/>
    <col min="14597" max="14597" width="11.5703125" style="38" customWidth="1"/>
    <col min="14598" max="14598" width="11.7109375" style="38" customWidth="1"/>
    <col min="14599" max="14848" width="11.42578125" style="38"/>
    <col min="14849" max="14849" width="19.42578125" style="38" bestFit="1" customWidth="1"/>
    <col min="14850" max="14850" width="12.28515625" style="38" customWidth="1"/>
    <col min="14851" max="14851" width="10.42578125" style="38" customWidth="1"/>
    <col min="14852" max="14852" width="11.42578125" style="38"/>
    <col min="14853" max="14853" width="11.5703125" style="38" customWidth="1"/>
    <col min="14854" max="14854" width="11.7109375" style="38" customWidth="1"/>
    <col min="14855" max="15104" width="11.42578125" style="38"/>
    <col min="15105" max="15105" width="19.42578125" style="38" bestFit="1" customWidth="1"/>
    <col min="15106" max="15106" width="12.28515625" style="38" customWidth="1"/>
    <col min="15107" max="15107" width="10.42578125" style="38" customWidth="1"/>
    <col min="15108" max="15108" width="11.42578125" style="38"/>
    <col min="15109" max="15109" width="11.5703125" style="38" customWidth="1"/>
    <col min="15110" max="15110" width="11.7109375" style="38" customWidth="1"/>
    <col min="15111" max="15360" width="11.42578125" style="38"/>
    <col min="15361" max="15361" width="19.42578125" style="38" bestFit="1" customWidth="1"/>
    <col min="15362" max="15362" width="12.28515625" style="38" customWidth="1"/>
    <col min="15363" max="15363" width="10.42578125" style="38" customWidth="1"/>
    <col min="15364" max="15364" width="11.42578125" style="38"/>
    <col min="15365" max="15365" width="11.5703125" style="38" customWidth="1"/>
    <col min="15366" max="15366" width="11.7109375" style="38" customWidth="1"/>
    <col min="15367" max="15616" width="11.42578125" style="38"/>
    <col min="15617" max="15617" width="19.42578125" style="38" bestFit="1" customWidth="1"/>
    <col min="15618" max="15618" width="12.28515625" style="38" customWidth="1"/>
    <col min="15619" max="15619" width="10.42578125" style="38" customWidth="1"/>
    <col min="15620" max="15620" width="11.42578125" style="38"/>
    <col min="15621" max="15621" width="11.5703125" style="38" customWidth="1"/>
    <col min="15622" max="15622" width="11.7109375" style="38" customWidth="1"/>
    <col min="15623" max="15872" width="11.42578125" style="38"/>
    <col min="15873" max="15873" width="19.42578125" style="38" bestFit="1" customWidth="1"/>
    <col min="15874" max="15874" width="12.28515625" style="38" customWidth="1"/>
    <col min="15875" max="15875" width="10.42578125" style="38" customWidth="1"/>
    <col min="15876" max="15876" width="11.42578125" style="38"/>
    <col min="15877" max="15877" width="11.5703125" style="38" customWidth="1"/>
    <col min="15878" max="15878" width="11.7109375" style="38" customWidth="1"/>
    <col min="15879" max="16128" width="11.42578125" style="38"/>
    <col min="16129" max="16129" width="19.42578125" style="38" bestFit="1" customWidth="1"/>
    <col min="16130" max="16130" width="12.28515625" style="38" customWidth="1"/>
    <col min="16131" max="16131" width="10.42578125" style="38" customWidth="1"/>
    <col min="16132" max="16132" width="11.42578125" style="38"/>
    <col min="16133" max="16133" width="11.5703125" style="38" customWidth="1"/>
    <col min="16134" max="16134" width="11.7109375" style="38" customWidth="1"/>
    <col min="16135" max="16384" width="11.42578125" style="38"/>
  </cols>
  <sheetData>
    <row r="3" spans="1:6" x14ac:dyDescent="0.2">
      <c r="A3" s="38" t="s">
        <v>250</v>
      </c>
      <c r="B3" s="38" t="s">
        <v>342</v>
      </c>
      <c r="C3" s="38" t="s">
        <v>343</v>
      </c>
      <c r="D3" s="38" t="s">
        <v>344</v>
      </c>
      <c r="E3" s="38" t="s">
        <v>345</v>
      </c>
      <c r="F3" s="38" t="s">
        <v>346</v>
      </c>
    </row>
    <row r="4" spans="1:6" x14ac:dyDescent="0.2">
      <c r="A4" s="38" t="s">
        <v>347</v>
      </c>
      <c r="B4" s="38">
        <v>12</v>
      </c>
      <c r="C4" s="38">
        <v>18</v>
      </c>
      <c r="D4" s="38">
        <v>19</v>
      </c>
      <c r="E4" s="38">
        <v>9</v>
      </c>
      <c r="F4" s="38">
        <f t="shared" ref="F4:F13" si="0">AVERAGE(B4:E4)</f>
        <v>14.5</v>
      </c>
    </row>
    <row r="5" spans="1:6" x14ac:dyDescent="0.2">
      <c r="A5" s="38" t="s">
        <v>348</v>
      </c>
      <c r="B5" s="38">
        <v>19</v>
      </c>
      <c r="C5" s="38">
        <v>18</v>
      </c>
      <c r="D5" s="38">
        <v>16</v>
      </c>
      <c r="E5" s="38">
        <v>18</v>
      </c>
      <c r="F5" s="38">
        <f t="shared" si="0"/>
        <v>17.75</v>
      </c>
    </row>
    <row r="6" spans="1:6" x14ac:dyDescent="0.2">
      <c r="A6" s="38" t="s">
        <v>349</v>
      </c>
      <c r="B6" s="38">
        <v>12</v>
      </c>
      <c r="C6" s="38">
        <v>11</v>
      </c>
      <c r="D6" s="38">
        <v>12</v>
      </c>
      <c r="E6" s="38">
        <v>13</v>
      </c>
      <c r="F6" s="38">
        <f t="shared" si="0"/>
        <v>12</v>
      </c>
    </row>
    <row r="7" spans="1:6" x14ac:dyDescent="0.2">
      <c r="A7" s="38" t="s">
        <v>350</v>
      </c>
      <c r="B7" s="38">
        <v>11</v>
      </c>
      <c r="C7" s="38">
        <v>9</v>
      </c>
      <c r="D7" s="38">
        <v>12</v>
      </c>
      <c r="E7" s="38">
        <v>8</v>
      </c>
      <c r="F7" s="38">
        <f t="shared" si="0"/>
        <v>10</v>
      </c>
    </row>
    <row r="8" spans="1:6" x14ac:dyDescent="0.2">
      <c r="A8" s="38" t="s">
        <v>351</v>
      </c>
      <c r="B8" s="38">
        <v>7</v>
      </c>
      <c r="C8" s="38">
        <v>18</v>
      </c>
      <c r="D8" s="38">
        <v>12</v>
      </c>
      <c r="E8" s="38">
        <v>16</v>
      </c>
      <c r="F8" s="38">
        <f t="shared" si="0"/>
        <v>13.25</v>
      </c>
    </row>
    <row r="9" spans="1:6" x14ac:dyDescent="0.2">
      <c r="A9" s="38" t="s">
        <v>352</v>
      </c>
      <c r="B9" s="38">
        <v>20</v>
      </c>
      <c r="C9" s="38">
        <v>19</v>
      </c>
      <c r="D9" s="38">
        <v>19</v>
      </c>
      <c r="E9" s="38">
        <v>19</v>
      </c>
      <c r="F9" s="38">
        <f t="shared" si="0"/>
        <v>19.25</v>
      </c>
    </row>
    <row r="10" spans="1:6" x14ac:dyDescent="0.2">
      <c r="A10" s="38" t="s">
        <v>353</v>
      </c>
      <c r="B10" s="38">
        <v>9</v>
      </c>
      <c r="C10" s="38">
        <v>7</v>
      </c>
      <c r="D10" s="38">
        <v>16</v>
      </c>
      <c r="E10" s="38">
        <v>8</v>
      </c>
      <c r="F10" s="38">
        <f t="shared" si="0"/>
        <v>10</v>
      </c>
    </row>
    <row r="11" spans="1:6" x14ac:dyDescent="0.2">
      <c r="A11" s="38" t="s">
        <v>354</v>
      </c>
      <c r="B11" s="38">
        <v>18</v>
      </c>
      <c r="C11" s="38">
        <v>17</v>
      </c>
      <c r="D11" s="38">
        <v>17</v>
      </c>
      <c r="E11" s="38">
        <v>17</v>
      </c>
      <c r="F11" s="38">
        <f t="shared" si="0"/>
        <v>17.25</v>
      </c>
    </row>
    <row r="12" spans="1:6" x14ac:dyDescent="0.2">
      <c r="A12" s="38" t="s">
        <v>355</v>
      </c>
      <c r="B12" s="38">
        <v>5</v>
      </c>
      <c r="C12" s="38">
        <v>12</v>
      </c>
      <c r="D12" s="38">
        <v>6</v>
      </c>
      <c r="E12" s="38">
        <v>12</v>
      </c>
      <c r="F12" s="38">
        <f t="shared" si="0"/>
        <v>8.75</v>
      </c>
    </row>
    <row r="13" spans="1:6" x14ac:dyDescent="0.2">
      <c r="A13" s="38" t="s">
        <v>356</v>
      </c>
      <c r="B13" s="38">
        <v>14</v>
      </c>
      <c r="C13" s="38">
        <v>15</v>
      </c>
      <c r="D13" s="38">
        <v>12</v>
      </c>
      <c r="E13" s="38">
        <v>15</v>
      </c>
      <c r="F13" s="38">
        <f t="shared" si="0"/>
        <v>14</v>
      </c>
    </row>
    <row r="15" spans="1:6" x14ac:dyDescent="0.2">
      <c r="A15" s="38" t="s">
        <v>357</v>
      </c>
    </row>
    <row r="16" spans="1:6" x14ac:dyDescent="0.2">
      <c r="A16" s="38" t="s">
        <v>358</v>
      </c>
    </row>
    <row r="17" spans="1:5" x14ac:dyDescent="0.2">
      <c r="A17" s="38" t="s">
        <v>359</v>
      </c>
    </row>
    <row r="18" spans="1:5" x14ac:dyDescent="0.2">
      <c r="A18" s="38" t="s">
        <v>360</v>
      </c>
    </row>
    <row r="20" spans="1:5" x14ac:dyDescent="0.2">
      <c r="B20" s="38" t="s">
        <v>361</v>
      </c>
      <c r="C20" s="38" t="s">
        <v>362</v>
      </c>
      <c r="E20" s="38" t="s">
        <v>363</v>
      </c>
    </row>
    <row r="21" spans="1:5" x14ac:dyDescent="0.2">
      <c r="A21" s="38" t="s">
        <v>338</v>
      </c>
      <c r="C21" s="158"/>
    </row>
    <row r="22" spans="1:5" x14ac:dyDescent="0.2">
      <c r="A22" s="38" t="s">
        <v>337</v>
      </c>
      <c r="C22" s="158"/>
    </row>
    <row r="26" spans="1:5" ht="15" x14ac:dyDescent="0.2">
      <c r="B26" s="159"/>
    </row>
  </sheetData>
  <printOptions horizontalCentered="1" verticalCentered="1"/>
  <pageMargins left="0.39370078740157483" right="0.39370078740157483" top="0.39370078740157483" bottom="0.39370078740157483" header="0" footer="0"/>
  <pageSetup paperSize="9" scale="150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25"/>
  <sheetViews>
    <sheetView zoomScaleNormal="100" workbookViewId="0">
      <selection activeCell="D23" sqref="D23"/>
    </sheetView>
  </sheetViews>
  <sheetFormatPr baseColWidth="10" defaultRowHeight="12.75" x14ac:dyDescent="0.2"/>
  <cols>
    <col min="1" max="1" width="15.7109375" style="1" customWidth="1"/>
    <col min="2" max="2" width="14.7109375" style="1" customWidth="1"/>
    <col min="3" max="3" width="15.7109375" style="1" customWidth="1"/>
    <col min="4" max="4" width="14.7109375" style="1" customWidth="1"/>
    <col min="5" max="5" width="15.7109375" style="1" customWidth="1"/>
    <col min="6" max="6" width="14.7109375" style="1" customWidth="1"/>
    <col min="7" max="7" width="11.42578125" style="1"/>
    <col min="8" max="8" width="30.7109375" style="1" customWidth="1"/>
    <col min="9" max="9" width="15.7109375" style="1" customWidth="1"/>
    <col min="10" max="10" width="20.7109375" style="1" customWidth="1"/>
    <col min="11" max="11" width="15.7109375" style="1" customWidth="1"/>
    <col min="12" max="16384" width="11.42578125" style="1"/>
  </cols>
  <sheetData>
    <row r="1" spans="1:11" ht="27" customHeight="1" x14ac:dyDescent="0.2">
      <c r="A1" s="36" t="s">
        <v>251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2.7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">
      <c r="A4" s="37" t="s">
        <v>252</v>
      </c>
      <c r="B4" s="37"/>
      <c r="C4" s="37"/>
      <c r="D4" s="37"/>
      <c r="E4" s="37"/>
      <c r="F4" s="37"/>
      <c r="G4" s="20"/>
      <c r="H4" s="37" t="s">
        <v>253</v>
      </c>
      <c r="I4" s="37"/>
      <c r="J4" s="37"/>
      <c r="K4" s="37"/>
    </row>
    <row r="5" spans="1:11" x14ac:dyDescent="0.2">
      <c r="A5" s="37"/>
      <c r="B5" s="37"/>
      <c r="C5" s="37"/>
      <c r="D5" s="37"/>
      <c r="E5" s="37"/>
      <c r="F5" s="37"/>
      <c r="G5" s="20"/>
      <c r="H5" s="37"/>
      <c r="I5" s="37"/>
      <c r="J5" s="37"/>
      <c r="K5" s="37"/>
    </row>
    <row r="6" spans="1:11" x14ac:dyDescent="0.2">
      <c r="A6" s="38" t="s">
        <v>254</v>
      </c>
      <c r="B6" s="38"/>
      <c r="C6" s="38" t="s">
        <v>255</v>
      </c>
      <c r="D6" s="38"/>
      <c r="E6" s="38" t="s">
        <v>256</v>
      </c>
      <c r="F6" s="38"/>
      <c r="G6" s="20"/>
      <c r="H6" s="20" t="s">
        <v>257</v>
      </c>
      <c r="I6" s="20"/>
      <c r="J6" s="20" t="s">
        <v>258</v>
      </c>
      <c r="K6" s="20"/>
    </row>
    <row r="7" spans="1:11" x14ac:dyDescent="0.2">
      <c r="A7" s="20" t="s">
        <v>259</v>
      </c>
      <c r="B7" s="20" t="s">
        <v>260</v>
      </c>
      <c r="C7" s="20" t="s">
        <v>259</v>
      </c>
      <c r="D7" s="20" t="s">
        <v>260</v>
      </c>
      <c r="E7" s="20" t="s">
        <v>259</v>
      </c>
      <c r="F7" s="20" t="s">
        <v>260</v>
      </c>
      <c r="G7" s="20"/>
      <c r="H7" s="20" t="s">
        <v>261</v>
      </c>
      <c r="I7" s="20"/>
      <c r="J7" s="20" t="s">
        <v>262</v>
      </c>
      <c r="K7" s="20"/>
    </row>
    <row r="8" spans="1:11" x14ac:dyDescent="0.2">
      <c r="A8" s="20" t="s">
        <v>263</v>
      </c>
      <c r="B8" s="20">
        <v>1024581</v>
      </c>
      <c r="C8" s="20" t="s">
        <v>264</v>
      </c>
      <c r="D8" s="20">
        <v>409506</v>
      </c>
      <c r="E8" s="20" t="s">
        <v>265</v>
      </c>
      <c r="F8" s="20">
        <v>376289</v>
      </c>
      <c r="G8" s="20"/>
      <c r="H8" s="20" t="s">
        <v>266</v>
      </c>
      <c r="I8" s="20"/>
      <c r="J8" s="20" t="s">
        <v>267</v>
      </c>
      <c r="K8" s="20"/>
    </row>
    <row r="9" spans="1:11" x14ac:dyDescent="0.2">
      <c r="A9" s="20" t="s">
        <v>268</v>
      </c>
      <c r="B9" s="20">
        <v>999026</v>
      </c>
      <c r="C9" s="20" t="s">
        <v>269</v>
      </c>
      <c r="D9" s="20">
        <v>517772</v>
      </c>
      <c r="E9" s="20" t="s">
        <v>270</v>
      </c>
      <c r="F9" s="20">
        <v>798646</v>
      </c>
      <c r="G9" s="20"/>
      <c r="H9" s="20" t="s">
        <v>271</v>
      </c>
      <c r="I9" s="20"/>
      <c r="J9" s="20" t="s">
        <v>272</v>
      </c>
      <c r="K9" s="20"/>
    </row>
    <row r="10" spans="1:11" x14ac:dyDescent="0.2">
      <c r="A10" s="20" t="s">
        <v>273</v>
      </c>
      <c r="B10" s="20">
        <v>699585</v>
      </c>
      <c r="C10" s="20" t="s">
        <v>274</v>
      </c>
      <c r="D10" s="20">
        <v>1343501</v>
      </c>
      <c r="E10" s="20" t="s">
        <v>275</v>
      </c>
      <c r="F10" s="20">
        <v>74129</v>
      </c>
      <c r="G10" s="20"/>
      <c r="H10" s="20" t="s">
        <v>276</v>
      </c>
      <c r="I10" s="20"/>
      <c r="J10" s="20" t="s">
        <v>277</v>
      </c>
      <c r="K10" s="20"/>
    </row>
    <row r="11" spans="1:11" x14ac:dyDescent="0.2">
      <c r="A11" s="20" t="s">
        <v>278</v>
      </c>
      <c r="B11" s="20">
        <v>607630</v>
      </c>
      <c r="C11" s="20" t="s">
        <v>279</v>
      </c>
      <c r="D11" s="20">
        <v>1103536</v>
      </c>
      <c r="E11" s="20" t="s">
        <v>280</v>
      </c>
      <c r="F11" s="20">
        <v>643233</v>
      </c>
      <c r="G11" s="20"/>
      <c r="H11" s="20" t="s">
        <v>281</v>
      </c>
      <c r="I11" s="20"/>
      <c r="J11" s="20"/>
      <c r="K11" s="20"/>
    </row>
    <row r="12" spans="1:11" x14ac:dyDescent="0.2">
      <c r="A12" s="20" t="s">
        <v>282</v>
      </c>
      <c r="B12" s="20">
        <v>1365735</v>
      </c>
      <c r="C12" s="20" t="s">
        <v>283</v>
      </c>
      <c r="D12" s="20">
        <v>413772</v>
      </c>
      <c r="E12" s="20" t="s">
        <v>284</v>
      </c>
      <c r="F12" s="20">
        <v>366912</v>
      </c>
      <c r="G12" s="20"/>
      <c r="H12" s="20" t="s">
        <v>285</v>
      </c>
      <c r="I12" s="20"/>
      <c r="J12" s="20"/>
      <c r="K12" s="20"/>
    </row>
    <row r="13" spans="1:11" x14ac:dyDescent="0.2">
      <c r="A13" s="20" t="s">
        <v>286</v>
      </c>
      <c r="B13" s="20">
        <v>1008505</v>
      </c>
      <c r="C13" s="20" t="s">
        <v>287</v>
      </c>
      <c r="D13" s="20">
        <v>717637</v>
      </c>
      <c r="E13" s="20"/>
      <c r="F13" s="20"/>
      <c r="G13" s="20"/>
      <c r="H13" s="20" t="s">
        <v>288</v>
      </c>
      <c r="I13" s="20"/>
      <c r="J13" s="20"/>
      <c r="K13" s="20"/>
    </row>
    <row r="14" spans="1:11" x14ac:dyDescent="0.2">
      <c r="A14" s="20" t="s">
        <v>289</v>
      </c>
      <c r="B14" s="20">
        <v>6931587</v>
      </c>
      <c r="C14" s="20" t="s">
        <v>290</v>
      </c>
      <c r="D14" s="20">
        <v>1133183</v>
      </c>
      <c r="E14" s="20"/>
      <c r="F14" s="20"/>
      <c r="G14" s="20"/>
      <c r="H14" s="20" t="s">
        <v>291</v>
      </c>
      <c r="I14" s="20"/>
      <c r="J14" s="20"/>
      <c r="K14" s="20"/>
    </row>
    <row r="15" spans="1:11" x14ac:dyDescent="0.2">
      <c r="A15" s="20" t="s">
        <v>292</v>
      </c>
      <c r="B15" s="20">
        <v>137735</v>
      </c>
      <c r="C15" s="20" t="s">
        <v>293</v>
      </c>
      <c r="D15" s="20">
        <v>243671</v>
      </c>
      <c r="E15" s="20"/>
      <c r="F15" s="20"/>
      <c r="G15" s="20"/>
      <c r="H15" s="20" t="s">
        <v>294</v>
      </c>
      <c r="I15" s="20"/>
      <c r="J15" s="20"/>
      <c r="K15" s="20"/>
    </row>
    <row r="16" spans="1:11" x14ac:dyDescent="0.2">
      <c r="A16" s="20" t="s">
        <v>295</v>
      </c>
      <c r="B16" s="20">
        <v>1467538</v>
      </c>
      <c r="C16" s="20" t="s">
        <v>296</v>
      </c>
      <c r="D16" s="20">
        <v>1143354</v>
      </c>
      <c r="E16" s="20"/>
      <c r="F16" s="20"/>
      <c r="G16" s="20"/>
      <c r="H16" s="20" t="s">
        <v>297</v>
      </c>
      <c r="I16" s="20"/>
      <c r="J16" s="20"/>
      <c r="K16" s="20"/>
    </row>
    <row r="17" spans="1:11" x14ac:dyDescent="0.2">
      <c r="A17" s="20" t="s">
        <v>298</v>
      </c>
      <c r="B17" s="20">
        <v>246076</v>
      </c>
      <c r="C17" s="20"/>
      <c r="D17" s="20"/>
      <c r="E17" s="20"/>
      <c r="F17" s="20"/>
      <c r="G17" s="20"/>
      <c r="H17" s="20" t="s">
        <v>299</v>
      </c>
      <c r="I17" s="20"/>
      <c r="J17" s="20"/>
      <c r="K17" s="20"/>
    </row>
    <row r="18" spans="1:11" x14ac:dyDescent="0.2">
      <c r="A18" s="20" t="s">
        <v>300</v>
      </c>
      <c r="B18" s="20">
        <v>173604</v>
      </c>
      <c r="C18" s="20"/>
      <c r="D18" s="20"/>
      <c r="E18" s="20"/>
      <c r="F18" s="20"/>
      <c r="G18" s="20"/>
      <c r="H18" s="20"/>
      <c r="I18" s="20"/>
      <c r="J18" s="20"/>
      <c r="K18" s="20"/>
    </row>
    <row r="19" spans="1:1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1" spans="1:11" x14ac:dyDescent="0.2">
      <c r="C21" s="19"/>
      <c r="D21" s="19"/>
      <c r="E21" s="19"/>
    </row>
    <row r="22" spans="1:11" x14ac:dyDescent="0.2">
      <c r="C22" s="19"/>
      <c r="D22" s="19"/>
    </row>
    <row r="23" spans="1:11" x14ac:dyDescent="0.2">
      <c r="C23" s="19"/>
      <c r="D23" s="19"/>
      <c r="E23" s="19"/>
      <c r="F23" s="19"/>
    </row>
    <row r="24" spans="1:11" x14ac:dyDescent="0.2">
      <c r="C24" s="19"/>
      <c r="D24" s="19"/>
    </row>
    <row r="25" spans="1:11" x14ac:dyDescent="0.2">
      <c r="D25" s="19"/>
    </row>
  </sheetData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J23"/>
  <sheetViews>
    <sheetView workbookViewId="0">
      <selection activeCell="G27" sqref="G27"/>
    </sheetView>
  </sheetViews>
  <sheetFormatPr baseColWidth="10" defaultRowHeight="12.75" x14ac:dyDescent="0.2"/>
  <cols>
    <col min="1" max="1" width="6" style="1" bestFit="1" customWidth="1"/>
    <col min="2" max="2" width="16.7109375" style="1" bestFit="1" customWidth="1"/>
    <col min="3" max="9" width="11.42578125" style="1"/>
    <col min="10" max="10" width="12.28515625" style="1" bestFit="1" customWidth="1"/>
    <col min="11" max="16384" width="11.42578125" style="1"/>
  </cols>
  <sheetData>
    <row r="1" spans="1:10" ht="15.75" customHeight="1" x14ac:dyDescent="0.2">
      <c r="A1" s="177" t="s">
        <v>301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3.5" thickBot="1" x14ac:dyDescent="0.25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3.5" thickBot="1" x14ac:dyDescent="0.25">
      <c r="A3" s="21" t="s">
        <v>302</v>
      </c>
      <c r="B3" s="21" t="s">
        <v>303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245</v>
      </c>
      <c r="I3" s="21" t="s">
        <v>309</v>
      </c>
      <c r="J3" s="21" t="s">
        <v>310</v>
      </c>
    </row>
    <row r="4" spans="1:10" x14ac:dyDescent="0.2">
      <c r="A4" s="22">
        <v>1</v>
      </c>
      <c r="B4" s="23" t="s">
        <v>311</v>
      </c>
      <c r="C4" s="23" t="s">
        <v>312</v>
      </c>
      <c r="D4" s="22">
        <v>12</v>
      </c>
      <c r="E4" s="22">
        <v>15</v>
      </c>
      <c r="F4" s="22">
        <v>13</v>
      </c>
      <c r="G4" s="22">
        <v>16</v>
      </c>
      <c r="H4" s="24">
        <f>AVERAGE(D4:G4)</f>
        <v>14</v>
      </c>
      <c r="I4" s="23" t="str">
        <f>IF(H4&lt;11,"Desaprobado","Aprobado")</f>
        <v>Aprobado</v>
      </c>
      <c r="J4" s="23" t="str">
        <f>IF(H4&lt;6,"Pésimo",IF(H4&lt;11,"Malo",IF(H4&lt;16,"Bueno","Excelente")))</f>
        <v>Bueno</v>
      </c>
    </row>
    <row r="5" spans="1:10" x14ac:dyDescent="0.2">
      <c r="A5" s="25">
        <v>2</v>
      </c>
      <c r="B5" s="26" t="s">
        <v>313</v>
      </c>
      <c r="C5" s="26" t="s">
        <v>314</v>
      </c>
      <c r="D5" s="25">
        <v>13</v>
      </c>
      <c r="E5" s="25">
        <v>17</v>
      </c>
      <c r="F5" s="25">
        <v>15</v>
      </c>
      <c r="G5" s="25">
        <v>17</v>
      </c>
      <c r="H5" s="27">
        <f t="shared" ref="H5:H13" si="0">AVERAGE(D5:G5)</f>
        <v>15.5</v>
      </c>
      <c r="I5" s="26" t="str">
        <f t="shared" ref="I5:I12" si="1">IF(H5&lt;11,"Desaprobado","Aprobado")</f>
        <v>Aprobado</v>
      </c>
      <c r="J5" s="26" t="str">
        <f t="shared" ref="J5:J13" si="2">IF(H5&lt;6,"Pésimo",IF(H5&lt;11,"Malo",IF(H5&lt;16,"Bueno","Excelente")))</f>
        <v>Bueno</v>
      </c>
    </row>
    <row r="6" spans="1:10" x14ac:dyDescent="0.2">
      <c r="A6" s="25">
        <v>3</v>
      </c>
      <c r="B6" s="26" t="s">
        <v>315</v>
      </c>
      <c r="C6" s="26" t="s">
        <v>241</v>
      </c>
      <c r="D6" s="25">
        <v>14</v>
      </c>
      <c r="E6" s="25">
        <v>8</v>
      </c>
      <c r="F6" s="25">
        <v>9</v>
      </c>
      <c r="G6" s="25">
        <v>15</v>
      </c>
      <c r="H6" s="27">
        <f t="shared" si="0"/>
        <v>11.5</v>
      </c>
      <c r="I6" s="26" t="str">
        <f t="shared" si="1"/>
        <v>Aprobado</v>
      </c>
      <c r="J6" s="26" t="str">
        <f t="shared" si="2"/>
        <v>Bueno</v>
      </c>
    </row>
    <row r="7" spans="1:10" x14ac:dyDescent="0.2">
      <c r="A7" s="25">
        <v>4</v>
      </c>
      <c r="B7" s="26" t="s">
        <v>316</v>
      </c>
      <c r="C7" s="26" t="s">
        <v>317</v>
      </c>
      <c r="D7" s="25">
        <v>15</v>
      </c>
      <c r="E7" s="25">
        <v>14</v>
      </c>
      <c r="F7" s="25">
        <v>14</v>
      </c>
      <c r="G7" s="25">
        <v>14</v>
      </c>
      <c r="H7" s="27">
        <f t="shared" si="0"/>
        <v>14.25</v>
      </c>
      <c r="I7" s="26" t="str">
        <f t="shared" si="1"/>
        <v>Aprobado</v>
      </c>
      <c r="J7" s="26" t="str">
        <f t="shared" si="2"/>
        <v>Bueno</v>
      </c>
    </row>
    <row r="8" spans="1:10" x14ac:dyDescent="0.2">
      <c r="A8" s="25">
        <v>5</v>
      </c>
      <c r="B8" s="26" t="s">
        <v>318</v>
      </c>
      <c r="C8" s="26" t="s">
        <v>319</v>
      </c>
      <c r="D8" s="25">
        <v>5</v>
      </c>
      <c r="E8" s="25">
        <v>7</v>
      </c>
      <c r="F8" s="25">
        <v>7</v>
      </c>
      <c r="G8" s="25">
        <v>8</v>
      </c>
      <c r="H8" s="27">
        <f t="shared" si="0"/>
        <v>6.75</v>
      </c>
      <c r="I8" s="26" t="str">
        <f t="shared" si="1"/>
        <v>Desaprobado</v>
      </c>
      <c r="J8" s="26" t="str">
        <f t="shared" si="2"/>
        <v>Malo</v>
      </c>
    </row>
    <row r="9" spans="1:10" x14ac:dyDescent="0.2">
      <c r="A9" s="25">
        <v>6</v>
      </c>
      <c r="B9" s="26" t="s">
        <v>320</v>
      </c>
      <c r="C9" s="26" t="s">
        <v>321</v>
      </c>
      <c r="D9" s="25">
        <v>12</v>
      </c>
      <c r="E9" s="25">
        <v>18</v>
      </c>
      <c r="F9" s="25">
        <v>19</v>
      </c>
      <c r="G9" s="25">
        <v>15</v>
      </c>
      <c r="H9" s="27">
        <f t="shared" si="0"/>
        <v>16</v>
      </c>
      <c r="I9" s="26" t="str">
        <f t="shared" si="1"/>
        <v>Aprobado</v>
      </c>
      <c r="J9" s="26" t="str">
        <f t="shared" si="2"/>
        <v>Excelente</v>
      </c>
    </row>
    <row r="10" spans="1:10" x14ac:dyDescent="0.2">
      <c r="A10" s="25">
        <v>7</v>
      </c>
      <c r="B10" s="26" t="s">
        <v>322</v>
      </c>
      <c r="C10" s="26" t="s">
        <v>323</v>
      </c>
      <c r="D10" s="25">
        <v>14</v>
      </c>
      <c r="E10" s="25">
        <v>14</v>
      </c>
      <c r="F10" s="25">
        <v>14</v>
      </c>
      <c r="G10" s="25">
        <v>15</v>
      </c>
      <c r="H10" s="27">
        <f t="shared" si="0"/>
        <v>14.25</v>
      </c>
      <c r="I10" s="26" t="str">
        <f t="shared" si="1"/>
        <v>Aprobado</v>
      </c>
      <c r="J10" s="26" t="str">
        <f t="shared" si="2"/>
        <v>Bueno</v>
      </c>
    </row>
    <row r="11" spans="1:10" x14ac:dyDescent="0.2">
      <c r="A11" s="25">
        <v>8</v>
      </c>
      <c r="B11" s="26" t="s">
        <v>324</v>
      </c>
      <c r="C11" s="26" t="s">
        <v>325</v>
      </c>
      <c r="D11" s="25">
        <v>14</v>
      </c>
      <c r="E11" s="25">
        <v>18</v>
      </c>
      <c r="F11" s="25">
        <v>17</v>
      </c>
      <c r="G11" s="25">
        <v>16</v>
      </c>
      <c r="H11" s="27">
        <f t="shared" si="0"/>
        <v>16.25</v>
      </c>
      <c r="I11" s="26" t="str">
        <f t="shared" si="1"/>
        <v>Aprobado</v>
      </c>
      <c r="J11" s="26" t="str">
        <f t="shared" si="2"/>
        <v>Excelente</v>
      </c>
    </row>
    <row r="12" spans="1:10" x14ac:dyDescent="0.2">
      <c r="A12" s="25">
        <v>9</v>
      </c>
      <c r="B12" s="26" t="s">
        <v>326</v>
      </c>
      <c r="C12" s="26" t="s">
        <v>327</v>
      </c>
      <c r="D12" s="25">
        <v>18</v>
      </c>
      <c r="E12" s="25">
        <v>14</v>
      </c>
      <c r="F12" s="25">
        <v>15</v>
      </c>
      <c r="G12" s="25">
        <v>15</v>
      </c>
      <c r="H12" s="27">
        <f t="shared" si="0"/>
        <v>15.5</v>
      </c>
      <c r="I12" s="26" t="str">
        <f t="shared" si="1"/>
        <v>Aprobado</v>
      </c>
      <c r="J12" s="26" t="str">
        <f t="shared" si="2"/>
        <v>Bueno</v>
      </c>
    </row>
    <row r="13" spans="1:10" ht="13.5" thickBot="1" x14ac:dyDescent="0.25">
      <c r="A13" s="28">
        <v>10</v>
      </c>
      <c r="B13" s="29" t="s">
        <v>328</v>
      </c>
      <c r="C13" s="29" t="s">
        <v>329</v>
      </c>
      <c r="D13" s="28">
        <v>17</v>
      </c>
      <c r="E13" s="28">
        <v>20</v>
      </c>
      <c r="F13" s="28">
        <v>19</v>
      </c>
      <c r="G13" s="28">
        <v>19</v>
      </c>
      <c r="H13" s="30">
        <f t="shared" si="0"/>
        <v>18.75</v>
      </c>
      <c r="I13" s="29" t="str">
        <f>IF(H13&lt;11,"Desaprobado","Aprobado")</f>
        <v>Aprobado</v>
      </c>
      <c r="J13" s="29" t="str">
        <f t="shared" si="2"/>
        <v>Excelente</v>
      </c>
    </row>
    <row r="14" spans="1:10" ht="13.5" thickBot="1" x14ac:dyDescent="0.25">
      <c r="I14" s="31"/>
      <c r="J14" s="31"/>
    </row>
    <row r="15" spans="1:10" ht="13.5" thickBot="1" x14ac:dyDescent="0.25">
      <c r="B15" s="179" t="s">
        <v>340</v>
      </c>
      <c r="C15" s="180"/>
      <c r="I15" s="31"/>
      <c r="J15" s="31"/>
    </row>
    <row r="16" spans="1:10" x14ac:dyDescent="0.2">
      <c r="B16" s="34" t="s">
        <v>337</v>
      </c>
      <c r="C16" s="32">
        <f>COUNTIF(I4:I13,"Aprobado")</f>
        <v>9</v>
      </c>
    </row>
    <row r="17" spans="2:3" ht="13.5" thickBot="1" x14ac:dyDescent="0.25">
      <c r="B17" s="34" t="s">
        <v>338</v>
      </c>
      <c r="C17" s="32">
        <f>COUNTIF(I4:I13,"DEsaprobado")</f>
        <v>1</v>
      </c>
    </row>
    <row r="18" spans="2:3" ht="13.5" thickBot="1" x14ac:dyDescent="0.25">
      <c r="B18" s="179" t="s">
        <v>339</v>
      </c>
      <c r="C18" s="180"/>
    </row>
    <row r="19" spans="2:3" x14ac:dyDescent="0.2">
      <c r="B19" s="34" t="s">
        <v>335</v>
      </c>
      <c r="C19" s="32">
        <f>COUNTIF(J4:J13,"Pésimo")</f>
        <v>0</v>
      </c>
    </row>
    <row r="20" spans="2:3" x14ac:dyDescent="0.2">
      <c r="B20" s="34" t="s">
        <v>334</v>
      </c>
      <c r="C20" s="32">
        <f>COUNTIF(J4:J13,"Malo")</f>
        <v>1</v>
      </c>
    </row>
    <row r="21" spans="2:3" x14ac:dyDescent="0.2">
      <c r="B21" s="34" t="s">
        <v>336</v>
      </c>
      <c r="C21" s="32">
        <f>COUNTIF(J4:J13,"Regular")</f>
        <v>0</v>
      </c>
    </row>
    <row r="22" spans="2:3" x14ac:dyDescent="0.2">
      <c r="B22" s="34" t="s">
        <v>332</v>
      </c>
      <c r="C22" s="32">
        <f>COUNTIF(J4:J13,"Bueno")</f>
        <v>6</v>
      </c>
    </row>
    <row r="23" spans="2:3" ht="13.5" thickBot="1" x14ac:dyDescent="0.25">
      <c r="B23" s="35" t="s">
        <v>333</v>
      </c>
      <c r="C23" s="33">
        <f>COUNTIF(J4:J13,"Excelente")</f>
        <v>3</v>
      </c>
    </row>
  </sheetData>
  <sheetProtection password="C71F" sheet="1" objects="1" scenarios="1"/>
  <mergeCells count="3">
    <mergeCell ref="A1:J2"/>
    <mergeCell ref="B18:C18"/>
    <mergeCell ref="B15:C15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J23"/>
  <sheetViews>
    <sheetView workbookViewId="0">
      <selection activeCell="G27" sqref="G27"/>
    </sheetView>
  </sheetViews>
  <sheetFormatPr baseColWidth="10" defaultRowHeight="12.75" x14ac:dyDescent="0.2"/>
  <cols>
    <col min="1" max="1" width="6" style="20" bestFit="1" customWidth="1"/>
    <col min="2" max="2" width="16.7109375" style="20" bestFit="1" customWidth="1"/>
    <col min="3" max="9" width="11.42578125" style="20"/>
    <col min="10" max="10" width="12.28515625" style="20" bestFit="1" customWidth="1"/>
    <col min="11" max="16384" width="11.42578125" style="20"/>
  </cols>
  <sheetData>
    <row r="1" spans="1:10" ht="15.75" customHeight="1" x14ac:dyDescent="0.2">
      <c r="A1" s="39" t="s">
        <v>330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3.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">
      <c r="A3" s="40" t="s">
        <v>302</v>
      </c>
      <c r="B3" s="40" t="s">
        <v>303</v>
      </c>
      <c r="C3" s="40" t="s">
        <v>304</v>
      </c>
      <c r="D3" s="40" t="s">
        <v>305</v>
      </c>
      <c r="E3" s="40" t="s">
        <v>306</v>
      </c>
      <c r="F3" s="40" t="s">
        <v>307</v>
      </c>
      <c r="G3" s="40" t="s">
        <v>308</v>
      </c>
      <c r="H3" s="40" t="s">
        <v>245</v>
      </c>
      <c r="I3" s="40" t="s">
        <v>309</v>
      </c>
      <c r="J3" s="40" t="s">
        <v>310</v>
      </c>
    </row>
    <row r="4" spans="1:10" x14ac:dyDescent="0.2">
      <c r="A4" s="20">
        <v>1</v>
      </c>
      <c r="B4" s="20" t="s">
        <v>311</v>
      </c>
      <c r="C4" s="20" t="s">
        <v>312</v>
      </c>
      <c r="D4" s="20">
        <v>12</v>
      </c>
      <c r="E4" s="20">
        <v>15</v>
      </c>
      <c r="F4" s="20">
        <v>13</v>
      </c>
      <c r="G4" s="20">
        <v>16</v>
      </c>
      <c r="I4" s="20" t="s">
        <v>331</v>
      </c>
      <c r="J4" s="20" t="s">
        <v>332</v>
      </c>
    </row>
    <row r="5" spans="1:10" x14ac:dyDescent="0.2">
      <c r="A5" s="20">
        <v>2</v>
      </c>
      <c r="B5" s="20" t="s">
        <v>313</v>
      </c>
      <c r="C5" s="20" t="s">
        <v>314</v>
      </c>
      <c r="D5" s="20">
        <v>13</v>
      </c>
      <c r="E5" s="20">
        <v>17</v>
      </c>
      <c r="F5" s="20">
        <v>15</v>
      </c>
      <c r="G5" s="20">
        <v>17</v>
      </c>
      <c r="I5" s="20" t="s">
        <v>331</v>
      </c>
      <c r="J5" s="20" t="s">
        <v>332</v>
      </c>
    </row>
    <row r="6" spans="1:10" x14ac:dyDescent="0.2">
      <c r="A6" s="20">
        <v>3</v>
      </c>
      <c r="B6" s="20" t="s">
        <v>315</v>
      </c>
      <c r="C6" s="20" t="s">
        <v>241</v>
      </c>
      <c r="D6" s="20">
        <v>14</v>
      </c>
      <c r="E6" s="20">
        <v>8</v>
      </c>
      <c r="F6" s="20">
        <v>9</v>
      </c>
      <c r="G6" s="20">
        <v>15</v>
      </c>
      <c r="I6" s="20" t="s">
        <v>331</v>
      </c>
      <c r="J6" s="20" t="s">
        <v>332</v>
      </c>
    </row>
    <row r="7" spans="1:10" x14ac:dyDescent="0.2">
      <c r="A7" s="20">
        <v>4</v>
      </c>
      <c r="B7" s="20" t="s">
        <v>316</v>
      </c>
      <c r="C7" s="20" t="s">
        <v>317</v>
      </c>
      <c r="D7" s="20">
        <v>15</v>
      </c>
      <c r="E7" s="20">
        <v>14</v>
      </c>
      <c r="F7" s="20">
        <v>14</v>
      </c>
      <c r="G7" s="20">
        <v>14</v>
      </c>
      <c r="I7" s="20" t="s">
        <v>331</v>
      </c>
      <c r="J7" s="20" t="s">
        <v>332</v>
      </c>
    </row>
    <row r="8" spans="1:10" x14ac:dyDescent="0.2">
      <c r="A8" s="20">
        <v>5</v>
      </c>
      <c r="B8" s="20" t="s">
        <v>318</v>
      </c>
      <c r="C8" s="20" t="s">
        <v>319</v>
      </c>
      <c r="D8" s="20">
        <v>5</v>
      </c>
      <c r="E8" s="20">
        <v>7</v>
      </c>
      <c r="F8" s="20">
        <v>7</v>
      </c>
      <c r="G8" s="20">
        <v>8</v>
      </c>
      <c r="I8" s="20" t="s">
        <v>341</v>
      </c>
      <c r="J8" s="20" t="s">
        <v>334</v>
      </c>
    </row>
    <row r="9" spans="1:10" x14ac:dyDescent="0.2">
      <c r="A9" s="20">
        <v>6</v>
      </c>
      <c r="B9" s="20" t="s">
        <v>320</v>
      </c>
      <c r="C9" s="20" t="s">
        <v>321</v>
      </c>
      <c r="D9" s="20">
        <v>12</v>
      </c>
      <c r="E9" s="20">
        <v>18</v>
      </c>
      <c r="F9" s="20">
        <v>19</v>
      </c>
      <c r="G9" s="20">
        <v>15</v>
      </c>
      <c r="I9" s="20" t="s">
        <v>331</v>
      </c>
      <c r="J9" s="20" t="s">
        <v>333</v>
      </c>
    </row>
    <row r="10" spans="1:10" x14ac:dyDescent="0.2">
      <c r="A10" s="20">
        <v>7</v>
      </c>
      <c r="B10" s="20" t="s">
        <v>322</v>
      </c>
      <c r="C10" s="20" t="s">
        <v>323</v>
      </c>
      <c r="D10" s="20">
        <v>14</v>
      </c>
      <c r="E10" s="20">
        <v>14</v>
      </c>
      <c r="F10" s="20">
        <v>14</v>
      </c>
      <c r="G10" s="20">
        <v>15</v>
      </c>
      <c r="I10" s="20" t="s">
        <v>331</v>
      </c>
      <c r="J10" s="20" t="s">
        <v>332</v>
      </c>
    </row>
    <row r="11" spans="1:10" x14ac:dyDescent="0.2">
      <c r="A11" s="20">
        <v>8</v>
      </c>
      <c r="B11" s="20" t="s">
        <v>324</v>
      </c>
      <c r="C11" s="20" t="s">
        <v>325</v>
      </c>
      <c r="D11" s="20">
        <v>14</v>
      </c>
      <c r="E11" s="20">
        <v>18</v>
      </c>
      <c r="F11" s="20">
        <v>17</v>
      </c>
      <c r="G11" s="20">
        <v>16</v>
      </c>
      <c r="I11" s="20" t="s">
        <v>331</v>
      </c>
      <c r="J11" s="20" t="s">
        <v>333</v>
      </c>
    </row>
    <row r="12" spans="1:10" x14ac:dyDescent="0.2">
      <c r="A12" s="20">
        <v>9</v>
      </c>
      <c r="B12" s="20" t="s">
        <v>326</v>
      </c>
      <c r="C12" s="20" t="s">
        <v>327</v>
      </c>
      <c r="D12" s="20">
        <v>18</v>
      </c>
      <c r="E12" s="20">
        <v>14</v>
      </c>
      <c r="F12" s="20">
        <v>15</v>
      </c>
      <c r="G12" s="20">
        <v>15</v>
      </c>
      <c r="I12" s="20" t="s">
        <v>331</v>
      </c>
      <c r="J12" s="20" t="s">
        <v>332</v>
      </c>
    </row>
    <row r="13" spans="1:10" x14ac:dyDescent="0.2">
      <c r="A13" s="20">
        <v>10</v>
      </c>
      <c r="B13" s="20" t="s">
        <v>328</v>
      </c>
      <c r="C13" s="20" t="s">
        <v>329</v>
      </c>
      <c r="D13" s="20">
        <v>17</v>
      </c>
      <c r="E13" s="20">
        <v>20</v>
      </c>
      <c r="F13" s="20">
        <v>19</v>
      </c>
      <c r="G13" s="20">
        <v>19</v>
      </c>
      <c r="I13" s="20" t="s">
        <v>331</v>
      </c>
      <c r="J13" s="20" t="s">
        <v>333</v>
      </c>
    </row>
    <row r="15" spans="1:10" x14ac:dyDescent="0.2">
      <c r="B15" s="37" t="s">
        <v>340</v>
      </c>
      <c r="C15" s="37"/>
    </row>
    <row r="16" spans="1:10" x14ac:dyDescent="0.2">
      <c r="B16" s="20" t="s">
        <v>337</v>
      </c>
    </row>
    <row r="17" spans="2:3" x14ac:dyDescent="0.2">
      <c r="B17" s="20" t="s">
        <v>338</v>
      </c>
    </row>
    <row r="18" spans="2:3" x14ac:dyDescent="0.2">
      <c r="B18" s="37" t="s">
        <v>339</v>
      </c>
      <c r="C18" s="37"/>
    </row>
    <row r="19" spans="2:3" x14ac:dyDescent="0.2">
      <c r="B19" s="20" t="s">
        <v>335</v>
      </c>
    </row>
    <row r="20" spans="2:3" x14ac:dyDescent="0.2">
      <c r="B20" s="20" t="s">
        <v>334</v>
      </c>
    </row>
    <row r="21" spans="2:3" x14ac:dyDescent="0.2">
      <c r="B21" s="20" t="s">
        <v>336</v>
      </c>
    </row>
    <row r="22" spans="2:3" x14ac:dyDescent="0.2">
      <c r="B22" s="20" t="s">
        <v>332</v>
      </c>
    </row>
    <row r="23" spans="2:3" x14ac:dyDescent="0.2">
      <c r="B23" s="20" t="s">
        <v>333</v>
      </c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R22"/>
  <sheetViews>
    <sheetView workbookViewId="0">
      <selection activeCell="D11" sqref="D11"/>
    </sheetView>
  </sheetViews>
  <sheetFormatPr baseColWidth="10" defaultRowHeight="12.75" x14ac:dyDescent="0.2"/>
  <cols>
    <col min="1" max="1" width="7.7109375" style="69" customWidth="1"/>
    <col min="2" max="3" width="9.7109375" style="69" customWidth="1"/>
    <col min="4" max="4" width="7.7109375" style="69" customWidth="1"/>
    <col min="5" max="9" width="4.28515625" style="69" customWidth="1"/>
    <col min="10" max="17" width="7.7109375" style="69" customWidth="1"/>
    <col min="18" max="18" width="8.7109375" style="69" customWidth="1"/>
    <col min="19" max="16384" width="11.42578125" style="69"/>
  </cols>
  <sheetData>
    <row r="2" spans="1:18" ht="13.5" thickBot="1" x14ac:dyDescent="0.25"/>
    <row r="3" spans="1:18" ht="14.25" thickTop="1" thickBot="1" x14ac:dyDescent="0.25">
      <c r="A3" s="181" t="s">
        <v>0</v>
      </c>
      <c r="B3" s="195" t="s">
        <v>1</v>
      </c>
      <c r="C3" s="181" t="s">
        <v>2</v>
      </c>
      <c r="D3" s="181" t="s">
        <v>3</v>
      </c>
      <c r="E3" s="194" t="s">
        <v>4</v>
      </c>
      <c r="F3" s="194"/>
      <c r="G3" s="194"/>
      <c r="H3" s="194"/>
      <c r="I3" s="194"/>
      <c r="J3" s="102" t="s">
        <v>5</v>
      </c>
      <c r="K3" s="102" t="s">
        <v>5</v>
      </c>
      <c r="L3" s="102" t="s">
        <v>5</v>
      </c>
      <c r="M3" s="102" t="s">
        <v>5</v>
      </c>
      <c r="N3" s="102" t="s">
        <v>5</v>
      </c>
      <c r="O3" s="181" t="s">
        <v>11</v>
      </c>
      <c r="P3" s="181" t="s">
        <v>12</v>
      </c>
      <c r="Q3" s="181" t="s">
        <v>13</v>
      </c>
      <c r="R3" s="102" t="s">
        <v>15</v>
      </c>
    </row>
    <row r="4" spans="1:18" ht="38.25" customHeight="1" thickTop="1" thickBot="1" x14ac:dyDescent="0.25">
      <c r="A4" s="182"/>
      <c r="B4" s="196"/>
      <c r="C4" s="182"/>
      <c r="D4" s="182"/>
      <c r="E4" s="194"/>
      <c r="F4" s="194"/>
      <c r="G4" s="194"/>
      <c r="H4" s="194"/>
      <c r="I4" s="194"/>
      <c r="J4" s="102" t="s">
        <v>6</v>
      </c>
      <c r="K4" s="102" t="s">
        <v>7</v>
      </c>
      <c r="L4" s="102" t="s">
        <v>8</v>
      </c>
      <c r="M4" s="102" t="s">
        <v>9</v>
      </c>
      <c r="N4" s="102" t="s">
        <v>10</v>
      </c>
      <c r="O4" s="182"/>
      <c r="P4" s="182"/>
      <c r="Q4" s="182"/>
      <c r="R4" s="102" t="s">
        <v>14</v>
      </c>
    </row>
    <row r="5" spans="1:18" ht="13.5" thickTop="1" x14ac:dyDescent="0.2">
      <c r="A5" s="103" t="s">
        <v>16</v>
      </c>
      <c r="B5" s="104" t="s">
        <v>26</v>
      </c>
      <c r="C5" s="104" t="s">
        <v>35</v>
      </c>
      <c r="D5" s="104">
        <v>16</v>
      </c>
      <c r="E5" s="105" t="s">
        <v>45</v>
      </c>
      <c r="F5" s="105" t="s">
        <v>46</v>
      </c>
      <c r="G5" s="105" t="s">
        <v>45</v>
      </c>
      <c r="H5" s="105" t="s">
        <v>47</v>
      </c>
      <c r="I5" s="105" t="s">
        <v>45</v>
      </c>
      <c r="J5" s="105">
        <v>3</v>
      </c>
      <c r="K5" s="105">
        <v>0</v>
      </c>
      <c r="L5" s="105">
        <v>0</v>
      </c>
      <c r="M5" s="105">
        <v>1</v>
      </c>
      <c r="N5" s="105">
        <v>1</v>
      </c>
      <c r="O5" s="104">
        <v>15</v>
      </c>
      <c r="P5" s="104">
        <v>90</v>
      </c>
      <c r="Q5" s="104">
        <v>91</v>
      </c>
      <c r="R5" s="106">
        <f t="shared" ref="R5:R14" si="0">SUM(O5:Q5)</f>
        <v>196</v>
      </c>
    </row>
    <row r="6" spans="1:18" x14ac:dyDescent="0.2">
      <c r="A6" s="107" t="s">
        <v>17</v>
      </c>
      <c r="B6" s="108" t="s">
        <v>27</v>
      </c>
      <c r="C6" s="108" t="s">
        <v>36</v>
      </c>
      <c r="D6" s="108">
        <v>36</v>
      </c>
      <c r="E6" s="109" t="s">
        <v>45</v>
      </c>
      <c r="F6" s="109" t="s">
        <v>48</v>
      </c>
      <c r="G6" s="109" t="s">
        <v>46</v>
      </c>
      <c r="H6" s="109" t="s">
        <v>46</v>
      </c>
      <c r="I6" s="109" t="s">
        <v>48</v>
      </c>
      <c r="J6" s="109">
        <v>1</v>
      </c>
      <c r="K6" s="109">
        <v>0</v>
      </c>
      <c r="L6" s="109">
        <v>2</v>
      </c>
      <c r="M6" s="109">
        <v>2</v>
      </c>
      <c r="N6" s="109">
        <v>0</v>
      </c>
      <c r="O6" s="108">
        <v>20</v>
      </c>
      <c r="P6" s="108">
        <v>66</v>
      </c>
      <c r="Q6" s="108">
        <v>85</v>
      </c>
      <c r="R6" s="110">
        <f t="shared" si="0"/>
        <v>171</v>
      </c>
    </row>
    <row r="7" spans="1:18" x14ac:dyDescent="0.2">
      <c r="A7" s="107" t="s">
        <v>18</v>
      </c>
      <c r="B7" s="108" t="s">
        <v>28</v>
      </c>
      <c r="C7" s="108" t="s">
        <v>37</v>
      </c>
      <c r="D7" s="108">
        <v>28</v>
      </c>
      <c r="E7" s="109" t="s">
        <v>46</v>
      </c>
      <c r="F7" s="109" t="s">
        <v>47</v>
      </c>
      <c r="G7" s="109" t="s">
        <v>49</v>
      </c>
      <c r="H7" s="109" t="s">
        <v>45</v>
      </c>
      <c r="I7" s="109" t="s">
        <v>47</v>
      </c>
      <c r="J7" s="109">
        <v>1</v>
      </c>
      <c r="K7" s="109">
        <v>1</v>
      </c>
      <c r="L7" s="109">
        <v>0</v>
      </c>
      <c r="M7" s="109">
        <v>1</v>
      </c>
      <c r="N7" s="109">
        <v>2</v>
      </c>
      <c r="O7" s="108">
        <v>10</v>
      </c>
      <c r="P7" s="108">
        <v>100</v>
      </c>
      <c r="Q7" s="108">
        <v>12</v>
      </c>
      <c r="R7" s="110">
        <f t="shared" si="0"/>
        <v>122</v>
      </c>
    </row>
    <row r="8" spans="1:18" x14ac:dyDescent="0.2">
      <c r="A8" s="107" t="s">
        <v>19</v>
      </c>
      <c r="B8" s="108" t="s">
        <v>29</v>
      </c>
      <c r="C8" s="108" t="s">
        <v>38</v>
      </c>
      <c r="D8" s="108">
        <v>16</v>
      </c>
      <c r="E8" s="109" t="s">
        <v>49</v>
      </c>
      <c r="F8" s="109" t="s">
        <v>47</v>
      </c>
      <c r="G8" s="109" t="s">
        <v>47</v>
      </c>
      <c r="H8" s="109" t="s">
        <v>48</v>
      </c>
      <c r="I8" s="109" t="s">
        <v>45</v>
      </c>
      <c r="J8" s="109">
        <v>1</v>
      </c>
      <c r="K8" s="109">
        <v>1</v>
      </c>
      <c r="L8" s="109">
        <v>1</v>
      </c>
      <c r="M8" s="109">
        <v>0</v>
      </c>
      <c r="N8" s="109">
        <v>2</v>
      </c>
      <c r="O8" s="108">
        <v>25</v>
      </c>
      <c r="P8" s="108">
        <v>150</v>
      </c>
      <c r="Q8" s="108">
        <v>46</v>
      </c>
      <c r="R8" s="110">
        <f t="shared" si="0"/>
        <v>221</v>
      </c>
    </row>
    <row r="9" spans="1:18" x14ac:dyDescent="0.2">
      <c r="A9" s="107" t="s">
        <v>20</v>
      </c>
      <c r="B9" s="108" t="s">
        <v>30</v>
      </c>
      <c r="C9" s="108" t="s">
        <v>39</v>
      </c>
      <c r="D9" s="108">
        <v>30</v>
      </c>
      <c r="E9" s="109" t="s">
        <v>48</v>
      </c>
      <c r="F9" s="109" t="s">
        <v>45</v>
      </c>
      <c r="G9" s="109" t="s">
        <v>48</v>
      </c>
      <c r="H9" s="109" t="s">
        <v>45</v>
      </c>
      <c r="I9" s="109" t="s">
        <v>46</v>
      </c>
      <c r="J9" s="109">
        <v>2</v>
      </c>
      <c r="K9" s="109">
        <v>0</v>
      </c>
      <c r="L9" s="109">
        <v>2</v>
      </c>
      <c r="M9" s="109">
        <v>1</v>
      </c>
      <c r="N9" s="109">
        <v>0</v>
      </c>
      <c r="O9" s="108">
        <v>40</v>
      </c>
      <c r="P9" s="108">
        <v>80</v>
      </c>
      <c r="Q9" s="108">
        <v>100</v>
      </c>
      <c r="R9" s="110">
        <f t="shared" si="0"/>
        <v>220</v>
      </c>
    </row>
    <row r="10" spans="1:18" x14ac:dyDescent="0.2">
      <c r="A10" s="107" t="s">
        <v>21</v>
      </c>
      <c r="B10" s="108" t="s">
        <v>31</v>
      </c>
      <c r="C10" s="108" t="s">
        <v>40</v>
      </c>
      <c r="D10" s="108">
        <v>14</v>
      </c>
      <c r="E10" s="109" t="s">
        <v>47</v>
      </c>
      <c r="F10" s="109" t="s">
        <v>48</v>
      </c>
      <c r="G10" s="109" t="s">
        <v>46</v>
      </c>
      <c r="H10" s="109" t="s">
        <v>49</v>
      </c>
      <c r="I10" s="109" t="s">
        <v>48</v>
      </c>
      <c r="J10" s="109">
        <v>0</v>
      </c>
      <c r="K10" s="109">
        <v>1</v>
      </c>
      <c r="L10" s="109">
        <v>2</v>
      </c>
      <c r="M10" s="109">
        <v>1</v>
      </c>
      <c r="N10" s="109">
        <v>1</v>
      </c>
      <c r="O10" s="108">
        <v>24</v>
      </c>
      <c r="P10" s="108">
        <v>60</v>
      </c>
      <c r="Q10" s="108">
        <v>146</v>
      </c>
      <c r="R10" s="110">
        <f t="shared" si="0"/>
        <v>230</v>
      </c>
    </row>
    <row r="11" spans="1:18" x14ac:dyDescent="0.2">
      <c r="A11" s="107" t="s">
        <v>22</v>
      </c>
      <c r="B11" s="108" t="s">
        <v>32</v>
      </c>
      <c r="C11" s="108" t="s">
        <v>41</v>
      </c>
      <c r="D11" s="108">
        <v>8</v>
      </c>
      <c r="E11" s="109" t="s">
        <v>47</v>
      </c>
      <c r="F11" s="109" t="s">
        <v>47</v>
      </c>
      <c r="G11" s="109" t="s">
        <v>45</v>
      </c>
      <c r="H11" s="109" t="s">
        <v>46</v>
      </c>
      <c r="I11" s="109" t="s">
        <v>45</v>
      </c>
      <c r="J11" s="109">
        <v>2</v>
      </c>
      <c r="K11" s="109">
        <v>0</v>
      </c>
      <c r="L11" s="109">
        <v>0</v>
      </c>
      <c r="M11" s="109">
        <v>1</v>
      </c>
      <c r="N11" s="109">
        <v>2</v>
      </c>
      <c r="O11" s="108">
        <v>78</v>
      </c>
      <c r="P11" s="108">
        <v>70</v>
      </c>
      <c r="Q11" s="108">
        <v>76</v>
      </c>
      <c r="R11" s="110">
        <f t="shared" si="0"/>
        <v>224</v>
      </c>
    </row>
    <row r="12" spans="1:18" x14ac:dyDescent="0.2">
      <c r="A12" s="107" t="s">
        <v>23</v>
      </c>
      <c r="B12" s="108" t="s">
        <v>26</v>
      </c>
      <c r="C12" s="108" t="s">
        <v>42</v>
      </c>
      <c r="D12" s="108">
        <v>10</v>
      </c>
      <c r="E12" s="109" t="s">
        <v>46</v>
      </c>
      <c r="F12" s="109" t="s">
        <v>45</v>
      </c>
      <c r="G12" s="109" t="s">
        <v>48</v>
      </c>
      <c r="H12" s="109" t="s">
        <v>49</v>
      </c>
      <c r="I12" s="109" t="s">
        <v>47</v>
      </c>
      <c r="J12" s="109">
        <v>1</v>
      </c>
      <c r="K12" s="109">
        <v>1</v>
      </c>
      <c r="L12" s="109">
        <v>1</v>
      </c>
      <c r="M12" s="109">
        <v>1</v>
      </c>
      <c r="N12" s="109">
        <v>1</v>
      </c>
      <c r="O12" s="108">
        <v>66</v>
      </c>
      <c r="P12" s="108">
        <v>99</v>
      </c>
      <c r="Q12" s="108">
        <v>133</v>
      </c>
      <c r="R12" s="110">
        <f t="shared" si="0"/>
        <v>298</v>
      </c>
    </row>
    <row r="13" spans="1:18" x14ac:dyDescent="0.2">
      <c r="A13" s="107" t="s">
        <v>24</v>
      </c>
      <c r="B13" s="108" t="s">
        <v>33</v>
      </c>
      <c r="C13" s="108" t="s">
        <v>43</v>
      </c>
      <c r="D13" s="108">
        <v>16</v>
      </c>
      <c r="E13" s="109" t="s">
        <v>49</v>
      </c>
      <c r="F13" s="109" t="s">
        <v>46</v>
      </c>
      <c r="G13" s="109" t="s">
        <v>47</v>
      </c>
      <c r="H13" s="109" t="s">
        <v>47</v>
      </c>
      <c r="I13" s="109" t="s">
        <v>46</v>
      </c>
      <c r="J13" s="109">
        <v>0</v>
      </c>
      <c r="K13" s="109">
        <v>1</v>
      </c>
      <c r="L13" s="109">
        <v>0</v>
      </c>
      <c r="M13" s="109">
        <v>2</v>
      </c>
      <c r="N13" s="109">
        <v>2</v>
      </c>
      <c r="O13" s="108">
        <v>27</v>
      </c>
      <c r="P13" s="108">
        <v>130</v>
      </c>
      <c r="Q13" s="108">
        <v>66</v>
      </c>
      <c r="R13" s="110">
        <f t="shared" si="0"/>
        <v>223</v>
      </c>
    </row>
    <row r="14" spans="1:18" ht="13.5" thickBot="1" x14ac:dyDescent="0.25">
      <c r="A14" s="111" t="s">
        <v>25</v>
      </c>
      <c r="B14" s="112" t="s">
        <v>34</v>
      </c>
      <c r="C14" s="112" t="s">
        <v>44</v>
      </c>
      <c r="D14" s="112">
        <v>28</v>
      </c>
      <c r="E14" s="113" t="s">
        <v>48</v>
      </c>
      <c r="F14" s="113" t="s">
        <v>48</v>
      </c>
      <c r="G14" s="113" t="s">
        <v>47</v>
      </c>
      <c r="H14" s="113" t="s">
        <v>48</v>
      </c>
      <c r="I14" s="113" t="s">
        <v>45</v>
      </c>
      <c r="J14" s="113">
        <v>1</v>
      </c>
      <c r="K14" s="113">
        <v>0</v>
      </c>
      <c r="L14" s="113">
        <v>3</v>
      </c>
      <c r="M14" s="113">
        <v>0</v>
      </c>
      <c r="N14" s="113">
        <v>1</v>
      </c>
      <c r="O14" s="112">
        <v>50</v>
      </c>
      <c r="P14" s="112">
        <v>140</v>
      </c>
      <c r="Q14" s="112">
        <v>77</v>
      </c>
      <c r="R14" s="114">
        <f t="shared" si="0"/>
        <v>267</v>
      </c>
    </row>
    <row r="15" spans="1:18" ht="14.25" thickTop="1" thickBot="1" x14ac:dyDescent="0.25">
      <c r="M15" s="183" t="s">
        <v>50</v>
      </c>
      <c r="N15" s="183"/>
      <c r="O15" s="85">
        <f>SUM(O5:O14)</f>
        <v>355</v>
      </c>
      <c r="P15" s="85">
        <f>SUM(P5:P14)</f>
        <v>985</v>
      </c>
      <c r="Q15" s="85">
        <f>SUM(Q5:Q14)</f>
        <v>832</v>
      </c>
      <c r="R15" s="85">
        <f>SUM(R5:R14)</f>
        <v>2172</v>
      </c>
    </row>
    <row r="16" spans="1:18" ht="13.5" thickTop="1" x14ac:dyDescent="0.2"/>
    <row r="17" spans="1:13" ht="13.5" thickBot="1" x14ac:dyDescent="0.25">
      <c r="A17" s="69" t="s">
        <v>51</v>
      </c>
    </row>
    <row r="18" spans="1:13" ht="15" thickTop="1" thickBot="1" x14ac:dyDescent="0.3">
      <c r="E18" s="186" t="s">
        <v>54</v>
      </c>
      <c r="F18" s="187"/>
      <c r="G18" s="187"/>
      <c r="H18" s="187"/>
      <c r="I18" s="187"/>
      <c r="J18" s="188"/>
      <c r="K18" s="115"/>
      <c r="L18" s="185" t="s">
        <v>55</v>
      </c>
      <c r="M18" s="193"/>
    </row>
    <row r="19" spans="1:13" ht="14.25" thickTop="1" thickBot="1" x14ac:dyDescent="0.25">
      <c r="A19" s="92" t="s">
        <v>3</v>
      </c>
      <c r="E19" s="116"/>
      <c r="F19" s="184" t="s">
        <v>11</v>
      </c>
      <c r="G19" s="185"/>
      <c r="H19" s="184" t="s">
        <v>12</v>
      </c>
      <c r="I19" s="184"/>
      <c r="J19" s="117" t="s">
        <v>13</v>
      </c>
      <c r="L19" s="118" t="s">
        <v>52</v>
      </c>
      <c r="M19" s="93">
        <f>MAX(R5:R14)</f>
        <v>298</v>
      </c>
    </row>
    <row r="20" spans="1:13" ht="14.25" thickTop="1" thickBot="1" x14ac:dyDescent="0.25">
      <c r="A20" s="84" t="s">
        <v>52</v>
      </c>
      <c r="B20" s="85">
        <f>MAX(D5:D14)</f>
        <v>36</v>
      </c>
      <c r="E20" s="119" t="s">
        <v>52</v>
      </c>
      <c r="F20" s="191">
        <f>MAX(O5:O14)</f>
        <v>78</v>
      </c>
      <c r="G20" s="192"/>
      <c r="H20" s="191">
        <f>MAX(P5:P14)</f>
        <v>150</v>
      </c>
      <c r="I20" s="192"/>
      <c r="J20" s="120">
        <f>MAX(Q5:Q14)</f>
        <v>146</v>
      </c>
      <c r="L20" s="121" t="s">
        <v>53</v>
      </c>
      <c r="M20" s="97">
        <f>MIN(R5:R14)</f>
        <v>122</v>
      </c>
    </row>
    <row r="21" spans="1:13" ht="14.25" thickTop="1" thickBot="1" x14ac:dyDescent="0.25">
      <c r="A21" s="84" t="s">
        <v>53</v>
      </c>
      <c r="B21" s="85">
        <f>MIN(D5:D14)</f>
        <v>8</v>
      </c>
      <c r="E21" s="121" t="s">
        <v>53</v>
      </c>
      <c r="F21" s="189">
        <f>MIN(O5:O14)</f>
        <v>10</v>
      </c>
      <c r="G21" s="190"/>
      <c r="H21" s="189">
        <f>MIN(Q5:Q14)</f>
        <v>12</v>
      </c>
      <c r="I21" s="190"/>
      <c r="J21" s="122">
        <f>MIN(Q5:Q14)</f>
        <v>12</v>
      </c>
    </row>
    <row r="22" spans="1:13" ht="13.5" thickTop="1" x14ac:dyDescent="0.2"/>
  </sheetData>
  <sheetProtection password="C71F" sheet="1" objects="1" scenarios="1" selectLockedCells="1" selectUnlockedCells="1"/>
  <mergeCells count="17">
    <mergeCell ref="A3:A4"/>
    <mergeCell ref="B3:B4"/>
    <mergeCell ref="C3:C4"/>
    <mergeCell ref="D3:D4"/>
    <mergeCell ref="F20:G20"/>
    <mergeCell ref="F21:G21"/>
    <mergeCell ref="H21:I21"/>
    <mergeCell ref="H20:I20"/>
    <mergeCell ref="P3:P4"/>
    <mergeCell ref="O3:O4"/>
    <mergeCell ref="L18:M18"/>
    <mergeCell ref="E3:I4"/>
    <mergeCell ref="Q3:Q4"/>
    <mergeCell ref="M15:N15"/>
    <mergeCell ref="H19:I19"/>
    <mergeCell ref="F19:G19"/>
    <mergeCell ref="E18:J18"/>
  </mergeCells>
  <phoneticPr fontId="2" type="noConversion"/>
  <pageMargins left="0.54" right="0.5" top="1" bottom="1" header="0" footer="0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3:R21"/>
  <sheetViews>
    <sheetView tabSelected="1" workbookViewId="0">
      <selection activeCell="C13" sqref="C13"/>
    </sheetView>
  </sheetViews>
  <sheetFormatPr baseColWidth="10" defaultRowHeight="12.75" x14ac:dyDescent="0.2"/>
  <cols>
    <col min="1" max="1" width="7.7109375" style="42" customWidth="1"/>
    <col min="2" max="3" width="9.7109375" style="42" customWidth="1"/>
    <col min="4" max="4" width="7.7109375" style="42" customWidth="1"/>
    <col min="5" max="9" width="4.28515625" style="42" customWidth="1"/>
    <col min="10" max="17" width="7.7109375" style="42" customWidth="1"/>
    <col min="18" max="18" width="8.7109375" style="42" customWidth="1"/>
    <col min="19" max="16384" width="11.42578125" style="42"/>
  </cols>
  <sheetData>
    <row r="3" spans="1:18" ht="14.25" customHeight="1" x14ac:dyDescent="0.2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/>
      <c r="G3" s="41"/>
      <c r="H3" s="41"/>
      <c r="I3" s="41"/>
      <c r="J3" s="41" t="s">
        <v>5</v>
      </c>
      <c r="K3" s="41" t="s">
        <v>5</v>
      </c>
      <c r="L3" s="41" t="s">
        <v>5</v>
      </c>
      <c r="M3" s="41" t="s">
        <v>5</v>
      </c>
      <c r="N3" s="41" t="s">
        <v>5</v>
      </c>
      <c r="O3" s="41" t="s">
        <v>11</v>
      </c>
      <c r="P3" s="41" t="s">
        <v>12</v>
      </c>
      <c r="Q3" s="41" t="s">
        <v>13</v>
      </c>
      <c r="R3" s="41" t="s">
        <v>15</v>
      </c>
    </row>
    <row r="4" spans="1:18" ht="38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 t="s">
        <v>6</v>
      </c>
      <c r="K4" s="41" t="s">
        <v>7</v>
      </c>
      <c r="L4" s="41" t="s">
        <v>8</v>
      </c>
      <c r="M4" s="41" t="s">
        <v>9</v>
      </c>
      <c r="N4" s="41" t="s">
        <v>10</v>
      </c>
      <c r="O4" s="41"/>
      <c r="P4" s="41"/>
      <c r="Q4" s="41"/>
      <c r="R4" s="41" t="s">
        <v>14</v>
      </c>
    </row>
    <row r="5" spans="1:18" x14ac:dyDescent="0.2">
      <c r="A5" s="42" t="s">
        <v>16</v>
      </c>
      <c r="B5" s="42" t="s">
        <v>26</v>
      </c>
      <c r="C5" s="42" t="s">
        <v>35</v>
      </c>
      <c r="D5" s="42">
        <v>16</v>
      </c>
      <c r="E5" s="42" t="s">
        <v>45</v>
      </c>
      <c r="F5" s="42" t="s">
        <v>46</v>
      </c>
      <c r="G5" s="42" t="s">
        <v>45</v>
      </c>
      <c r="H5" s="42" t="s">
        <v>47</v>
      </c>
      <c r="I5" s="42" t="s">
        <v>45</v>
      </c>
      <c r="J5" s="42">
        <v>3</v>
      </c>
      <c r="K5" s="42">
        <v>0</v>
      </c>
      <c r="L5" s="42">
        <v>0</v>
      </c>
      <c r="M5" s="42">
        <v>1</v>
      </c>
      <c r="N5" s="42">
        <v>1</v>
      </c>
      <c r="O5" s="42">
        <v>15</v>
      </c>
      <c r="P5" s="42">
        <v>90</v>
      </c>
      <c r="Q5" s="42">
        <v>91</v>
      </c>
    </row>
    <row r="6" spans="1:18" x14ac:dyDescent="0.2">
      <c r="A6" s="42" t="s">
        <v>17</v>
      </c>
      <c r="B6" s="42" t="s">
        <v>27</v>
      </c>
      <c r="C6" s="42" t="s">
        <v>36</v>
      </c>
      <c r="D6" s="42">
        <v>36</v>
      </c>
      <c r="E6" s="42" t="s">
        <v>45</v>
      </c>
      <c r="F6" s="42" t="s">
        <v>48</v>
      </c>
      <c r="G6" s="42" t="s">
        <v>46</v>
      </c>
      <c r="H6" s="42" t="s">
        <v>46</v>
      </c>
      <c r="I6" s="42" t="s">
        <v>48</v>
      </c>
      <c r="J6" s="42">
        <v>1</v>
      </c>
      <c r="K6" s="42">
        <v>0</v>
      </c>
      <c r="L6" s="42">
        <v>2</v>
      </c>
      <c r="M6" s="42">
        <v>2</v>
      </c>
      <c r="N6" s="42">
        <v>0</v>
      </c>
      <c r="O6" s="42">
        <v>20</v>
      </c>
      <c r="P6" s="42">
        <v>66</v>
      </c>
      <c r="Q6" s="42">
        <v>85</v>
      </c>
    </row>
    <row r="7" spans="1:18" x14ac:dyDescent="0.2">
      <c r="A7" s="42" t="s">
        <v>18</v>
      </c>
      <c r="B7" s="42" t="s">
        <v>28</v>
      </c>
      <c r="C7" s="42" t="s">
        <v>37</v>
      </c>
      <c r="D7" s="42">
        <v>28</v>
      </c>
      <c r="E7" s="42" t="s">
        <v>46</v>
      </c>
      <c r="F7" s="42" t="s">
        <v>47</v>
      </c>
      <c r="G7" s="42" t="s">
        <v>49</v>
      </c>
      <c r="H7" s="42" t="s">
        <v>45</v>
      </c>
      <c r="I7" s="42" t="s">
        <v>47</v>
      </c>
      <c r="J7" s="42">
        <v>1</v>
      </c>
      <c r="K7" s="42">
        <v>1</v>
      </c>
      <c r="L7" s="42">
        <v>0</v>
      </c>
      <c r="M7" s="42">
        <v>1</v>
      </c>
      <c r="N7" s="42">
        <v>2</v>
      </c>
      <c r="O7" s="42">
        <v>10</v>
      </c>
      <c r="P7" s="42">
        <v>100</v>
      </c>
      <c r="Q7" s="42">
        <v>12</v>
      </c>
    </row>
    <row r="8" spans="1:18" x14ac:dyDescent="0.2">
      <c r="A8" s="42" t="s">
        <v>19</v>
      </c>
      <c r="B8" s="42" t="s">
        <v>29</v>
      </c>
      <c r="C8" s="42" t="s">
        <v>38</v>
      </c>
      <c r="D8" s="42">
        <v>16</v>
      </c>
      <c r="E8" s="42" t="s">
        <v>49</v>
      </c>
      <c r="F8" s="42" t="s">
        <v>47</v>
      </c>
      <c r="G8" s="42" t="s">
        <v>47</v>
      </c>
      <c r="H8" s="42" t="s">
        <v>48</v>
      </c>
      <c r="I8" s="42" t="s">
        <v>45</v>
      </c>
      <c r="J8" s="42">
        <v>1</v>
      </c>
      <c r="K8" s="42">
        <v>1</v>
      </c>
      <c r="L8" s="42">
        <v>1</v>
      </c>
      <c r="M8" s="42">
        <v>0</v>
      </c>
      <c r="N8" s="42">
        <v>2</v>
      </c>
      <c r="O8" s="42">
        <v>25</v>
      </c>
      <c r="P8" s="42">
        <v>150</v>
      </c>
      <c r="Q8" s="42">
        <v>46</v>
      </c>
    </row>
    <row r="9" spans="1:18" x14ac:dyDescent="0.2">
      <c r="A9" s="42" t="s">
        <v>20</v>
      </c>
      <c r="B9" s="42" t="s">
        <v>30</v>
      </c>
      <c r="C9" s="42" t="s">
        <v>39</v>
      </c>
      <c r="D9" s="42">
        <v>30</v>
      </c>
      <c r="E9" s="42" t="s">
        <v>48</v>
      </c>
      <c r="F9" s="42" t="s">
        <v>45</v>
      </c>
      <c r="G9" s="42" t="s">
        <v>48</v>
      </c>
      <c r="H9" s="42" t="s">
        <v>45</v>
      </c>
      <c r="I9" s="42" t="s">
        <v>46</v>
      </c>
      <c r="J9" s="42">
        <v>2</v>
      </c>
      <c r="K9" s="42">
        <v>0</v>
      </c>
      <c r="L9" s="42">
        <v>2</v>
      </c>
      <c r="M9" s="42">
        <v>1</v>
      </c>
      <c r="N9" s="42">
        <v>0</v>
      </c>
      <c r="O9" s="42">
        <v>40</v>
      </c>
      <c r="P9" s="42">
        <v>80</v>
      </c>
      <c r="Q9" s="42">
        <v>100</v>
      </c>
    </row>
    <row r="10" spans="1:18" x14ac:dyDescent="0.2">
      <c r="A10" s="42" t="s">
        <v>21</v>
      </c>
      <c r="B10" s="42" t="s">
        <v>31</v>
      </c>
      <c r="C10" s="42" t="s">
        <v>40</v>
      </c>
      <c r="D10" s="42">
        <v>14</v>
      </c>
      <c r="E10" s="42" t="s">
        <v>47</v>
      </c>
      <c r="F10" s="42" t="s">
        <v>48</v>
      </c>
      <c r="G10" s="42" t="s">
        <v>46</v>
      </c>
      <c r="H10" s="42" t="s">
        <v>49</v>
      </c>
      <c r="I10" s="42" t="s">
        <v>48</v>
      </c>
      <c r="J10" s="42">
        <v>0</v>
      </c>
      <c r="K10" s="42">
        <v>1</v>
      </c>
      <c r="L10" s="42">
        <v>2</v>
      </c>
      <c r="M10" s="42">
        <v>1</v>
      </c>
      <c r="N10" s="42">
        <v>1</v>
      </c>
      <c r="O10" s="42">
        <v>24</v>
      </c>
      <c r="P10" s="42">
        <v>60</v>
      </c>
      <c r="Q10" s="42">
        <v>146</v>
      </c>
    </row>
    <row r="11" spans="1:18" x14ac:dyDescent="0.2">
      <c r="A11" s="42" t="s">
        <v>22</v>
      </c>
      <c r="B11" s="42" t="s">
        <v>32</v>
      </c>
      <c r="C11" s="42" t="s">
        <v>41</v>
      </c>
      <c r="D11" s="42">
        <v>8</v>
      </c>
      <c r="E11" s="42" t="s">
        <v>47</v>
      </c>
      <c r="F11" s="42" t="s">
        <v>47</v>
      </c>
      <c r="G11" s="42" t="s">
        <v>45</v>
      </c>
      <c r="H11" s="42" t="s">
        <v>46</v>
      </c>
      <c r="I11" s="42" t="s">
        <v>45</v>
      </c>
      <c r="J11" s="42">
        <v>2</v>
      </c>
      <c r="K11" s="42">
        <v>0</v>
      </c>
      <c r="L11" s="42">
        <v>0</v>
      </c>
      <c r="M11" s="42">
        <v>1</v>
      </c>
      <c r="N11" s="42">
        <v>2</v>
      </c>
      <c r="O11" s="42">
        <v>78</v>
      </c>
      <c r="P11" s="42">
        <v>70</v>
      </c>
      <c r="Q11" s="42">
        <v>76</v>
      </c>
    </row>
    <row r="12" spans="1:18" x14ac:dyDescent="0.2">
      <c r="A12" s="42" t="s">
        <v>23</v>
      </c>
      <c r="B12" s="42" t="s">
        <v>26</v>
      </c>
      <c r="C12" s="42" t="s">
        <v>42</v>
      </c>
      <c r="D12" s="42">
        <v>10</v>
      </c>
      <c r="E12" s="42" t="s">
        <v>46</v>
      </c>
      <c r="F12" s="42" t="s">
        <v>45</v>
      </c>
      <c r="G12" s="42" t="s">
        <v>48</v>
      </c>
      <c r="H12" s="42" t="s">
        <v>49</v>
      </c>
      <c r="I12" s="42" t="s">
        <v>47</v>
      </c>
      <c r="J12" s="42">
        <v>1</v>
      </c>
      <c r="K12" s="42">
        <v>1</v>
      </c>
      <c r="L12" s="42">
        <v>1</v>
      </c>
      <c r="M12" s="42">
        <v>1</v>
      </c>
      <c r="N12" s="42">
        <v>1</v>
      </c>
      <c r="O12" s="42">
        <v>66</v>
      </c>
      <c r="P12" s="42">
        <v>99</v>
      </c>
      <c r="Q12" s="42">
        <v>133</v>
      </c>
    </row>
    <row r="13" spans="1:18" x14ac:dyDescent="0.2">
      <c r="A13" s="42" t="s">
        <v>24</v>
      </c>
      <c r="B13" s="42" t="s">
        <v>33</v>
      </c>
      <c r="C13" s="42" t="s">
        <v>43</v>
      </c>
      <c r="D13" s="42">
        <v>16</v>
      </c>
      <c r="E13" s="42" t="s">
        <v>49</v>
      </c>
      <c r="F13" s="42" t="s">
        <v>46</v>
      </c>
      <c r="G13" s="42" t="s">
        <v>47</v>
      </c>
      <c r="H13" s="42" t="s">
        <v>47</v>
      </c>
      <c r="I13" s="42" t="s">
        <v>46</v>
      </c>
      <c r="J13" s="42">
        <v>0</v>
      </c>
      <c r="K13" s="42">
        <v>1</v>
      </c>
      <c r="L13" s="42">
        <v>0</v>
      </c>
      <c r="M13" s="42">
        <v>2</v>
      </c>
      <c r="N13" s="42">
        <v>2</v>
      </c>
      <c r="O13" s="42">
        <v>27</v>
      </c>
      <c r="P13" s="42">
        <v>130</v>
      </c>
      <c r="Q13" s="42">
        <v>66</v>
      </c>
    </row>
    <row r="14" spans="1:18" x14ac:dyDescent="0.2">
      <c r="A14" s="42" t="s">
        <v>25</v>
      </c>
      <c r="B14" s="42" t="s">
        <v>34</v>
      </c>
      <c r="C14" s="42" t="s">
        <v>44</v>
      </c>
      <c r="D14" s="42">
        <v>28</v>
      </c>
      <c r="E14" s="42" t="s">
        <v>48</v>
      </c>
      <c r="F14" s="42" t="s">
        <v>48</v>
      </c>
      <c r="G14" s="42" t="s">
        <v>47</v>
      </c>
      <c r="H14" s="42" t="s">
        <v>48</v>
      </c>
      <c r="I14" s="42" t="s">
        <v>45</v>
      </c>
      <c r="J14" s="42">
        <v>1</v>
      </c>
      <c r="K14" s="42">
        <v>0</v>
      </c>
      <c r="L14" s="42">
        <v>3</v>
      </c>
      <c r="M14" s="42">
        <v>0</v>
      </c>
      <c r="N14" s="42">
        <v>1</v>
      </c>
      <c r="O14" s="42">
        <v>50</v>
      </c>
      <c r="P14" s="42">
        <v>140</v>
      </c>
      <c r="Q14" s="42">
        <v>77</v>
      </c>
    </row>
    <row r="15" spans="1:18" x14ac:dyDescent="0.2">
      <c r="M15" s="42" t="s">
        <v>50</v>
      </c>
    </row>
    <row r="17" spans="1:13" x14ac:dyDescent="0.2">
      <c r="A17" s="42" t="s">
        <v>51</v>
      </c>
    </row>
    <row r="18" spans="1:13" x14ac:dyDescent="0.2">
      <c r="E18" s="43" t="s">
        <v>54</v>
      </c>
      <c r="F18" s="43"/>
      <c r="G18" s="43"/>
      <c r="H18" s="43"/>
      <c r="I18" s="43"/>
      <c r="J18" s="43"/>
      <c r="K18" s="43"/>
      <c r="L18" s="43" t="s">
        <v>55</v>
      </c>
      <c r="M18" s="43"/>
    </row>
    <row r="19" spans="1:13" x14ac:dyDescent="0.2">
      <c r="A19" s="42" t="s">
        <v>3</v>
      </c>
      <c r="F19" s="43" t="s">
        <v>11</v>
      </c>
      <c r="G19" s="43"/>
      <c r="H19" s="43" t="s">
        <v>12</v>
      </c>
      <c r="I19" s="43"/>
      <c r="J19" s="43" t="s">
        <v>13</v>
      </c>
      <c r="L19" s="43" t="s">
        <v>52</v>
      </c>
    </row>
    <row r="20" spans="1:13" x14ac:dyDescent="0.2">
      <c r="A20" s="42" t="s">
        <v>52</v>
      </c>
      <c r="E20" s="43" t="s">
        <v>52</v>
      </c>
      <c r="L20" s="43" t="s">
        <v>53</v>
      </c>
    </row>
    <row r="21" spans="1:13" x14ac:dyDescent="0.2">
      <c r="A21" s="42" t="s">
        <v>53</v>
      </c>
      <c r="E21" s="43" t="s">
        <v>53</v>
      </c>
    </row>
  </sheetData>
  <pageMargins left="0.54" right="0.5" top="1" bottom="1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S24"/>
  <sheetViews>
    <sheetView workbookViewId="0">
      <selection activeCell="K10" sqref="K10"/>
    </sheetView>
  </sheetViews>
  <sheetFormatPr baseColWidth="10" defaultRowHeight="12.75" x14ac:dyDescent="0.2"/>
  <cols>
    <col min="1" max="1" width="7.7109375" style="69" customWidth="1"/>
    <col min="2" max="2" width="19.28515625" style="69" customWidth="1"/>
    <col min="3" max="3" width="4.7109375" style="69" customWidth="1"/>
    <col min="4" max="8" width="3.28515625" style="69" customWidth="1"/>
    <col min="9" max="9" width="10.7109375" style="69" customWidth="1"/>
    <col min="10" max="10" width="12.7109375" style="69" customWidth="1"/>
    <col min="11" max="11" width="11.42578125" style="69"/>
    <col min="12" max="12" width="8.7109375" style="69" customWidth="1"/>
    <col min="13" max="14" width="7.7109375" style="69" customWidth="1"/>
    <col min="15" max="17" width="8.7109375" style="69" customWidth="1"/>
    <col min="18" max="19" width="7.28515625" style="69" customWidth="1"/>
    <col min="20" max="16384" width="11.42578125" style="69"/>
  </cols>
  <sheetData>
    <row r="2" spans="1:19" ht="13.5" thickBot="1" x14ac:dyDescent="0.25"/>
    <row r="3" spans="1:19" ht="15" thickTop="1" thickBot="1" x14ac:dyDescent="0.3">
      <c r="A3" s="198" t="s">
        <v>0</v>
      </c>
      <c r="B3" s="198" t="s">
        <v>56</v>
      </c>
      <c r="C3" s="197" t="s">
        <v>110</v>
      </c>
      <c r="D3" s="198" t="s">
        <v>111</v>
      </c>
      <c r="E3" s="198"/>
      <c r="F3" s="198"/>
      <c r="G3" s="198"/>
      <c r="H3" s="198"/>
      <c r="I3" s="197" t="s">
        <v>112</v>
      </c>
      <c r="J3" s="197" t="s">
        <v>113</v>
      </c>
      <c r="K3" s="197" t="s">
        <v>114</v>
      </c>
      <c r="L3" s="197" t="s">
        <v>203</v>
      </c>
      <c r="M3" s="88" t="s">
        <v>115</v>
      </c>
      <c r="N3" s="89" t="s">
        <v>116</v>
      </c>
      <c r="O3" s="197" t="s">
        <v>117</v>
      </c>
      <c r="P3" s="88" t="s">
        <v>118</v>
      </c>
      <c r="Q3" s="88" t="s">
        <v>119</v>
      </c>
      <c r="R3" s="197" t="s">
        <v>120</v>
      </c>
      <c r="S3" s="197" t="s">
        <v>121</v>
      </c>
    </row>
    <row r="4" spans="1:19" ht="15" thickTop="1" thickBot="1" x14ac:dyDescent="0.3">
      <c r="A4" s="198"/>
      <c r="B4" s="198"/>
      <c r="C4" s="198"/>
      <c r="D4" s="88" t="s">
        <v>107</v>
      </c>
      <c r="E4" s="88" t="s">
        <v>108</v>
      </c>
      <c r="F4" s="88" t="s">
        <v>108</v>
      </c>
      <c r="G4" s="88" t="s">
        <v>109</v>
      </c>
      <c r="H4" s="88" t="s">
        <v>49</v>
      </c>
      <c r="I4" s="198"/>
      <c r="J4" s="200"/>
      <c r="K4" s="198"/>
      <c r="L4" s="200"/>
      <c r="M4" s="90">
        <v>0.11</v>
      </c>
      <c r="N4" s="90">
        <v>0.08</v>
      </c>
      <c r="O4" s="198"/>
      <c r="P4" s="91">
        <v>2.5499999999999998E-2</v>
      </c>
      <c r="Q4" s="91">
        <v>3.5000000000000003E-2</v>
      </c>
      <c r="R4" s="198"/>
      <c r="S4" s="198"/>
    </row>
    <row r="5" spans="1:19" ht="13.5" thickTop="1" x14ac:dyDescent="0.2">
      <c r="A5" s="92" t="s">
        <v>122</v>
      </c>
      <c r="B5" s="72" t="s">
        <v>153</v>
      </c>
      <c r="C5" s="73" t="s">
        <v>84</v>
      </c>
      <c r="D5" s="73" t="s">
        <v>133</v>
      </c>
      <c r="E5" s="73"/>
      <c r="F5" s="73" t="s">
        <v>134</v>
      </c>
      <c r="G5" s="73" t="s">
        <v>133</v>
      </c>
      <c r="H5" s="73"/>
      <c r="I5" s="93">
        <f>COUNTIF(D5:H5,"T")</f>
        <v>1</v>
      </c>
      <c r="J5" s="93">
        <f t="shared" ref="J5:J14" si="0">COUNTIF(D5:H5,"P")</f>
        <v>2</v>
      </c>
      <c r="K5" s="93">
        <f t="shared" ref="K5:K14" si="1">SUM(I5:J5)</f>
        <v>3</v>
      </c>
      <c r="L5" s="93">
        <f t="shared" ref="L5:L14" si="2">K5*I$19</f>
        <v>180</v>
      </c>
      <c r="M5" s="93">
        <f>L5*M$4</f>
        <v>19.8</v>
      </c>
      <c r="N5" s="93">
        <f>L5*N$4</f>
        <v>14.4</v>
      </c>
      <c r="O5" s="93">
        <f>M5+N5</f>
        <v>34.200000000000003</v>
      </c>
      <c r="P5" s="93">
        <f>L5*P$4</f>
        <v>4.59</v>
      </c>
      <c r="Q5" s="93">
        <f>L5*Q$4</f>
        <v>6.3000000000000007</v>
      </c>
      <c r="R5" s="93">
        <f>Q5+P5</f>
        <v>10.89</v>
      </c>
      <c r="S5" s="93">
        <f>L5-O5+R5</f>
        <v>156.69</v>
      </c>
    </row>
    <row r="6" spans="1:19" x14ac:dyDescent="0.2">
      <c r="A6" s="94" t="s">
        <v>123</v>
      </c>
      <c r="B6" s="72" t="s">
        <v>154</v>
      </c>
      <c r="C6" s="77" t="s">
        <v>84</v>
      </c>
      <c r="D6" s="77" t="s">
        <v>133</v>
      </c>
      <c r="E6" s="77" t="s">
        <v>133</v>
      </c>
      <c r="F6" s="77" t="s">
        <v>133</v>
      </c>
      <c r="G6" s="77" t="s">
        <v>133</v>
      </c>
      <c r="H6" s="77" t="s">
        <v>134</v>
      </c>
      <c r="I6" s="95">
        <f t="shared" ref="I6:I14" si="3">COUNTIF(D6:H6,"T")</f>
        <v>1</v>
      </c>
      <c r="J6" s="95">
        <f t="shared" si="0"/>
        <v>4</v>
      </c>
      <c r="K6" s="95">
        <f t="shared" si="1"/>
        <v>5</v>
      </c>
      <c r="L6" s="95">
        <f t="shared" si="2"/>
        <v>300</v>
      </c>
      <c r="M6" s="95">
        <f t="shared" ref="M6:M14" si="4">L6*M$4</f>
        <v>33</v>
      </c>
      <c r="N6" s="95">
        <f t="shared" ref="N6:N14" si="5">L6*N$4</f>
        <v>24</v>
      </c>
      <c r="O6" s="95">
        <f t="shared" ref="O6:O13" si="6">M6+N6</f>
        <v>57</v>
      </c>
      <c r="P6" s="95">
        <f t="shared" ref="P6:P14" si="7">L6*P$4</f>
        <v>7.6499999999999995</v>
      </c>
      <c r="Q6" s="95">
        <f t="shared" ref="Q6:Q14" si="8">L6*Q$4</f>
        <v>10.500000000000002</v>
      </c>
      <c r="R6" s="95">
        <f t="shared" ref="R6:R14" si="9">Q6+P6</f>
        <v>18.150000000000002</v>
      </c>
      <c r="S6" s="95">
        <f t="shared" ref="S6:S14" si="10">L6-O6+R6</f>
        <v>261.14999999999998</v>
      </c>
    </row>
    <row r="7" spans="1:19" x14ac:dyDescent="0.2">
      <c r="A7" s="94" t="s">
        <v>124</v>
      </c>
      <c r="B7" s="72" t="s">
        <v>155</v>
      </c>
      <c r="C7" s="77" t="s">
        <v>132</v>
      </c>
      <c r="D7" s="77" t="s">
        <v>134</v>
      </c>
      <c r="E7" s="77"/>
      <c r="F7" s="77" t="s">
        <v>133</v>
      </c>
      <c r="G7" s="77" t="s">
        <v>134</v>
      </c>
      <c r="H7" s="77" t="s">
        <v>133</v>
      </c>
      <c r="I7" s="95">
        <f t="shared" si="3"/>
        <v>2</v>
      </c>
      <c r="J7" s="95">
        <f t="shared" si="0"/>
        <v>2</v>
      </c>
      <c r="K7" s="95">
        <f t="shared" si="1"/>
        <v>4</v>
      </c>
      <c r="L7" s="95">
        <f t="shared" si="2"/>
        <v>240</v>
      </c>
      <c r="M7" s="95">
        <f t="shared" si="4"/>
        <v>26.4</v>
      </c>
      <c r="N7" s="95">
        <f t="shared" si="5"/>
        <v>19.2</v>
      </c>
      <c r="O7" s="95">
        <f t="shared" si="6"/>
        <v>45.599999999999994</v>
      </c>
      <c r="P7" s="95">
        <f t="shared" si="7"/>
        <v>6.1199999999999992</v>
      </c>
      <c r="Q7" s="95">
        <f t="shared" si="8"/>
        <v>8.4</v>
      </c>
      <c r="R7" s="95">
        <f t="shared" si="9"/>
        <v>14.52</v>
      </c>
      <c r="S7" s="95">
        <f t="shared" si="10"/>
        <v>208.92000000000002</v>
      </c>
    </row>
    <row r="8" spans="1:19" x14ac:dyDescent="0.2">
      <c r="A8" s="94" t="s">
        <v>125</v>
      </c>
      <c r="B8" s="72" t="s">
        <v>156</v>
      </c>
      <c r="C8" s="77" t="s">
        <v>84</v>
      </c>
      <c r="D8" s="77" t="s">
        <v>133</v>
      </c>
      <c r="E8" s="77" t="s">
        <v>134</v>
      </c>
      <c r="F8" s="77" t="s">
        <v>133</v>
      </c>
      <c r="G8" s="77"/>
      <c r="H8" s="77" t="s">
        <v>133</v>
      </c>
      <c r="I8" s="95">
        <f t="shared" si="3"/>
        <v>1</v>
      </c>
      <c r="J8" s="95">
        <f t="shared" si="0"/>
        <v>3</v>
      </c>
      <c r="K8" s="95">
        <f t="shared" si="1"/>
        <v>4</v>
      </c>
      <c r="L8" s="95">
        <f t="shared" si="2"/>
        <v>240</v>
      </c>
      <c r="M8" s="95">
        <f t="shared" si="4"/>
        <v>26.4</v>
      </c>
      <c r="N8" s="95">
        <f t="shared" si="5"/>
        <v>19.2</v>
      </c>
      <c r="O8" s="95">
        <f t="shared" si="6"/>
        <v>45.599999999999994</v>
      </c>
      <c r="P8" s="95">
        <f t="shared" si="7"/>
        <v>6.1199999999999992</v>
      </c>
      <c r="Q8" s="95">
        <f t="shared" si="8"/>
        <v>8.4</v>
      </c>
      <c r="R8" s="95">
        <f t="shared" si="9"/>
        <v>14.52</v>
      </c>
      <c r="S8" s="95">
        <f t="shared" si="10"/>
        <v>208.92000000000002</v>
      </c>
    </row>
    <row r="9" spans="1:19" x14ac:dyDescent="0.2">
      <c r="A9" s="94" t="s">
        <v>126</v>
      </c>
      <c r="B9" s="72" t="s">
        <v>157</v>
      </c>
      <c r="C9" s="77" t="s">
        <v>84</v>
      </c>
      <c r="D9" s="77" t="s">
        <v>133</v>
      </c>
      <c r="E9" s="77" t="s">
        <v>133</v>
      </c>
      <c r="F9" s="77" t="s">
        <v>133</v>
      </c>
      <c r="G9" s="77" t="s">
        <v>133</v>
      </c>
      <c r="H9" s="77" t="s">
        <v>134</v>
      </c>
      <c r="I9" s="95">
        <f t="shared" si="3"/>
        <v>1</v>
      </c>
      <c r="J9" s="95">
        <f t="shared" si="0"/>
        <v>4</v>
      </c>
      <c r="K9" s="95">
        <f t="shared" si="1"/>
        <v>5</v>
      </c>
      <c r="L9" s="95">
        <f t="shared" si="2"/>
        <v>300</v>
      </c>
      <c r="M9" s="95">
        <f t="shared" si="4"/>
        <v>33</v>
      </c>
      <c r="N9" s="95">
        <f t="shared" si="5"/>
        <v>24</v>
      </c>
      <c r="O9" s="95">
        <f t="shared" si="6"/>
        <v>57</v>
      </c>
      <c r="P9" s="95">
        <f t="shared" si="7"/>
        <v>7.6499999999999995</v>
      </c>
      <c r="Q9" s="95">
        <f t="shared" si="8"/>
        <v>10.500000000000002</v>
      </c>
      <c r="R9" s="95">
        <f t="shared" si="9"/>
        <v>18.150000000000002</v>
      </c>
      <c r="S9" s="95">
        <f t="shared" si="10"/>
        <v>261.14999999999998</v>
      </c>
    </row>
    <row r="10" spans="1:19" x14ac:dyDescent="0.2">
      <c r="A10" s="94" t="s">
        <v>127</v>
      </c>
      <c r="B10" s="72" t="s">
        <v>158</v>
      </c>
      <c r="C10" s="77" t="s">
        <v>132</v>
      </c>
      <c r="D10" s="77"/>
      <c r="E10" s="77" t="s">
        <v>134</v>
      </c>
      <c r="F10" s="77" t="s">
        <v>133</v>
      </c>
      <c r="G10" s="77" t="s">
        <v>133</v>
      </c>
      <c r="H10" s="77" t="s">
        <v>133</v>
      </c>
      <c r="I10" s="95">
        <f t="shared" si="3"/>
        <v>1</v>
      </c>
      <c r="J10" s="95">
        <f t="shared" si="0"/>
        <v>3</v>
      </c>
      <c r="K10" s="95">
        <f t="shared" si="1"/>
        <v>4</v>
      </c>
      <c r="L10" s="95">
        <f t="shared" si="2"/>
        <v>240</v>
      </c>
      <c r="M10" s="95">
        <f t="shared" si="4"/>
        <v>26.4</v>
      </c>
      <c r="N10" s="95">
        <f t="shared" si="5"/>
        <v>19.2</v>
      </c>
      <c r="O10" s="95">
        <f t="shared" si="6"/>
        <v>45.599999999999994</v>
      </c>
      <c r="P10" s="95">
        <f t="shared" si="7"/>
        <v>6.1199999999999992</v>
      </c>
      <c r="Q10" s="95">
        <f t="shared" si="8"/>
        <v>8.4</v>
      </c>
      <c r="R10" s="95">
        <f t="shared" si="9"/>
        <v>14.52</v>
      </c>
      <c r="S10" s="95">
        <f t="shared" si="10"/>
        <v>208.92000000000002</v>
      </c>
    </row>
    <row r="11" spans="1:19" x14ac:dyDescent="0.2">
      <c r="A11" s="94" t="s">
        <v>128</v>
      </c>
      <c r="B11" s="72" t="s">
        <v>159</v>
      </c>
      <c r="C11" s="77" t="s">
        <v>132</v>
      </c>
      <c r="D11" s="77" t="s">
        <v>133</v>
      </c>
      <c r="E11" s="77" t="s">
        <v>133</v>
      </c>
      <c r="F11" s="77"/>
      <c r="G11" s="77" t="s">
        <v>133</v>
      </c>
      <c r="H11" s="77" t="s">
        <v>133</v>
      </c>
      <c r="I11" s="95">
        <f t="shared" si="3"/>
        <v>0</v>
      </c>
      <c r="J11" s="95">
        <f t="shared" si="0"/>
        <v>4</v>
      </c>
      <c r="K11" s="95">
        <f t="shared" si="1"/>
        <v>4</v>
      </c>
      <c r="L11" s="95">
        <f t="shared" si="2"/>
        <v>240</v>
      </c>
      <c r="M11" s="95">
        <f t="shared" si="4"/>
        <v>26.4</v>
      </c>
      <c r="N11" s="95">
        <f t="shared" si="5"/>
        <v>19.2</v>
      </c>
      <c r="O11" s="95">
        <f t="shared" si="6"/>
        <v>45.599999999999994</v>
      </c>
      <c r="P11" s="95">
        <f t="shared" si="7"/>
        <v>6.1199999999999992</v>
      </c>
      <c r="Q11" s="95">
        <f t="shared" si="8"/>
        <v>8.4</v>
      </c>
      <c r="R11" s="95">
        <f t="shared" si="9"/>
        <v>14.52</v>
      </c>
      <c r="S11" s="95">
        <f t="shared" si="10"/>
        <v>208.92000000000002</v>
      </c>
    </row>
    <row r="12" spans="1:19" x14ac:dyDescent="0.2">
      <c r="A12" s="94" t="s">
        <v>129</v>
      </c>
      <c r="B12" s="72" t="s">
        <v>160</v>
      </c>
      <c r="C12" s="77" t="s">
        <v>132</v>
      </c>
      <c r="D12" s="77" t="s">
        <v>133</v>
      </c>
      <c r="E12" s="77" t="s">
        <v>134</v>
      </c>
      <c r="F12" s="77" t="s">
        <v>133</v>
      </c>
      <c r="G12" s="77" t="s">
        <v>133</v>
      </c>
      <c r="H12" s="77" t="s">
        <v>133</v>
      </c>
      <c r="I12" s="95">
        <f t="shared" si="3"/>
        <v>1</v>
      </c>
      <c r="J12" s="95">
        <f t="shared" si="0"/>
        <v>4</v>
      </c>
      <c r="K12" s="95">
        <f t="shared" si="1"/>
        <v>5</v>
      </c>
      <c r="L12" s="95">
        <f t="shared" si="2"/>
        <v>300</v>
      </c>
      <c r="M12" s="95">
        <f t="shared" si="4"/>
        <v>33</v>
      </c>
      <c r="N12" s="95">
        <f t="shared" si="5"/>
        <v>24</v>
      </c>
      <c r="O12" s="95">
        <f t="shared" si="6"/>
        <v>57</v>
      </c>
      <c r="P12" s="95">
        <f t="shared" si="7"/>
        <v>7.6499999999999995</v>
      </c>
      <c r="Q12" s="95">
        <f t="shared" si="8"/>
        <v>10.500000000000002</v>
      </c>
      <c r="R12" s="95">
        <f t="shared" si="9"/>
        <v>18.150000000000002</v>
      </c>
      <c r="S12" s="95">
        <f t="shared" si="10"/>
        <v>261.14999999999998</v>
      </c>
    </row>
    <row r="13" spans="1:19" x14ac:dyDescent="0.2">
      <c r="A13" s="94" t="s">
        <v>130</v>
      </c>
      <c r="B13" s="72" t="s">
        <v>161</v>
      </c>
      <c r="C13" s="77" t="s">
        <v>84</v>
      </c>
      <c r="D13" s="77" t="s">
        <v>133</v>
      </c>
      <c r="E13" s="77" t="s">
        <v>133</v>
      </c>
      <c r="F13" s="77" t="s">
        <v>134</v>
      </c>
      <c r="G13" s="77" t="s">
        <v>133</v>
      </c>
      <c r="H13" s="77" t="s">
        <v>133</v>
      </c>
      <c r="I13" s="95">
        <f t="shared" si="3"/>
        <v>1</v>
      </c>
      <c r="J13" s="95">
        <f t="shared" si="0"/>
        <v>4</v>
      </c>
      <c r="K13" s="95">
        <f t="shared" si="1"/>
        <v>5</v>
      </c>
      <c r="L13" s="95">
        <f t="shared" si="2"/>
        <v>300</v>
      </c>
      <c r="M13" s="95">
        <f t="shared" si="4"/>
        <v>33</v>
      </c>
      <c r="N13" s="95">
        <f t="shared" si="5"/>
        <v>24</v>
      </c>
      <c r="O13" s="95">
        <f t="shared" si="6"/>
        <v>57</v>
      </c>
      <c r="P13" s="95">
        <f t="shared" si="7"/>
        <v>7.6499999999999995</v>
      </c>
      <c r="Q13" s="95">
        <f t="shared" si="8"/>
        <v>10.500000000000002</v>
      </c>
      <c r="R13" s="95">
        <f t="shared" si="9"/>
        <v>18.150000000000002</v>
      </c>
      <c r="S13" s="95">
        <f t="shared" si="10"/>
        <v>261.14999999999998</v>
      </c>
    </row>
    <row r="14" spans="1:19" ht="13.5" thickBot="1" x14ac:dyDescent="0.25">
      <c r="A14" s="96" t="s">
        <v>131</v>
      </c>
      <c r="B14" s="81" t="s">
        <v>162</v>
      </c>
      <c r="C14" s="82" t="s">
        <v>84</v>
      </c>
      <c r="D14" s="82" t="s">
        <v>134</v>
      </c>
      <c r="E14" s="82" t="s">
        <v>133</v>
      </c>
      <c r="F14" s="82" t="s">
        <v>133</v>
      </c>
      <c r="G14" s="82" t="s">
        <v>133</v>
      </c>
      <c r="H14" s="82" t="s">
        <v>134</v>
      </c>
      <c r="I14" s="97">
        <f t="shared" si="3"/>
        <v>2</v>
      </c>
      <c r="J14" s="97">
        <f t="shared" si="0"/>
        <v>3</v>
      </c>
      <c r="K14" s="97">
        <f t="shared" si="1"/>
        <v>5</v>
      </c>
      <c r="L14" s="97">
        <f t="shared" si="2"/>
        <v>300</v>
      </c>
      <c r="M14" s="97">
        <f t="shared" si="4"/>
        <v>33</v>
      </c>
      <c r="N14" s="97">
        <f t="shared" si="5"/>
        <v>24</v>
      </c>
      <c r="O14" s="97">
        <f>M14+N14</f>
        <v>57</v>
      </c>
      <c r="P14" s="97">
        <f t="shared" si="7"/>
        <v>7.6499999999999995</v>
      </c>
      <c r="Q14" s="97">
        <f t="shared" si="8"/>
        <v>10.500000000000002</v>
      </c>
      <c r="R14" s="97">
        <f t="shared" si="9"/>
        <v>18.150000000000002</v>
      </c>
      <c r="S14" s="97">
        <f t="shared" si="10"/>
        <v>261.14999999999998</v>
      </c>
    </row>
    <row r="15" spans="1:19" ht="14.25" thickTop="1" thickBot="1" x14ac:dyDescent="0.25">
      <c r="J15" s="98" t="s">
        <v>5</v>
      </c>
      <c r="K15" s="85">
        <f t="shared" ref="K15:S15" si="11">SUM(K5:K14)</f>
        <v>44</v>
      </c>
      <c r="L15" s="85">
        <f t="shared" si="11"/>
        <v>2640</v>
      </c>
      <c r="M15" s="85">
        <f t="shared" si="11"/>
        <v>290.39999999999998</v>
      </c>
      <c r="N15" s="85">
        <f t="shared" si="11"/>
        <v>211.2</v>
      </c>
      <c r="O15" s="85">
        <f t="shared" si="11"/>
        <v>501.6</v>
      </c>
      <c r="P15" s="85">
        <f t="shared" si="11"/>
        <v>67.319999999999993</v>
      </c>
      <c r="Q15" s="85">
        <f t="shared" si="11"/>
        <v>92.4</v>
      </c>
      <c r="R15" s="85">
        <f t="shared" si="11"/>
        <v>159.72</v>
      </c>
      <c r="S15" s="85">
        <f t="shared" si="11"/>
        <v>2298.1200000000003</v>
      </c>
    </row>
    <row r="16" spans="1:19" ht="13.5" thickTop="1" x14ac:dyDescent="0.2"/>
    <row r="18" spans="1:9" ht="13.5" thickBot="1" x14ac:dyDescent="0.25">
      <c r="A18" s="99" t="s">
        <v>135</v>
      </c>
    </row>
    <row r="19" spans="1:9" ht="15" thickTop="1" thickBot="1" x14ac:dyDescent="0.25">
      <c r="C19" s="199" t="s">
        <v>136</v>
      </c>
      <c r="D19" s="199"/>
      <c r="E19" s="199"/>
      <c r="F19" s="199"/>
      <c r="G19" s="199"/>
      <c r="H19" s="199"/>
      <c r="I19" s="100">
        <v>60</v>
      </c>
    </row>
    <row r="20" spans="1:9" ht="14.25" thickTop="1" thickBot="1" x14ac:dyDescent="0.25">
      <c r="D20" s="101"/>
      <c r="E20" s="101"/>
      <c r="F20" s="101"/>
      <c r="G20" s="101"/>
      <c r="H20" s="101"/>
    </row>
    <row r="21" spans="1:9" ht="15" thickTop="1" thickBot="1" x14ac:dyDescent="0.25">
      <c r="C21" s="199" t="s">
        <v>198</v>
      </c>
      <c r="D21" s="199"/>
      <c r="E21" s="199"/>
      <c r="F21" s="199"/>
      <c r="G21" s="199"/>
      <c r="H21" s="199"/>
      <c r="I21" s="85">
        <f>COUNTIF(C5:C14,"C")</f>
        <v>6</v>
      </c>
    </row>
    <row r="22" spans="1:9" ht="14.25" thickTop="1" thickBot="1" x14ac:dyDescent="0.25"/>
    <row r="23" spans="1:9" ht="15" thickTop="1" thickBot="1" x14ac:dyDescent="0.25">
      <c r="C23" s="199" t="s">
        <v>199</v>
      </c>
      <c r="D23" s="199"/>
      <c r="E23" s="199"/>
      <c r="F23" s="199"/>
      <c r="G23" s="199"/>
      <c r="H23" s="199"/>
      <c r="I23" s="85">
        <f>COUNTIF(C5:C14,"S")</f>
        <v>4</v>
      </c>
    </row>
    <row r="24" spans="1:9" ht="13.5" thickTop="1" x14ac:dyDescent="0.2"/>
  </sheetData>
  <sheetProtection password="C71F" sheet="1" objects="1" scenarios="1"/>
  <mergeCells count="14">
    <mergeCell ref="A3:A4"/>
    <mergeCell ref="B3:B4"/>
    <mergeCell ref="C3:C4"/>
    <mergeCell ref="D3:H3"/>
    <mergeCell ref="R3:R4"/>
    <mergeCell ref="S3:S4"/>
    <mergeCell ref="C21:H21"/>
    <mergeCell ref="C23:H23"/>
    <mergeCell ref="O3:O4"/>
    <mergeCell ref="C19:H19"/>
    <mergeCell ref="K3:K4"/>
    <mergeCell ref="L3:L4"/>
    <mergeCell ref="I3:I4"/>
    <mergeCell ref="J3:J4"/>
  </mergeCells>
  <phoneticPr fontId="2" type="noConversion"/>
  <pageMargins left="0.75" right="0.75" top="1" bottom="1" header="0" footer="0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3:S23"/>
  <sheetViews>
    <sheetView workbookViewId="0">
      <selection activeCell="K16" sqref="K16"/>
    </sheetView>
  </sheetViews>
  <sheetFormatPr baseColWidth="10" defaultRowHeight="12.75" x14ac:dyDescent="0.2"/>
  <cols>
    <col min="1" max="1" width="7.7109375" style="42" customWidth="1"/>
    <col min="2" max="2" width="19.28515625" style="42" customWidth="1"/>
    <col min="3" max="3" width="4.7109375" style="42" customWidth="1"/>
    <col min="4" max="8" width="3.28515625" style="42" customWidth="1"/>
    <col min="9" max="9" width="10.7109375" style="42" customWidth="1"/>
    <col min="10" max="10" width="12.7109375" style="42" customWidth="1"/>
    <col min="11" max="11" width="11.42578125" style="42"/>
    <col min="12" max="12" width="8.7109375" style="42" customWidth="1"/>
    <col min="13" max="14" width="7.7109375" style="42" customWidth="1"/>
    <col min="15" max="17" width="8.7109375" style="42" customWidth="1"/>
    <col min="18" max="19" width="7.28515625" style="42" customWidth="1"/>
    <col min="20" max="16384" width="11.42578125" style="42"/>
  </cols>
  <sheetData>
    <row r="3" spans="1:19" ht="12.75" customHeight="1" x14ac:dyDescent="0.2">
      <c r="A3" s="43" t="s">
        <v>0</v>
      </c>
      <c r="B3" s="43" t="s">
        <v>56</v>
      </c>
      <c r="C3" s="43" t="s">
        <v>110</v>
      </c>
      <c r="D3" s="43" t="s">
        <v>111</v>
      </c>
      <c r="E3" s="43"/>
      <c r="F3" s="43"/>
      <c r="G3" s="43"/>
      <c r="H3" s="43"/>
      <c r="I3" s="43" t="s">
        <v>112</v>
      </c>
      <c r="J3" s="43" t="s">
        <v>113</v>
      </c>
      <c r="K3" s="43" t="s">
        <v>114</v>
      </c>
      <c r="L3" s="43" t="s">
        <v>203</v>
      </c>
      <c r="M3" s="43" t="s">
        <v>115</v>
      </c>
      <c r="N3" s="43" t="s">
        <v>116</v>
      </c>
      <c r="O3" s="43" t="s">
        <v>117</v>
      </c>
      <c r="P3" s="43" t="s">
        <v>118</v>
      </c>
      <c r="Q3" s="43" t="s">
        <v>119</v>
      </c>
      <c r="R3" s="43" t="s">
        <v>120</v>
      </c>
      <c r="S3" s="43" t="s">
        <v>121</v>
      </c>
    </row>
    <row r="4" spans="1:19" x14ac:dyDescent="0.2">
      <c r="A4" s="43"/>
      <c r="B4" s="43"/>
      <c r="C4" s="43"/>
      <c r="D4" s="43" t="s">
        <v>107</v>
      </c>
      <c r="E4" s="43" t="s">
        <v>108</v>
      </c>
      <c r="F4" s="43" t="s">
        <v>108</v>
      </c>
      <c r="G4" s="43" t="s">
        <v>109</v>
      </c>
      <c r="H4" s="43" t="s">
        <v>49</v>
      </c>
      <c r="I4" s="43"/>
      <c r="K4" s="43"/>
      <c r="M4" s="43">
        <v>0.11</v>
      </c>
      <c r="N4" s="43">
        <v>0.08</v>
      </c>
      <c r="O4" s="43"/>
      <c r="P4" s="43">
        <v>2.5499999999999998E-2</v>
      </c>
      <c r="Q4" s="43">
        <v>3.5000000000000003E-2</v>
      </c>
      <c r="R4" s="43"/>
      <c r="S4" s="43"/>
    </row>
    <row r="5" spans="1:19" x14ac:dyDescent="0.2">
      <c r="A5" s="42" t="s">
        <v>122</v>
      </c>
      <c r="B5" s="42" t="s">
        <v>153</v>
      </c>
      <c r="C5" s="42" t="s">
        <v>84</v>
      </c>
      <c r="D5" s="42" t="s">
        <v>133</v>
      </c>
      <c r="F5" s="42" t="s">
        <v>134</v>
      </c>
      <c r="G5" s="42" t="s">
        <v>133</v>
      </c>
    </row>
    <row r="6" spans="1:19" x14ac:dyDescent="0.2">
      <c r="A6" s="42" t="s">
        <v>123</v>
      </c>
      <c r="B6" s="42" t="s">
        <v>154</v>
      </c>
      <c r="C6" s="42" t="s">
        <v>84</v>
      </c>
      <c r="D6" s="42" t="s">
        <v>133</v>
      </c>
      <c r="E6" s="42" t="s">
        <v>133</v>
      </c>
      <c r="F6" s="42" t="s">
        <v>133</v>
      </c>
      <c r="G6" s="42" t="s">
        <v>133</v>
      </c>
      <c r="H6" s="42" t="s">
        <v>134</v>
      </c>
    </row>
    <row r="7" spans="1:19" x14ac:dyDescent="0.2">
      <c r="A7" s="42" t="s">
        <v>124</v>
      </c>
      <c r="B7" s="42" t="s">
        <v>155</v>
      </c>
      <c r="C7" s="42" t="s">
        <v>132</v>
      </c>
      <c r="D7" s="42" t="s">
        <v>134</v>
      </c>
      <c r="F7" s="42" t="s">
        <v>133</v>
      </c>
      <c r="G7" s="42" t="s">
        <v>134</v>
      </c>
      <c r="H7" s="42" t="s">
        <v>133</v>
      </c>
    </row>
    <row r="8" spans="1:19" x14ac:dyDescent="0.2">
      <c r="A8" s="42" t="s">
        <v>125</v>
      </c>
      <c r="B8" s="42" t="s">
        <v>156</v>
      </c>
      <c r="C8" s="42" t="s">
        <v>84</v>
      </c>
      <c r="D8" s="42" t="s">
        <v>133</v>
      </c>
      <c r="E8" s="42" t="s">
        <v>134</v>
      </c>
      <c r="F8" s="42" t="s">
        <v>133</v>
      </c>
      <c r="H8" s="42" t="s">
        <v>133</v>
      </c>
    </row>
    <row r="9" spans="1:19" x14ac:dyDescent="0.2">
      <c r="A9" s="42" t="s">
        <v>126</v>
      </c>
      <c r="B9" s="42" t="s">
        <v>157</v>
      </c>
      <c r="C9" s="42" t="s">
        <v>84</v>
      </c>
      <c r="D9" s="42" t="s">
        <v>133</v>
      </c>
      <c r="E9" s="42" t="s">
        <v>133</v>
      </c>
      <c r="F9" s="42" t="s">
        <v>133</v>
      </c>
      <c r="G9" s="42" t="s">
        <v>133</v>
      </c>
      <c r="H9" s="42" t="s">
        <v>134</v>
      </c>
    </row>
    <row r="10" spans="1:19" x14ac:dyDescent="0.2">
      <c r="A10" s="42" t="s">
        <v>127</v>
      </c>
      <c r="B10" s="42" t="s">
        <v>158</v>
      </c>
      <c r="C10" s="42" t="s">
        <v>132</v>
      </c>
      <c r="E10" s="42" t="s">
        <v>134</v>
      </c>
      <c r="F10" s="42" t="s">
        <v>133</v>
      </c>
      <c r="G10" s="42" t="s">
        <v>133</v>
      </c>
      <c r="H10" s="42" t="s">
        <v>133</v>
      </c>
    </row>
    <row r="11" spans="1:19" x14ac:dyDescent="0.2">
      <c r="A11" s="42" t="s">
        <v>128</v>
      </c>
      <c r="B11" s="42" t="s">
        <v>159</v>
      </c>
      <c r="C11" s="42" t="s">
        <v>132</v>
      </c>
      <c r="D11" s="42" t="s">
        <v>133</v>
      </c>
      <c r="E11" s="42" t="s">
        <v>133</v>
      </c>
      <c r="G11" s="42" t="s">
        <v>133</v>
      </c>
      <c r="H11" s="42" t="s">
        <v>133</v>
      </c>
    </row>
    <row r="12" spans="1:19" x14ac:dyDescent="0.2">
      <c r="A12" s="42" t="s">
        <v>129</v>
      </c>
      <c r="B12" s="42" t="s">
        <v>160</v>
      </c>
      <c r="C12" s="42" t="s">
        <v>132</v>
      </c>
      <c r="D12" s="42" t="s">
        <v>133</v>
      </c>
      <c r="E12" s="42" t="s">
        <v>134</v>
      </c>
      <c r="F12" s="42" t="s">
        <v>133</v>
      </c>
      <c r="G12" s="42" t="s">
        <v>133</v>
      </c>
      <c r="H12" s="42" t="s">
        <v>133</v>
      </c>
    </row>
    <row r="13" spans="1:19" x14ac:dyDescent="0.2">
      <c r="A13" s="42" t="s">
        <v>130</v>
      </c>
      <c r="B13" s="42" t="s">
        <v>161</v>
      </c>
      <c r="C13" s="42" t="s">
        <v>84</v>
      </c>
      <c r="D13" s="42" t="s">
        <v>133</v>
      </c>
      <c r="E13" s="42" t="s">
        <v>133</v>
      </c>
      <c r="F13" s="42" t="s">
        <v>134</v>
      </c>
      <c r="G13" s="42" t="s">
        <v>133</v>
      </c>
      <c r="H13" s="42" t="s">
        <v>133</v>
      </c>
    </row>
    <row r="14" spans="1:19" x14ac:dyDescent="0.2">
      <c r="A14" s="42" t="s">
        <v>131</v>
      </c>
      <c r="B14" s="42" t="s">
        <v>162</v>
      </c>
      <c r="C14" s="42" t="s">
        <v>84</v>
      </c>
      <c r="D14" s="42" t="s">
        <v>134</v>
      </c>
      <c r="E14" s="42" t="s">
        <v>133</v>
      </c>
      <c r="F14" s="42" t="s">
        <v>133</v>
      </c>
      <c r="G14" s="42" t="s">
        <v>133</v>
      </c>
      <c r="H14" s="42" t="s">
        <v>134</v>
      </c>
    </row>
    <row r="15" spans="1:19" x14ac:dyDescent="0.2">
      <c r="J15" s="42" t="s">
        <v>5</v>
      </c>
    </row>
    <row r="18" spans="1:8" x14ac:dyDescent="0.2">
      <c r="A18" s="131" t="s">
        <v>135</v>
      </c>
    </row>
    <row r="19" spans="1:8" x14ac:dyDescent="0.2">
      <c r="C19" s="128" t="s">
        <v>136</v>
      </c>
      <c r="D19" s="128"/>
      <c r="E19" s="128"/>
      <c r="F19" s="128"/>
      <c r="G19" s="128"/>
      <c r="H19" s="128"/>
    </row>
    <row r="21" spans="1:8" x14ac:dyDescent="0.2">
      <c r="C21" s="128" t="s">
        <v>198</v>
      </c>
      <c r="D21" s="128"/>
      <c r="E21" s="128"/>
      <c r="F21" s="128"/>
      <c r="G21" s="128"/>
      <c r="H21" s="128"/>
    </row>
    <row r="23" spans="1:8" x14ac:dyDescent="0.2">
      <c r="C23" s="128" t="s">
        <v>199</v>
      </c>
      <c r="D23" s="128"/>
      <c r="E23" s="128"/>
      <c r="F23" s="128"/>
      <c r="G23" s="128"/>
      <c r="H23" s="128"/>
    </row>
  </sheetData>
  <pageMargins left="0.75" right="0.75" top="1" bottom="1" header="0" footer="0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4:J22"/>
  <sheetViews>
    <sheetView workbookViewId="0">
      <selection activeCell="I6" sqref="I6"/>
    </sheetView>
  </sheetViews>
  <sheetFormatPr baseColWidth="10" defaultRowHeight="15" x14ac:dyDescent="0.25"/>
  <cols>
    <col min="1" max="16384" width="11.42578125" style="47"/>
  </cols>
  <sheetData>
    <row r="4" spans="2:10" ht="15.75" thickBot="1" x14ac:dyDescent="0.3"/>
    <row r="5" spans="2:10" ht="15.75" thickBot="1" x14ac:dyDescent="0.3">
      <c r="B5" s="48" t="s">
        <v>250</v>
      </c>
      <c r="C5" s="49" t="s">
        <v>249</v>
      </c>
      <c r="D5" s="49" t="s">
        <v>248</v>
      </c>
      <c r="E5" s="49" t="s">
        <v>247</v>
      </c>
      <c r="F5" s="49" t="s">
        <v>246</v>
      </c>
      <c r="G5" s="49" t="s">
        <v>245</v>
      </c>
      <c r="H5" s="49" t="s">
        <v>244</v>
      </c>
      <c r="I5" s="49" t="s">
        <v>243</v>
      </c>
      <c r="J5" s="50" t="s">
        <v>242</v>
      </c>
    </row>
    <row r="6" spans="2:10" x14ac:dyDescent="0.25">
      <c r="B6" s="51" t="s">
        <v>241</v>
      </c>
      <c r="C6" s="52">
        <v>15</v>
      </c>
      <c r="D6" s="53">
        <v>17</v>
      </c>
      <c r="E6" s="53">
        <v>18</v>
      </c>
      <c r="F6" s="53">
        <v>19</v>
      </c>
      <c r="G6" s="54">
        <f t="shared" ref="G6:G11" si="0">ROUND(AVERAGE(C6:F6),0)</f>
        <v>17</v>
      </c>
      <c r="H6" s="55">
        <f t="shared" ref="H6:H11" si="1">SUM(C6:G6)</f>
        <v>86</v>
      </c>
      <c r="I6" s="55" t="str">
        <f t="shared" ref="I6:I11" si="2">IF(G6&gt;=10.5,"A","D")</f>
        <v>A</v>
      </c>
      <c r="J6" s="56" t="s">
        <v>236</v>
      </c>
    </row>
    <row r="7" spans="2:10" x14ac:dyDescent="0.25">
      <c r="B7" s="51" t="s">
        <v>240</v>
      </c>
      <c r="C7" s="57">
        <v>13</v>
      </c>
      <c r="D7" s="58">
        <v>12</v>
      </c>
      <c r="E7" s="58">
        <v>10</v>
      </c>
      <c r="F7" s="58">
        <v>15</v>
      </c>
      <c r="G7" s="59">
        <f t="shared" si="0"/>
        <v>13</v>
      </c>
      <c r="H7" s="60">
        <f t="shared" si="1"/>
        <v>63</v>
      </c>
      <c r="I7" s="60" t="str">
        <f t="shared" si="2"/>
        <v>A</v>
      </c>
      <c r="J7" s="61" t="s">
        <v>236</v>
      </c>
    </row>
    <row r="8" spans="2:10" x14ac:dyDescent="0.25">
      <c r="B8" s="51" t="s">
        <v>239</v>
      </c>
      <c r="C8" s="57">
        <v>8</v>
      </c>
      <c r="D8" s="58">
        <v>10</v>
      </c>
      <c r="E8" s="58">
        <v>8</v>
      </c>
      <c r="F8" s="58">
        <v>9</v>
      </c>
      <c r="G8" s="59">
        <f t="shared" si="0"/>
        <v>9</v>
      </c>
      <c r="H8" s="60">
        <f t="shared" si="1"/>
        <v>44</v>
      </c>
      <c r="I8" s="60" t="str">
        <f t="shared" si="2"/>
        <v>D</v>
      </c>
      <c r="J8" s="61" t="s">
        <v>45</v>
      </c>
    </row>
    <row r="9" spans="2:10" x14ac:dyDescent="0.25">
      <c r="B9" s="51" t="s">
        <v>238</v>
      </c>
      <c r="C9" s="57">
        <v>17</v>
      </c>
      <c r="D9" s="58">
        <v>19</v>
      </c>
      <c r="E9" s="58">
        <v>19</v>
      </c>
      <c r="F9" s="58">
        <v>20</v>
      </c>
      <c r="G9" s="59">
        <f t="shared" si="0"/>
        <v>19</v>
      </c>
      <c r="H9" s="60">
        <f t="shared" si="1"/>
        <v>94</v>
      </c>
      <c r="I9" s="60" t="str">
        <f t="shared" si="2"/>
        <v>A</v>
      </c>
      <c r="J9" s="61" t="s">
        <v>45</v>
      </c>
    </row>
    <row r="10" spans="2:10" x14ac:dyDescent="0.25">
      <c r="B10" s="51" t="s">
        <v>237</v>
      </c>
      <c r="C10" s="57">
        <v>10</v>
      </c>
      <c r="D10" s="58">
        <v>8</v>
      </c>
      <c r="E10" s="58">
        <v>7</v>
      </c>
      <c r="F10" s="58">
        <v>10</v>
      </c>
      <c r="G10" s="59">
        <f t="shared" si="0"/>
        <v>9</v>
      </c>
      <c r="H10" s="60">
        <f t="shared" si="1"/>
        <v>44</v>
      </c>
      <c r="I10" s="60" t="str">
        <f t="shared" si="2"/>
        <v>D</v>
      </c>
      <c r="J10" s="61" t="s">
        <v>236</v>
      </c>
    </row>
    <row r="11" spans="2:10" ht="15.75" thickBot="1" x14ac:dyDescent="0.3">
      <c r="B11" s="62" t="s">
        <v>235</v>
      </c>
      <c r="C11" s="63">
        <v>17</v>
      </c>
      <c r="D11" s="64">
        <v>15</v>
      </c>
      <c r="E11" s="64">
        <v>14</v>
      </c>
      <c r="F11" s="64">
        <v>16</v>
      </c>
      <c r="G11" s="65">
        <f t="shared" si="0"/>
        <v>16</v>
      </c>
      <c r="H11" s="66">
        <f t="shared" si="1"/>
        <v>78</v>
      </c>
      <c r="I11" s="66" t="str">
        <f t="shared" si="2"/>
        <v>A</v>
      </c>
      <c r="J11" s="67" t="s">
        <v>45</v>
      </c>
    </row>
    <row r="13" spans="2:10" x14ac:dyDescent="0.25">
      <c r="B13" s="202" t="s">
        <v>234</v>
      </c>
      <c r="C13" s="202"/>
    </row>
    <row r="14" spans="2:10" x14ac:dyDescent="0.25">
      <c r="B14" s="201" t="s">
        <v>233</v>
      </c>
      <c r="C14" s="201"/>
      <c r="D14" s="68">
        <f>COUNTA(B6:B11)</f>
        <v>6</v>
      </c>
    </row>
    <row r="15" spans="2:10" x14ac:dyDescent="0.25">
      <c r="B15" s="201" t="s">
        <v>232</v>
      </c>
      <c r="C15" s="201"/>
      <c r="D15" s="68">
        <f>MAX(G6:G11)</f>
        <v>19</v>
      </c>
    </row>
    <row r="16" spans="2:10" x14ac:dyDescent="0.25">
      <c r="B16" s="201" t="s">
        <v>231</v>
      </c>
      <c r="C16" s="201"/>
      <c r="D16" s="68">
        <f>MIN(G6:G11)</f>
        <v>9</v>
      </c>
    </row>
    <row r="17" spans="2:4" x14ac:dyDescent="0.25">
      <c r="B17" s="201" t="s">
        <v>230</v>
      </c>
      <c r="C17" s="201"/>
      <c r="D17" s="68">
        <f>COUNTIF(I6:I11,"A")</f>
        <v>4</v>
      </c>
    </row>
    <row r="18" spans="2:4" x14ac:dyDescent="0.25">
      <c r="B18" s="201" t="s">
        <v>229</v>
      </c>
      <c r="C18" s="201"/>
      <c r="D18" s="68">
        <f>COUNTIF(I6:I11,"D")</f>
        <v>2</v>
      </c>
    </row>
    <row r="19" spans="2:4" x14ac:dyDescent="0.25">
      <c r="B19" s="201" t="s">
        <v>228</v>
      </c>
      <c r="C19" s="201"/>
      <c r="D19" s="68">
        <f>MAX(H6:H11)</f>
        <v>94</v>
      </c>
    </row>
    <row r="20" spans="2:4" x14ac:dyDescent="0.25">
      <c r="B20" s="201" t="s">
        <v>227</v>
      </c>
      <c r="C20" s="201"/>
      <c r="D20" s="68">
        <f>MIN(H6:H11)</f>
        <v>44</v>
      </c>
    </row>
    <row r="21" spans="2:4" x14ac:dyDescent="0.25">
      <c r="B21" s="201" t="s">
        <v>226</v>
      </c>
      <c r="C21" s="201"/>
      <c r="D21" s="68">
        <f>COUNTIF(J6:J11,"F")</f>
        <v>3</v>
      </c>
    </row>
    <row r="22" spans="2:4" x14ac:dyDescent="0.25">
      <c r="B22" s="201" t="s">
        <v>225</v>
      </c>
      <c r="C22" s="201"/>
      <c r="D22" s="68">
        <f>COUNTIF(J6:J11,"A")</f>
        <v>3</v>
      </c>
    </row>
  </sheetData>
  <sheetProtection password="C71F" sheet="1" objects="1" scenarios="1"/>
  <mergeCells count="10">
    <mergeCell ref="B22:C22"/>
    <mergeCell ref="B21:C21"/>
    <mergeCell ref="B14:C14"/>
    <mergeCell ref="B13:C13"/>
    <mergeCell ref="B20:C20"/>
    <mergeCell ref="B19:C19"/>
    <mergeCell ref="B18:C18"/>
    <mergeCell ref="B17:C17"/>
    <mergeCell ref="B16:C16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E01-M</vt:lpstr>
      <vt:lpstr>E01-D</vt:lpstr>
      <vt:lpstr>E02-M</vt:lpstr>
      <vt:lpstr>E02-D</vt:lpstr>
      <vt:lpstr>E03-M</vt:lpstr>
      <vt:lpstr>E03-D</vt:lpstr>
      <vt:lpstr>E04-M</vt:lpstr>
      <vt:lpstr>E04-D</vt:lpstr>
      <vt:lpstr>E05-M</vt:lpstr>
      <vt:lpstr>E05-D</vt:lpstr>
      <vt:lpstr>E06-M</vt:lpstr>
      <vt:lpstr>E06-D</vt:lpstr>
      <vt:lpstr>E07-M</vt:lpstr>
      <vt:lpstr>E07-D</vt:lpstr>
      <vt:lpstr>E08-M</vt:lpstr>
      <vt:lpstr>E08-D</vt:lpstr>
    </vt:vector>
  </TitlesOfParts>
  <Company>UNI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</dc:creator>
  <cp:lastModifiedBy>KYA</cp:lastModifiedBy>
  <cp:lastPrinted>2007-07-12T20:01:30Z</cp:lastPrinted>
  <dcterms:created xsi:type="dcterms:W3CDTF">2007-07-12T18:34:51Z</dcterms:created>
  <dcterms:modified xsi:type="dcterms:W3CDTF">2012-09-12T04:27:24Z</dcterms:modified>
</cp:coreProperties>
</file>