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05" windowWidth="15195" windowHeight="7935" activeTab="4"/>
  </bookViews>
  <sheets>
    <sheet name="E01-M" sheetId="5" r:id="rId1"/>
    <sheet name="E01-D" sheetId="13" r:id="rId2"/>
    <sheet name="E02-M" sheetId="4" r:id="rId3"/>
    <sheet name="E02-D" sheetId="12" r:id="rId4"/>
    <sheet name="E03-M" sheetId="16" r:id="rId5"/>
    <sheet name="E03-D" sheetId="18" r:id="rId6"/>
    <sheet name="E04-M" sheetId="7" r:id="rId7"/>
    <sheet name="E04-D" sheetId="14" r:id="rId8"/>
    <sheet name="E05-M" sheetId="17" r:id="rId9"/>
    <sheet name="E05-D" sheetId="19" r:id="rId10"/>
    <sheet name="E06-M" sheetId="20" r:id="rId11"/>
    <sheet name="E06-D" sheetId="21" r:id="rId12"/>
  </sheets>
  <definedNames>
    <definedName name="RANGO">#REF!</definedName>
    <definedName name="RESULTADO">#REF!</definedName>
    <definedName name="VALOR">#REF!</definedName>
  </definedNames>
  <calcPr calcId="144525"/>
</workbook>
</file>

<file path=xl/calcChain.xml><?xml version="1.0" encoding="utf-8"?>
<calcChain xmlns="http://schemas.openxmlformats.org/spreadsheetml/2006/main">
  <c r="C23" i="16" l="1"/>
  <c r="C22" i="16"/>
  <c r="C21" i="16"/>
  <c r="C20" i="16"/>
  <c r="C19" i="16"/>
  <c r="C17" i="16"/>
  <c r="C16" i="16"/>
  <c r="K7" i="20" l="1"/>
  <c r="J8" i="20"/>
  <c r="J9" i="20"/>
  <c r="J10" i="20"/>
  <c r="J11" i="20"/>
  <c r="J12" i="20"/>
  <c r="J13" i="20"/>
  <c r="J14" i="20"/>
  <c r="J15" i="20"/>
  <c r="J16" i="20"/>
  <c r="J7" i="20"/>
  <c r="F7" i="20"/>
  <c r="E8" i="20"/>
  <c r="E9" i="20"/>
  <c r="E10" i="20"/>
  <c r="E11" i="20"/>
  <c r="E12" i="20"/>
  <c r="E13" i="20"/>
  <c r="E14" i="20"/>
  <c r="E15" i="20"/>
  <c r="E16" i="20"/>
  <c r="E7" i="20"/>
  <c r="H13" i="18"/>
  <c r="H12" i="18"/>
  <c r="H11" i="18"/>
  <c r="H10" i="18"/>
  <c r="H9" i="18"/>
  <c r="H8" i="18"/>
  <c r="H7" i="18"/>
  <c r="H6" i="18"/>
  <c r="H5" i="18"/>
  <c r="H4" i="18"/>
  <c r="F8" i="20"/>
  <c r="F9" i="20"/>
  <c r="H9" i="20" s="1"/>
  <c r="F10" i="20"/>
  <c r="I10" i="20" s="1"/>
  <c r="F11" i="20"/>
  <c r="I11" i="20" s="1"/>
  <c r="F12" i="20"/>
  <c r="H12" i="20" s="1"/>
  <c r="F13" i="20"/>
  <c r="I13" i="20" s="1"/>
  <c r="F14" i="20"/>
  <c r="G14" i="20" s="1"/>
  <c r="F15" i="20"/>
  <c r="I15" i="20" s="1"/>
  <c r="F16" i="20"/>
  <c r="H16" i="20" s="1"/>
  <c r="H4" i="16"/>
  <c r="J4" i="16"/>
  <c r="H13" i="16"/>
  <c r="J13" i="16" s="1"/>
  <c r="H12" i="16"/>
  <c r="I12" i="16"/>
  <c r="J12" i="16"/>
  <c r="H11" i="16"/>
  <c r="I11" i="16" s="1"/>
  <c r="H10" i="16"/>
  <c r="J10" i="16"/>
  <c r="I10" i="16"/>
  <c r="H9" i="16"/>
  <c r="J9" i="16"/>
  <c r="H8" i="16"/>
  <c r="J8" i="16" s="1"/>
  <c r="H7" i="16"/>
  <c r="J7" i="16"/>
  <c r="I7" i="16"/>
  <c r="H6" i="16"/>
  <c r="J6" i="16" s="1"/>
  <c r="H5" i="16"/>
  <c r="J5" i="16"/>
  <c r="F9" i="17"/>
  <c r="G9" i="17" s="1"/>
  <c r="H9" i="17" s="1"/>
  <c r="F10" i="17"/>
  <c r="G10" i="17" s="1"/>
  <c r="H10" i="17" s="1"/>
  <c r="F11" i="17"/>
  <c r="G11" i="17" s="1"/>
  <c r="H11" i="17" s="1"/>
  <c r="F12" i="17"/>
  <c r="G12" i="17" s="1"/>
  <c r="H12" i="17" s="1"/>
  <c r="F13" i="17"/>
  <c r="G13" i="17"/>
  <c r="H13" i="17" s="1"/>
  <c r="F14" i="17"/>
  <c r="G14" i="17" s="1"/>
  <c r="H14" i="17" s="1"/>
  <c r="I6" i="4"/>
  <c r="I7" i="4"/>
  <c r="I8" i="4"/>
  <c r="I9" i="4"/>
  <c r="I10" i="4"/>
  <c r="I11" i="4"/>
  <c r="I12" i="4"/>
  <c r="I13" i="4"/>
  <c r="I14" i="4"/>
  <c r="I15" i="4"/>
  <c r="I16" i="4"/>
  <c r="I17" i="4"/>
  <c r="K6" i="4"/>
  <c r="K7" i="4"/>
  <c r="K8" i="4"/>
  <c r="K9" i="4"/>
  <c r="J13" i="7"/>
  <c r="J15" i="7"/>
  <c r="J17" i="7"/>
  <c r="J19" i="7"/>
  <c r="J21" i="7"/>
  <c r="J23" i="7"/>
  <c r="J25" i="7"/>
  <c r="J26" i="7"/>
  <c r="J27" i="7"/>
  <c r="G12" i="7"/>
  <c r="I12" i="7"/>
  <c r="G13" i="7"/>
  <c r="G14" i="7"/>
  <c r="I14" i="7"/>
  <c r="G15" i="7"/>
  <c r="G16" i="7"/>
  <c r="I16" i="7"/>
  <c r="G17" i="7"/>
  <c r="G18" i="7"/>
  <c r="I18" i="7"/>
  <c r="G19" i="7"/>
  <c r="G20" i="7"/>
  <c r="I20" i="7"/>
  <c r="G21" i="7"/>
  <c r="G22" i="7"/>
  <c r="I22" i="7"/>
  <c r="G23" i="7"/>
  <c r="G24" i="7"/>
  <c r="I24" i="7"/>
  <c r="G25" i="7"/>
  <c r="G11" i="7"/>
  <c r="I11" i="7"/>
  <c r="I13" i="7"/>
  <c r="I15" i="7"/>
  <c r="I17" i="7"/>
  <c r="I19" i="7"/>
  <c r="I21" i="7"/>
  <c r="I23" i="7"/>
  <c r="I25" i="7"/>
  <c r="F12" i="7"/>
  <c r="J12" i="7"/>
  <c r="F13" i="7"/>
  <c r="F14" i="7"/>
  <c r="J14" i="7"/>
  <c r="F15" i="7"/>
  <c r="F16" i="7"/>
  <c r="J16" i="7"/>
  <c r="F17" i="7"/>
  <c r="F18" i="7"/>
  <c r="J18" i="7"/>
  <c r="F19" i="7"/>
  <c r="F20" i="7"/>
  <c r="J20" i="7"/>
  <c r="F21" i="7"/>
  <c r="F22" i="7"/>
  <c r="J22" i="7"/>
  <c r="F23" i="7"/>
  <c r="F24" i="7"/>
  <c r="J24" i="7"/>
  <c r="F25" i="7"/>
  <c r="F11" i="7"/>
  <c r="J11" i="7"/>
  <c r="I4" i="16"/>
  <c r="I5" i="16"/>
  <c r="I9" i="16"/>
  <c r="G9" i="20"/>
  <c r="K9" i="20" s="1"/>
  <c r="I9" i="20"/>
  <c r="H13" i="20"/>
  <c r="G8" i="20"/>
  <c r="H8" i="20"/>
  <c r="I12" i="20"/>
  <c r="I16" i="20"/>
  <c r="H11" i="20"/>
  <c r="I7" i="20" l="1"/>
  <c r="H7" i="20"/>
  <c r="G16" i="20"/>
  <c r="K16" i="20" s="1"/>
  <c r="G15" i="20"/>
  <c r="K15" i="20" s="1"/>
  <c r="H15" i="20"/>
  <c r="I14" i="20"/>
  <c r="H14" i="20"/>
  <c r="K14" i="20" s="1"/>
  <c r="G13" i="20"/>
  <c r="K13" i="20" s="1"/>
  <c r="G12" i="20"/>
  <c r="K12" i="20" s="1"/>
  <c r="G11" i="20"/>
  <c r="K11" i="20" s="1"/>
  <c r="G10" i="20"/>
  <c r="H10" i="20"/>
  <c r="I8" i="20"/>
  <c r="K8" i="20" s="1"/>
  <c r="G7" i="20"/>
  <c r="I13" i="16"/>
  <c r="J11" i="16"/>
  <c r="I8" i="16"/>
  <c r="I6" i="16"/>
  <c r="K10" i="20" l="1"/>
</calcChain>
</file>

<file path=xl/sharedStrings.xml><?xml version="1.0" encoding="utf-8"?>
<sst xmlns="http://schemas.openxmlformats.org/spreadsheetml/2006/main" count="439" uniqueCount="202">
  <si>
    <t>INEI</t>
  </si>
  <si>
    <t>Instituto Nacional De Estadisticas e Informatica</t>
  </si>
  <si>
    <t>Calcular las Poblaciones por Regiones</t>
  </si>
  <si>
    <t>Region costa</t>
  </si>
  <si>
    <t>Region Sierra</t>
  </si>
  <si>
    <t>Region Selva</t>
  </si>
  <si>
    <t>Poblacion total Region Costa</t>
  </si>
  <si>
    <t>Poblacion Total</t>
  </si>
  <si>
    <t>Departamento</t>
  </si>
  <si>
    <t>Poblacion</t>
  </si>
  <si>
    <t>Poblacion total Region Sierra</t>
  </si>
  <si>
    <t>Poblacion Promedio</t>
  </si>
  <si>
    <t>Abcash</t>
  </si>
  <si>
    <t>Apurimac</t>
  </si>
  <si>
    <t>Amazonas</t>
  </si>
  <si>
    <t>Poblacion total Region Selva</t>
  </si>
  <si>
    <t>Poblacion Maxima</t>
  </si>
  <si>
    <t>Arequipa</t>
  </si>
  <si>
    <t>Ayacucho</t>
  </si>
  <si>
    <t>Loreto</t>
  </si>
  <si>
    <t>Poblacion Promedio Costa</t>
  </si>
  <si>
    <t>Poblacion Minima</t>
  </si>
  <si>
    <t>Callao</t>
  </si>
  <si>
    <t>Cajamarca</t>
  </si>
  <si>
    <t>Madre de dios</t>
  </si>
  <si>
    <t>Poblacion Promedio Sierra</t>
  </si>
  <si>
    <t>Total Departamentos</t>
  </si>
  <si>
    <t>Ica</t>
  </si>
  <si>
    <t>Cusco</t>
  </si>
  <si>
    <t>San Martin</t>
  </si>
  <si>
    <t>Poblacion Promedio Selva</t>
  </si>
  <si>
    <t>LA Libertad</t>
  </si>
  <si>
    <t>Huancavelica</t>
  </si>
  <si>
    <t>Ucayali</t>
  </si>
  <si>
    <t>Poblacion Maxima Costa</t>
  </si>
  <si>
    <t>Lambayeque</t>
  </si>
  <si>
    <t>Huanuco</t>
  </si>
  <si>
    <t>Poblacion Maxima Sierra</t>
  </si>
  <si>
    <t>Lima</t>
  </si>
  <si>
    <t>Junin</t>
  </si>
  <si>
    <t>Poblacion Maxima Selva</t>
  </si>
  <si>
    <t>Moquegua</t>
  </si>
  <si>
    <t>Pasco</t>
  </si>
  <si>
    <t>Poblacion Minima Costa</t>
  </si>
  <si>
    <t>Piura</t>
  </si>
  <si>
    <t>Puno</t>
  </si>
  <si>
    <t>Poblacion Minima Sierra</t>
  </si>
  <si>
    <t>Tacna</t>
  </si>
  <si>
    <t>Poblacion Minima Selva</t>
  </si>
  <si>
    <t>Tumbes</t>
  </si>
  <si>
    <t>Utilizando formato Celdas</t>
  </si>
  <si>
    <t>Formato-Celdas-Numero</t>
  </si>
  <si>
    <t>DATO</t>
  </si>
  <si>
    <t>General</t>
  </si>
  <si>
    <t>Nuemero</t>
  </si>
  <si>
    <t>Moneda</t>
  </si>
  <si>
    <t>Contabilidad</t>
  </si>
  <si>
    <t>fecha</t>
  </si>
  <si>
    <t>Hora</t>
  </si>
  <si>
    <t>Porcentaje</t>
  </si>
  <si>
    <t>Fraccion</t>
  </si>
  <si>
    <t>Cientifica</t>
  </si>
  <si>
    <t>Texto</t>
  </si>
  <si>
    <t>Espec.</t>
  </si>
  <si>
    <t>Perso.</t>
  </si>
  <si>
    <t>12.00.00 am</t>
  </si>
  <si>
    <t>Formato - celdas - Alineacion</t>
  </si>
  <si>
    <t>Arriba</t>
  </si>
  <si>
    <t>Abajo</t>
  </si>
  <si>
    <t>Izquierda</t>
  </si>
  <si>
    <t>Derecha</t>
  </si>
  <si>
    <t>Aprendo</t>
  </si>
  <si>
    <t>Formato - Celdas - fuentes</t>
  </si>
  <si>
    <t>Formato - Celdas - Borde</t>
  </si>
  <si>
    <t>Asimilo</t>
  </si>
  <si>
    <t>Recuerda</t>
  </si>
  <si>
    <t>Datos Numericos.- Se pueden Sumar, Restar, Etc.</t>
  </si>
  <si>
    <t>formato - Celdas - Tramas</t>
  </si>
  <si>
    <t>Datos Alafanumericos.- No se pueden sumar, etc</t>
  </si>
  <si>
    <t>Valor</t>
  </si>
  <si>
    <t>Valor Numerico No Valido</t>
  </si>
  <si>
    <t>Ensanchar Columnas</t>
  </si>
  <si>
    <t>Orden</t>
  </si>
  <si>
    <t>Apellidos</t>
  </si>
  <si>
    <t>Nombres</t>
  </si>
  <si>
    <t>Trab. Pract.</t>
  </si>
  <si>
    <t>Cuaderno</t>
  </si>
  <si>
    <t>Exa. Escrito</t>
  </si>
  <si>
    <t>Promedio</t>
  </si>
  <si>
    <t>Ruiz Quizan</t>
  </si>
  <si>
    <t>Rensson</t>
  </si>
  <si>
    <t>Vasquez Palomino</t>
  </si>
  <si>
    <t>Caso Moron</t>
  </si>
  <si>
    <t>Javier</t>
  </si>
  <si>
    <t>Chacaltana Ore</t>
  </si>
  <si>
    <t>Veronica</t>
  </si>
  <si>
    <t>Uribe Ramos</t>
  </si>
  <si>
    <t>Rossana</t>
  </si>
  <si>
    <t>La Rosa Sosa</t>
  </si>
  <si>
    <t>Juan Carlos</t>
  </si>
  <si>
    <t>Miguel</t>
  </si>
  <si>
    <t>Magali</t>
  </si>
  <si>
    <t>Gonzales Hilario</t>
  </si>
  <si>
    <t>Rita</t>
  </si>
  <si>
    <t>Flores Carpio</t>
  </si>
  <si>
    <t>Jose</t>
  </si>
  <si>
    <t>"CONSEVERA NUTREINA S.S"</t>
  </si>
  <si>
    <t>Calle Los Gorriones Mza. B - Sub Lote A La Campaña - Chorrillos - Lima 9</t>
  </si>
  <si>
    <t>Telefono:  (01) 467-1081* (01)467-6776 Fax:(01) 4673578</t>
  </si>
  <si>
    <t>E-mail : nutreina@mail.iaxis.com.pe</t>
  </si>
  <si>
    <t>Control de Expiracion de Productos</t>
  </si>
  <si>
    <t>Responsable</t>
  </si>
  <si>
    <t>fecha de Inventario:</t>
  </si>
  <si>
    <t>DURAZNO DEL NORTE</t>
  </si>
  <si>
    <t>DURAZNO DE ORO</t>
  </si>
  <si>
    <t>PIÑA COLADA</t>
  </si>
  <si>
    <t>PAPAYA DEL NORTE</t>
  </si>
  <si>
    <t>NARANJA DE ORO</t>
  </si>
  <si>
    <t>MANZANA NORTE</t>
  </si>
  <si>
    <t>MANZANA REYES</t>
  </si>
  <si>
    <t>COCTEL NORTE</t>
  </si>
  <si>
    <t>PERAS DE ORO</t>
  </si>
  <si>
    <t>COCONA SELVA</t>
  </si>
  <si>
    <t>COCONA PARAISO</t>
  </si>
  <si>
    <t>MANGO DE ORO</t>
  </si>
  <si>
    <t>LIMA REYES</t>
  </si>
  <si>
    <t>NARANJA HUANDO</t>
  </si>
  <si>
    <t>MANGO NORTE</t>
  </si>
  <si>
    <t>Total perdidas x Prod. Expirados:</t>
  </si>
  <si>
    <t>Observación</t>
  </si>
  <si>
    <t>Estado</t>
  </si>
  <si>
    <t>Cuadro de Notas del Curso de Matematica</t>
  </si>
  <si>
    <t>Exa. Oral</t>
  </si>
  <si>
    <t>Herbert</t>
  </si>
  <si>
    <t>Muños Vasquez</t>
  </si>
  <si>
    <t>Quintanilla Aguado</t>
  </si>
  <si>
    <t>CLINICA "VIRGEN DEL ROSARIO S. A"</t>
  </si>
  <si>
    <t>Fecha de control:</t>
  </si>
  <si>
    <t>Codigo del
Paciente</t>
  </si>
  <si>
    <t>Servicio 
Prestado</t>
  </si>
  <si>
    <t>Fecha Limite de
Cancelacion</t>
  </si>
  <si>
    <t>Fecha de 
Cancelacion</t>
  </si>
  <si>
    <t>Monto de 
Pago</t>
  </si>
  <si>
    <t>Dias
Transc.</t>
  </si>
  <si>
    <t>Pago de 
Mora</t>
  </si>
  <si>
    <t>Pago 
Final</t>
  </si>
  <si>
    <t>Cirugia Abdominal</t>
  </si>
  <si>
    <t>Ligadura de trompas</t>
  </si>
  <si>
    <t>Hemodialises</t>
  </si>
  <si>
    <t>Cirugia Plastica</t>
  </si>
  <si>
    <t>Cirugia Estetica</t>
  </si>
  <si>
    <t>Vasectomia</t>
  </si>
  <si>
    <t>Tabla de Porcentajes</t>
  </si>
  <si>
    <t>Dias Transc.</t>
  </si>
  <si>
    <t>Tasa %</t>
  </si>
  <si>
    <t>Calle Callao N 263 -Ica</t>
  </si>
  <si>
    <t>Telefono: 212437</t>
  </si>
  <si>
    <t>Tataje Meneses, jose</t>
  </si>
  <si>
    <t>Vallejos Azula, Jose</t>
  </si>
  <si>
    <t>Rios Matta, Antonio</t>
  </si>
  <si>
    <t>Aguirre Polanco, Alfredo</t>
  </si>
  <si>
    <t>Perez Reyes, Juan</t>
  </si>
  <si>
    <t>Changkee Zambrano, Jose</t>
  </si>
  <si>
    <t>Hospinal Huaman, Jaime</t>
  </si>
  <si>
    <t>Espinoza Cabrera, Luis</t>
  </si>
  <si>
    <t>Ramos Pacheco, Wilfredo</t>
  </si>
  <si>
    <t>Rivera Aparcana, Julio</t>
  </si>
  <si>
    <t>TOTAL</t>
  </si>
  <si>
    <t>FONAVI</t>
  </si>
  <si>
    <t>SNP</t>
  </si>
  <si>
    <t>ESSALUD</t>
  </si>
  <si>
    <t>NETO A RECIBIR</t>
  </si>
  <si>
    <t>DESCUENTOS</t>
  </si>
  <si>
    <t>TOTAL BRUTO</t>
  </si>
  <si>
    <t>COSTO DE VIDA</t>
  </si>
  <si>
    <t>JORNAL DIARIO</t>
  </si>
  <si>
    <t>N° DIAS TRAB.</t>
  </si>
  <si>
    <t>APELLIDOS Y NOMBRES</t>
  </si>
  <si>
    <t>PLANILLA DE SALARIOS</t>
  </si>
  <si>
    <t>SOYUZ</t>
  </si>
  <si>
    <t>Aprobado</t>
  </si>
  <si>
    <t>Bueno</t>
  </si>
  <si>
    <t>Excelente</t>
  </si>
  <si>
    <t>Pago de Mora</t>
  </si>
  <si>
    <r>
      <t xml:space="preserve">Cuadro </t>
    </r>
    <r>
      <rPr>
        <b/>
        <sz val="14"/>
        <color rgb="FFFF0000"/>
        <rFont val="Arial"/>
        <family val="2"/>
      </rPr>
      <t>de</t>
    </r>
    <r>
      <rPr>
        <b/>
        <sz val="14"/>
        <color theme="3"/>
        <rFont val="Arial"/>
        <family val="2"/>
      </rPr>
      <t xml:space="preserve"> </t>
    </r>
    <r>
      <rPr>
        <b/>
        <sz val="14"/>
        <color theme="3" tint="0.39997558519241921"/>
        <rFont val="Arial"/>
        <family val="2"/>
      </rPr>
      <t>Notas</t>
    </r>
    <r>
      <rPr>
        <b/>
        <sz val="14"/>
        <rFont val="Arial"/>
        <family val="2"/>
      </rPr>
      <t xml:space="preserve"> </t>
    </r>
    <r>
      <rPr>
        <b/>
        <sz val="14"/>
        <color rgb="FF92D050"/>
        <rFont val="Arial"/>
        <family val="2"/>
      </rPr>
      <t>del</t>
    </r>
    <r>
      <rPr>
        <b/>
        <sz val="14"/>
        <rFont val="Arial"/>
        <family val="2"/>
      </rPr>
      <t xml:space="preserve"> </t>
    </r>
    <r>
      <rPr>
        <b/>
        <sz val="14"/>
        <color rgb="FFFFC000"/>
        <rFont val="Arial"/>
        <family val="2"/>
      </rPr>
      <t>Curso</t>
    </r>
    <r>
      <rPr>
        <b/>
        <sz val="14"/>
        <rFont val="Arial"/>
        <family val="2"/>
      </rPr>
      <t xml:space="preserve"> </t>
    </r>
    <r>
      <rPr>
        <b/>
        <sz val="14"/>
        <color theme="7"/>
        <rFont val="Arial"/>
        <family val="2"/>
      </rPr>
      <t>de</t>
    </r>
    <r>
      <rPr>
        <b/>
        <sz val="14"/>
        <rFont val="Arial"/>
        <family val="2"/>
      </rPr>
      <t xml:space="preserve"> </t>
    </r>
    <r>
      <rPr>
        <b/>
        <sz val="14"/>
        <color theme="2" tint="-0.499984740745262"/>
        <rFont val="Arial"/>
        <family val="2"/>
      </rPr>
      <t>Matematica</t>
    </r>
  </si>
  <si>
    <t>N° de
Orden</t>
  </si>
  <si>
    <t>Codigo del
Producto</t>
  </si>
  <si>
    <t>Descripcion del
Producto</t>
  </si>
  <si>
    <t>Fecha de 
Expiración</t>
  </si>
  <si>
    <t>Unidades
Físicas</t>
  </si>
  <si>
    <t>Dias que
Faltan</t>
  </si>
  <si>
    <t>Dias
Expirados</t>
  </si>
  <si>
    <t>Costo
Unitario</t>
  </si>
  <si>
    <t>Costo de prod.
Expirados</t>
  </si>
  <si>
    <t>Costo de prod.
No expirados</t>
  </si>
  <si>
    <t>Nº Alumnos con Estado</t>
  </si>
  <si>
    <t>Aprobados</t>
  </si>
  <si>
    <t>Desaprobados</t>
  </si>
  <si>
    <t>Nº Alumnos con Observación</t>
  </si>
  <si>
    <t>Pésimo</t>
  </si>
  <si>
    <t>Malo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</si>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</sst>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S/.&quot;\ * #,##0.00_);_(&quot;S/.&quot;\ * \(#,##0.00\);_(&quot;S/.&quot;\ * &quot;-&quot;??_);_(@_)"/>
    <numFmt numFmtId="165" formatCode="&quot;S/.&quot;\ #,##0.00"/>
    <numFmt numFmtId="166" formatCode="dd/mm/yy"/>
    <numFmt numFmtId="167" formatCode="[$-F400]h:mm:ss\ AM/PM"/>
    <numFmt numFmtId="168" formatCode="dd/mm/yy;@"/>
    <numFmt numFmtId="169" formatCode="00"/>
    <numFmt numFmtId="170" formatCode="d/m/yy;@"/>
    <numFmt numFmtId="171" formatCode="_ [$S/.-280A]\ * #,##0.00_ ;_ [$S/.-280A]\ * \-#,##0.00_ ;_ [$S/.-280A]\ * &quot;-&quot;??_ ;_ @_ "/>
    <numFmt numFmtId="172" formatCode="00.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rgb="FF92D050"/>
      <name val="Arial"/>
      <family val="2"/>
    </font>
    <font>
      <b/>
      <sz val="14"/>
      <color theme="3" tint="0.39997558519241921"/>
      <name val="Arial"/>
      <family val="2"/>
    </font>
    <font>
      <b/>
      <sz val="14"/>
      <color rgb="FFFFC000"/>
      <name val="Arial"/>
      <family val="2"/>
    </font>
    <font>
      <b/>
      <sz val="14"/>
      <color theme="7"/>
      <name val="Arial"/>
      <family val="2"/>
    </font>
    <font>
      <b/>
      <sz val="14"/>
      <color theme="2" tint="-0.49998474074526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24"/>
      <color theme="0"/>
      <name val="Stencil"/>
      <family val="5"/>
    </font>
    <font>
      <b/>
      <i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lightGrid"/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indexed="19"/>
      </left>
      <right style="thick">
        <color indexed="19"/>
      </right>
      <top style="thick">
        <color indexed="19"/>
      </top>
      <bottom style="thick">
        <color indexed="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readingOrder="2"/>
    </xf>
    <xf numFmtId="0" fontId="9" fillId="0" borderId="0" xfId="0" applyFont="1" applyAlignment="1">
      <alignment readingOrder="1"/>
    </xf>
    <xf numFmtId="164" fontId="9" fillId="0" borderId="0" xfId="1" applyFont="1" applyAlignment="1"/>
    <xf numFmtId="0" fontId="9" fillId="0" borderId="0" xfId="0" applyFont="1" applyFill="1" applyBorder="1" applyAlignment="1"/>
    <xf numFmtId="0" fontId="11" fillId="0" borderId="0" xfId="0" applyFont="1" applyBorder="1" applyAlignment="1">
      <alignment vertical="top" wrapText="1" readingOrder="1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Border="1"/>
    <xf numFmtId="0" fontId="9" fillId="0" borderId="0" xfId="0" applyFont="1" applyBorder="1" applyAlignment="1"/>
    <xf numFmtId="3" fontId="9" fillId="0" borderId="0" xfId="0" applyNumberFormat="1" applyFont="1" applyBorder="1"/>
    <xf numFmtId="1" fontId="9" fillId="0" borderId="0" xfId="0" applyNumberFormat="1" applyFont="1" applyAlignment="1"/>
    <xf numFmtId="0" fontId="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70" fontId="12" fillId="0" borderId="0" xfId="0" applyNumberFormat="1" applyFont="1" applyBorder="1" applyAlignment="1"/>
    <xf numFmtId="0" fontId="13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168" fontId="0" fillId="0" borderId="2" xfId="0" applyNumberFormat="1" applyBorder="1" applyProtection="1">
      <protection hidden="1"/>
    </xf>
    <xf numFmtId="0" fontId="0" fillId="0" borderId="5" xfId="0" applyBorder="1" applyProtection="1">
      <protection hidden="1"/>
    </xf>
    <xf numFmtId="168" fontId="0" fillId="0" borderId="5" xfId="0" applyNumberForma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3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2" fontId="7" fillId="0" borderId="0" xfId="0" applyNumberFormat="1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166" fontId="7" fillId="0" borderId="0" xfId="0" applyNumberFormat="1" applyFont="1" applyProtection="1">
      <protection hidden="1"/>
    </xf>
    <xf numFmtId="167" fontId="7" fillId="0" borderId="0" xfId="0" applyNumberFormat="1" applyFont="1" applyProtection="1">
      <protection hidden="1"/>
    </xf>
    <xf numFmtId="10" fontId="7" fillId="0" borderId="0" xfId="0" applyNumberFormat="1" applyFont="1" applyProtection="1">
      <protection hidden="1"/>
    </xf>
    <xf numFmtId="13" fontId="7" fillId="0" borderId="0" xfId="0" applyNumberFormat="1" applyFont="1" applyProtection="1">
      <protection hidden="1"/>
    </xf>
    <xf numFmtId="11" fontId="7" fillId="0" borderId="0" xfId="0" applyNumberFormat="1" applyFont="1" applyProtection="1">
      <protection hidden="1"/>
    </xf>
    <xf numFmtId="49" fontId="7" fillId="0" borderId="0" xfId="0" applyNumberFormat="1" applyFont="1" applyProtection="1">
      <protection hidden="1"/>
    </xf>
    <xf numFmtId="0" fontId="7" fillId="0" borderId="0" xfId="0" applyNumberFormat="1" applyFont="1" applyProtection="1">
      <protection hidden="1"/>
    </xf>
    <xf numFmtId="0" fontId="7" fillId="0" borderId="0" xfId="0" applyFont="1" applyAlignment="1" applyProtection="1">
      <alignment textRotation="90" readingOrder="2"/>
      <protection hidden="1"/>
    </xf>
    <xf numFmtId="0" fontId="7" fillId="0" borderId="0" xfId="0" applyFont="1" applyAlignment="1" applyProtection="1">
      <alignment textRotation="180" readingOrder="1"/>
      <protection hidden="1"/>
    </xf>
    <xf numFmtId="0" fontId="7" fillId="0" borderId="0" xfId="0" applyFont="1" applyAlignment="1" applyProtection="1">
      <alignment textRotation="45" readingOrder="1"/>
      <protection hidden="1"/>
    </xf>
    <xf numFmtId="0" fontId="7" fillId="0" borderId="0" xfId="0" applyFont="1" applyAlignment="1" applyProtection="1">
      <alignment textRotation="135" readingOrder="2"/>
      <protection hidden="1"/>
    </xf>
    <xf numFmtId="0" fontId="7" fillId="0" borderId="11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0" fillId="0" borderId="13" xfId="0" applyBorder="1" applyProtection="1">
      <protection hidden="1"/>
    </xf>
    <xf numFmtId="0" fontId="7" fillId="0" borderId="0" xfId="0" applyFont="1" applyAlignment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" fontId="7" fillId="0" borderId="0" xfId="0" applyNumberFormat="1" applyFont="1" applyProtection="1">
      <protection hidden="1"/>
    </xf>
    <xf numFmtId="0" fontId="0" fillId="0" borderId="0" xfId="0" applyNumberFormat="1" applyBorder="1" applyProtection="1">
      <protection hidden="1"/>
    </xf>
    <xf numFmtId="0" fontId="9" fillId="0" borderId="0" xfId="0" applyNumberFormat="1" applyFont="1" applyFill="1" applyBorder="1" applyProtection="1">
      <protection hidden="1"/>
    </xf>
    <xf numFmtId="0" fontId="0" fillId="0" borderId="0" xfId="0" applyNumberFormat="1" applyBorder="1"/>
    <xf numFmtId="0" fontId="15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wrapText="1"/>
    </xf>
    <xf numFmtId="0" fontId="9" fillId="0" borderId="0" xfId="0" applyNumberFormat="1" applyFont="1" applyFill="1" applyBorder="1" applyAlignment="1"/>
    <xf numFmtId="0" fontId="2" fillId="6" borderId="2" xfId="0" applyFont="1" applyFill="1" applyBorder="1" applyProtection="1">
      <protection hidden="1"/>
    </xf>
    <xf numFmtId="0" fontId="2" fillId="6" borderId="5" xfId="0" applyFont="1" applyFill="1" applyBorder="1" applyProtection="1">
      <protection hidden="1"/>
    </xf>
    <xf numFmtId="0" fontId="2" fillId="6" borderId="4" xfId="0" applyFont="1" applyFill="1" applyBorder="1" applyProtection="1">
      <protection hidden="1"/>
    </xf>
    <xf numFmtId="0" fontId="2" fillId="6" borderId="9" xfId="0" applyFont="1" applyFill="1" applyBorder="1" applyProtection="1">
      <protection hidden="1"/>
    </xf>
    <xf numFmtId="0" fontId="2" fillId="6" borderId="10" xfId="0" applyFont="1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2" fillId="7" borderId="2" xfId="0" applyFont="1" applyFill="1" applyBorder="1" applyProtection="1">
      <protection hidden="1"/>
    </xf>
    <xf numFmtId="3" fontId="0" fillId="7" borderId="5" xfId="0" applyNumberFormat="1" applyFill="1" applyBorder="1" applyProtection="1">
      <protection hidden="1"/>
    </xf>
    <xf numFmtId="3" fontId="0" fillId="7" borderId="4" xfId="0" applyNumberForma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4" xfId="0" applyFill="1" applyBorder="1" applyProtection="1">
      <protection hidden="1"/>
    </xf>
    <xf numFmtId="3" fontId="0" fillId="7" borderId="9" xfId="0" applyNumberFormat="1" applyFill="1" applyBorder="1" applyProtection="1">
      <protection hidden="1"/>
    </xf>
    <xf numFmtId="3" fontId="0" fillId="7" borderId="10" xfId="0" applyNumberFormat="1" applyFill="1" applyBorder="1" applyProtection="1">
      <protection hidden="1"/>
    </xf>
    <xf numFmtId="3" fontId="9" fillId="7" borderId="9" xfId="0" applyNumberFormat="1" applyFont="1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7" borderId="10" xfId="0" applyFill="1" applyBorder="1" applyProtection="1">
      <protection hidden="1"/>
    </xf>
    <xf numFmtId="169" fontId="0" fillId="0" borderId="5" xfId="0" applyNumberFormat="1" applyBorder="1" applyProtection="1">
      <protection hidden="1"/>
    </xf>
    <xf numFmtId="169" fontId="0" fillId="0" borderId="4" xfId="0" applyNumberFormat="1" applyBorder="1" applyProtection="1">
      <protection hidden="1"/>
    </xf>
    <xf numFmtId="0" fontId="24" fillId="5" borderId="21" xfId="0" applyFont="1" applyFill="1" applyBorder="1" applyAlignment="1" applyProtection="1">
      <alignment horizontal="center" vertical="center"/>
      <protection hidden="1"/>
    </xf>
    <xf numFmtId="169" fontId="23" fillId="10" borderId="22" xfId="0" applyNumberFormat="1" applyFont="1" applyFill="1" applyBorder="1" applyProtection="1">
      <protection hidden="1"/>
    </xf>
    <xf numFmtId="0" fontId="23" fillId="10" borderId="22" xfId="0" applyFont="1" applyFill="1" applyBorder="1" applyProtection="1">
      <protection hidden="1"/>
    </xf>
    <xf numFmtId="2" fontId="23" fillId="10" borderId="22" xfId="0" applyNumberFormat="1" applyFont="1" applyFill="1" applyBorder="1" applyProtection="1">
      <protection hidden="1"/>
    </xf>
    <xf numFmtId="169" fontId="23" fillId="10" borderId="23" xfId="0" applyNumberFormat="1" applyFont="1" applyFill="1" applyBorder="1" applyProtection="1">
      <protection hidden="1"/>
    </xf>
    <xf numFmtId="0" fontId="23" fillId="10" borderId="23" xfId="0" applyFont="1" applyFill="1" applyBorder="1" applyProtection="1">
      <protection hidden="1"/>
    </xf>
    <xf numFmtId="2" fontId="23" fillId="10" borderId="23" xfId="0" applyNumberFormat="1" applyFont="1" applyFill="1" applyBorder="1" applyProtection="1">
      <protection hidden="1"/>
    </xf>
    <xf numFmtId="169" fontId="23" fillId="10" borderId="24" xfId="0" applyNumberFormat="1" applyFont="1" applyFill="1" applyBorder="1" applyProtection="1">
      <protection hidden="1"/>
    </xf>
    <xf numFmtId="0" fontId="23" fillId="10" borderId="24" xfId="0" applyFont="1" applyFill="1" applyBorder="1" applyProtection="1">
      <protection hidden="1"/>
    </xf>
    <xf numFmtId="2" fontId="23" fillId="10" borderId="24" xfId="0" applyNumberFormat="1" applyFont="1" applyFill="1" applyBorder="1" applyProtection="1">
      <protection hidden="1"/>
    </xf>
    <xf numFmtId="14" fontId="12" fillId="0" borderId="0" xfId="0" applyNumberFormat="1" applyFont="1" applyBorder="1"/>
    <xf numFmtId="171" fontId="0" fillId="0" borderId="3" xfId="0" applyNumberFormat="1" applyBorder="1" applyProtection="1">
      <protection hidden="1"/>
    </xf>
    <xf numFmtId="171" fontId="0" fillId="0" borderId="5" xfId="0" applyNumberFormat="1" applyBorder="1" applyProtection="1">
      <protection hidden="1"/>
    </xf>
    <xf numFmtId="171" fontId="0" fillId="0" borderId="4" xfId="0" applyNumberFormat="1" applyBorder="1" applyProtection="1">
      <protection hidden="1"/>
    </xf>
    <xf numFmtId="169" fontId="0" fillId="0" borderId="3" xfId="0" applyNumberFormat="1" applyBorder="1" applyProtection="1">
      <protection hidden="1"/>
    </xf>
    <xf numFmtId="0" fontId="0" fillId="0" borderId="25" xfId="0" applyBorder="1" applyProtection="1">
      <protection hidden="1"/>
    </xf>
    <xf numFmtId="14" fontId="0" fillId="0" borderId="25" xfId="0" applyNumberFormat="1" applyBorder="1" applyAlignment="1" applyProtection="1">
      <alignment horizontal="center"/>
      <protection hidden="1"/>
    </xf>
    <xf numFmtId="14" fontId="0" fillId="0" borderId="25" xfId="0" applyNumberFormat="1" applyBorder="1" applyProtection="1">
      <protection hidden="1"/>
    </xf>
    <xf numFmtId="164" fontId="0" fillId="0" borderId="25" xfId="0" applyNumberFormat="1" applyBorder="1" applyProtection="1">
      <protection hidden="1"/>
    </xf>
    <xf numFmtId="0" fontId="0" fillId="0" borderId="26" xfId="0" applyBorder="1" applyProtection="1">
      <protection hidden="1"/>
    </xf>
    <xf numFmtId="14" fontId="0" fillId="0" borderId="26" xfId="0" applyNumberFormat="1" applyBorder="1" applyAlignment="1" applyProtection="1">
      <alignment horizontal="center"/>
      <protection hidden="1"/>
    </xf>
    <xf numFmtId="14" fontId="0" fillId="0" borderId="26" xfId="0" applyNumberFormat="1" applyBorder="1" applyProtection="1">
      <protection hidden="1"/>
    </xf>
    <xf numFmtId="164" fontId="0" fillId="0" borderId="26" xfId="0" applyNumberFormat="1" applyBorder="1" applyProtection="1">
      <protection hidden="1"/>
    </xf>
    <xf numFmtId="0" fontId="0" fillId="0" borderId="27" xfId="0" applyBorder="1" applyProtection="1">
      <protection hidden="1"/>
    </xf>
    <xf numFmtId="14" fontId="0" fillId="0" borderId="27" xfId="0" applyNumberFormat="1" applyBorder="1" applyAlignment="1" applyProtection="1">
      <alignment horizontal="center"/>
      <protection hidden="1"/>
    </xf>
    <xf numFmtId="14" fontId="0" fillId="0" borderId="27" xfId="0" applyNumberFormat="1" applyBorder="1" applyProtection="1">
      <protection hidden="1"/>
    </xf>
    <xf numFmtId="164" fontId="0" fillId="0" borderId="27" xfId="0" applyNumberFormat="1" applyBorder="1" applyProtection="1">
      <protection hidden="1"/>
    </xf>
    <xf numFmtId="0" fontId="0" fillId="0" borderId="0" xfId="0" applyNumberFormat="1" applyBorder="1" applyAlignment="1"/>
    <xf numFmtId="0" fontId="28" fillId="11" borderId="30" xfId="0" applyFont="1" applyFill="1" applyBorder="1" applyProtection="1">
      <protection hidden="1"/>
    </xf>
    <xf numFmtId="0" fontId="24" fillId="11" borderId="30" xfId="0" applyFont="1" applyFill="1" applyBorder="1" applyProtection="1">
      <protection hidden="1"/>
    </xf>
    <xf numFmtId="0" fontId="9" fillId="8" borderId="20" xfId="0" applyFont="1" applyFill="1" applyBorder="1" applyProtection="1">
      <protection hidden="1"/>
    </xf>
    <xf numFmtId="0" fontId="9" fillId="8" borderId="12" xfId="0" applyFont="1" applyFill="1" applyBorder="1" applyProtection="1">
      <protection hidden="1"/>
    </xf>
    <xf numFmtId="172" fontId="9" fillId="8" borderId="0" xfId="0" applyNumberFormat="1" applyFont="1" applyFill="1" applyBorder="1" applyProtection="1">
      <protection hidden="1"/>
    </xf>
    <xf numFmtId="172" fontId="9" fillId="8" borderId="20" xfId="0" applyNumberFormat="1" applyFont="1" applyFill="1" applyBorder="1" applyProtection="1">
      <protection hidden="1"/>
    </xf>
    <xf numFmtId="172" fontId="9" fillId="8" borderId="19" xfId="0" applyNumberFormat="1" applyFont="1" applyFill="1" applyBorder="1" applyProtection="1">
      <protection hidden="1"/>
    </xf>
    <xf numFmtId="172" fontId="9" fillId="8" borderId="12" xfId="0" applyNumberFormat="1" applyFont="1" applyFill="1" applyBorder="1" applyProtection="1">
      <protection hidden="1"/>
    </xf>
    <xf numFmtId="0" fontId="24" fillId="13" borderId="5" xfId="0" applyFont="1" applyFill="1" applyBorder="1" applyProtection="1">
      <protection hidden="1"/>
    </xf>
    <xf numFmtId="0" fontId="24" fillId="13" borderId="4" xfId="0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9" fillId="0" borderId="0" xfId="0" applyFont="1" applyAlignment="1"/>
    <xf numFmtId="0" fontId="4" fillId="0" borderId="0" xfId="0" applyFont="1" applyAlignment="1" applyProtection="1">
      <alignment horizontal="center" vertical="center" wrapText="1" readingOrder="1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 vertical="center"/>
      <protection hidden="1"/>
    </xf>
    <xf numFmtId="0" fontId="2" fillId="7" borderId="15" xfId="0" applyFont="1" applyFill="1" applyBorder="1" applyAlignment="1" applyProtection="1">
      <alignment horizontal="center" vertical="center"/>
      <protection hidden="1"/>
    </xf>
    <xf numFmtId="0" fontId="2" fillId="7" borderId="16" xfId="0" applyFont="1" applyFill="1" applyBorder="1" applyAlignment="1" applyProtection="1">
      <alignment horizontal="center" vertical="center"/>
      <protection hidden="1"/>
    </xf>
    <xf numFmtId="0" fontId="2" fillId="7" borderId="6" xfId="0" applyFont="1" applyFill="1" applyBorder="1" applyAlignment="1" applyProtection="1">
      <alignment horizontal="center" vertical="center"/>
      <protection hidden="1"/>
    </xf>
    <xf numFmtId="0" fontId="2" fillId="7" borderId="7" xfId="0" applyFont="1" applyFill="1" applyBorder="1" applyAlignment="1" applyProtection="1">
      <alignment horizontal="center" vertical="center"/>
      <protection hidden="1"/>
    </xf>
    <xf numFmtId="0" fontId="2" fillId="7" borderId="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4" fillId="5" borderId="31" xfId="0" applyFont="1" applyFill="1" applyBorder="1" applyAlignment="1" applyProtection="1">
      <alignment horizontal="center" vertical="center"/>
      <protection hidden="1"/>
    </xf>
    <xf numFmtId="0" fontId="24" fillId="5" borderId="32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protection hidden="1"/>
    </xf>
    <xf numFmtId="0" fontId="24" fillId="11" borderId="3" xfId="0" applyFont="1" applyFill="1" applyBorder="1" applyAlignment="1" applyProtection="1">
      <alignment horizontal="center" vertical="center" wrapText="1"/>
      <protection hidden="1"/>
    </xf>
    <xf numFmtId="0" fontId="24" fillId="11" borderId="4" xfId="0" applyFont="1" applyFill="1" applyBorder="1" applyAlignment="1" applyProtection="1">
      <alignment horizontal="center" vertical="center"/>
      <protection hidden="1"/>
    </xf>
    <xf numFmtId="0" fontId="25" fillId="11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24" fillId="12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6" fillId="4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9" borderId="28" xfId="0" applyFill="1" applyBorder="1" applyAlignment="1" applyProtection="1">
      <alignment horizontal="center" wrapText="1"/>
      <protection hidden="1"/>
    </xf>
    <xf numFmtId="0" fontId="0" fillId="9" borderId="29" xfId="0" applyFill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24" fillId="11" borderId="0" xfId="0" applyFont="1" applyFill="1" applyBorder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center" vertical="center"/>
      <protection hidden="1"/>
    </xf>
    <xf numFmtId="0" fontId="24" fillId="11" borderId="30" xfId="0" applyFont="1" applyFill="1" applyBorder="1" applyAlignment="1" applyProtection="1">
      <alignment wrapText="1"/>
      <protection hidden="1"/>
    </xf>
    <xf numFmtId="0" fontId="24" fillId="11" borderId="30" xfId="0" applyFont="1" applyFill="1" applyBorder="1" applyAlignment="1" applyProtection="1">
      <alignment horizontal="center"/>
      <protection hidden="1"/>
    </xf>
    <xf numFmtId="0" fontId="24" fillId="11" borderId="30" xfId="0" applyFont="1" applyFill="1" applyBorder="1" applyAlignment="1" applyProtection="1">
      <alignment horizontal="center" wrapText="1"/>
      <protection hidden="1"/>
    </xf>
  </cellXfs>
  <cellStyles count="3">
    <cellStyle name="Moneda" xfId="1" builtinId="4"/>
    <cellStyle name="Normal" xfId="0" builtinId="0"/>
    <cellStyle name="Porcentaje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20" sqref="A20:D20"/>
    </sheetView>
  </sheetViews>
  <sheetFormatPr baseColWidth="10" defaultRowHeight="12.75" x14ac:dyDescent="0.2"/>
  <cols>
    <col min="1" max="1" width="11.5703125" style="26" customWidth="1"/>
    <col min="2" max="4" width="11.42578125" style="26"/>
    <col min="5" max="5" width="12.28515625" style="26" bestFit="1" customWidth="1"/>
    <col min="6" max="16384" width="11.42578125" style="26"/>
  </cols>
  <sheetData>
    <row r="1" spans="1:13" ht="15.75" x14ac:dyDescent="0.25">
      <c r="E1" s="127" t="s">
        <v>50</v>
      </c>
      <c r="F1" s="127"/>
      <c r="G1" s="127"/>
      <c r="H1" s="127"/>
    </row>
    <row r="3" spans="1:13" ht="15.75" x14ac:dyDescent="0.25">
      <c r="B3" s="128" t="s">
        <v>51</v>
      </c>
      <c r="C3" s="129"/>
      <c r="D3" s="129"/>
    </row>
    <row r="5" spans="1:13" x14ac:dyDescent="0.2">
      <c r="A5" s="38" t="s">
        <v>52</v>
      </c>
      <c r="B5" s="38" t="s">
        <v>53</v>
      </c>
      <c r="C5" s="38" t="s">
        <v>54</v>
      </c>
      <c r="D5" s="38" t="s">
        <v>55</v>
      </c>
      <c r="E5" s="38" t="s">
        <v>56</v>
      </c>
      <c r="F5" s="38" t="s">
        <v>57</v>
      </c>
      <c r="G5" s="38" t="s">
        <v>58</v>
      </c>
      <c r="H5" s="38" t="s">
        <v>59</v>
      </c>
      <c r="I5" s="38" t="s">
        <v>60</v>
      </c>
      <c r="J5" s="38" t="s">
        <v>61</v>
      </c>
      <c r="K5" s="38" t="s">
        <v>62</v>
      </c>
      <c r="L5" s="38" t="s">
        <v>63</v>
      </c>
      <c r="M5" s="38" t="s">
        <v>64</v>
      </c>
    </row>
    <row r="6" spans="1:13" x14ac:dyDescent="0.2">
      <c r="A6" s="38">
        <v>25</v>
      </c>
      <c r="B6" s="38">
        <v>25</v>
      </c>
      <c r="C6" s="39">
        <v>25</v>
      </c>
      <c r="D6" s="40">
        <v>25</v>
      </c>
      <c r="E6" s="41">
        <v>25</v>
      </c>
      <c r="F6" s="42">
        <v>36550</v>
      </c>
      <c r="G6" s="43" t="s">
        <v>65</v>
      </c>
      <c r="H6" s="44">
        <v>25</v>
      </c>
      <c r="I6" s="45">
        <v>25</v>
      </c>
      <c r="J6" s="46">
        <v>25</v>
      </c>
      <c r="K6" s="47">
        <v>25</v>
      </c>
      <c r="L6" s="48">
        <v>25</v>
      </c>
      <c r="M6" s="48">
        <v>25</v>
      </c>
    </row>
    <row r="7" spans="1:13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2">
      <c r="A8" s="38"/>
      <c r="B8" s="130" t="s">
        <v>66</v>
      </c>
      <c r="C8" s="130"/>
      <c r="D8" s="130"/>
      <c r="E8" s="130"/>
      <c r="F8" s="38"/>
      <c r="G8" s="38"/>
      <c r="H8" s="38"/>
      <c r="I8" s="38"/>
      <c r="J8" s="38"/>
      <c r="K8" s="38"/>
      <c r="L8" s="38"/>
      <c r="M8" s="38"/>
    </row>
    <row r="9" spans="1:13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2">
      <c r="A10" s="38" t="s">
        <v>52</v>
      </c>
      <c r="B10" s="38" t="s">
        <v>67</v>
      </c>
      <c r="C10" s="38" t="s">
        <v>68</v>
      </c>
      <c r="D10" s="38" t="s">
        <v>69</v>
      </c>
      <c r="E10" s="38" t="s">
        <v>70</v>
      </c>
      <c r="F10" s="38"/>
      <c r="G10" s="38"/>
      <c r="H10" s="38"/>
      <c r="I10" s="38"/>
      <c r="J10" s="38"/>
      <c r="K10" s="38"/>
      <c r="L10" s="38"/>
      <c r="M10" s="38"/>
    </row>
    <row r="11" spans="1:13" ht="45.75" x14ac:dyDescent="0.2">
      <c r="A11" s="38" t="s">
        <v>71</v>
      </c>
      <c r="B11" s="49" t="s">
        <v>71</v>
      </c>
      <c r="C11" s="50" t="s">
        <v>71</v>
      </c>
      <c r="D11" s="51" t="s">
        <v>71</v>
      </c>
      <c r="E11" s="52" t="s">
        <v>71</v>
      </c>
      <c r="F11" s="38"/>
      <c r="G11" s="38"/>
      <c r="H11" s="38"/>
      <c r="I11" s="38"/>
      <c r="J11" s="38"/>
      <c r="K11" s="38"/>
      <c r="L11" s="38"/>
      <c r="M11" s="38"/>
    </row>
    <row r="12" spans="1:13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">
      <c r="A13" s="38"/>
      <c r="B13" s="130" t="s">
        <v>72</v>
      </c>
      <c r="C13" s="130"/>
      <c r="D13" s="130"/>
      <c r="E13" s="130"/>
      <c r="F13" s="38"/>
      <c r="G13" s="130" t="s">
        <v>73</v>
      </c>
      <c r="H13" s="130"/>
      <c r="I13" s="130"/>
      <c r="J13" s="38"/>
      <c r="K13" s="38"/>
      <c r="L13" s="38"/>
      <c r="M13" s="38"/>
    </row>
    <row r="14" spans="1:13" ht="13.5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14.25" thickTop="1" thickBot="1" x14ac:dyDescent="0.25">
      <c r="A15" s="38" t="s">
        <v>52</v>
      </c>
      <c r="B15" s="38"/>
      <c r="C15" s="38"/>
      <c r="D15" s="38"/>
      <c r="E15" s="38"/>
      <c r="F15" s="53" t="s">
        <v>52</v>
      </c>
      <c r="G15" s="38"/>
      <c r="H15" s="38"/>
      <c r="I15" s="38"/>
      <c r="J15" s="38"/>
      <c r="K15" s="38"/>
      <c r="L15" s="38"/>
      <c r="M15" s="38"/>
    </row>
    <row r="16" spans="1:13" ht="13.5" thickTop="1" x14ac:dyDescent="0.2">
      <c r="A16" s="54" t="s">
        <v>74</v>
      </c>
      <c r="B16" s="38"/>
      <c r="C16" s="38"/>
      <c r="D16" s="38"/>
      <c r="E16" s="38"/>
      <c r="F16" s="55"/>
      <c r="G16" s="56"/>
      <c r="H16" s="56"/>
      <c r="I16" s="56"/>
      <c r="J16" s="56"/>
      <c r="K16" s="56"/>
      <c r="L16" s="56"/>
      <c r="M16" s="38"/>
    </row>
    <row r="17" spans="1:12" x14ac:dyDescent="0.2">
      <c r="F17" s="57"/>
      <c r="G17" s="57"/>
      <c r="H17" s="57"/>
      <c r="I17" s="57"/>
      <c r="J17" s="57"/>
      <c r="K17" s="57"/>
      <c r="L17" s="57"/>
    </row>
    <row r="18" spans="1:12" x14ac:dyDescent="0.2">
      <c r="A18" s="38" t="s">
        <v>75</v>
      </c>
      <c r="B18" s="38"/>
      <c r="C18" s="38"/>
      <c r="D18" s="38"/>
      <c r="E18" s="38"/>
      <c r="F18" s="38"/>
      <c r="G18" s="38"/>
      <c r="H18" s="38"/>
      <c r="I18" s="38"/>
    </row>
    <row r="19" spans="1:12" x14ac:dyDescent="0.2">
      <c r="A19" s="126" t="s">
        <v>76</v>
      </c>
      <c r="B19" s="126"/>
      <c r="C19" s="126"/>
      <c r="D19" s="126"/>
      <c r="E19" s="58"/>
      <c r="F19" s="38"/>
      <c r="G19" s="130" t="s">
        <v>77</v>
      </c>
      <c r="H19" s="130"/>
      <c r="I19" s="130"/>
    </row>
    <row r="20" spans="1:12" x14ac:dyDescent="0.2">
      <c r="A20" s="126" t="s">
        <v>78</v>
      </c>
      <c r="B20" s="126"/>
      <c r="C20" s="126"/>
      <c r="D20" s="126"/>
      <c r="E20" s="58"/>
      <c r="F20" s="38"/>
      <c r="G20" s="38"/>
      <c r="H20" s="38"/>
      <c r="I20" s="38"/>
    </row>
    <row r="21" spans="1:12" x14ac:dyDescent="0.2">
      <c r="A21" s="38" t="s">
        <v>79</v>
      </c>
      <c r="B21" s="38" t="s">
        <v>80</v>
      </c>
      <c r="C21" s="38"/>
      <c r="D21" s="38"/>
      <c r="E21" s="38"/>
      <c r="F21" s="59"/>
      <c r="G21" s="59"/>
      <c r="H21" s="59"/>
      <c r="I21" s="59"/>
      <c r="J21" s="60"/>
      <c r="K21" s="60"/>
      <c r="L21" s="60"/>
    </row>
    <row r="22" spans="1:12" x14ac:dyDescent="0.2">
      <c r="A22" s="61">
        <v>1.56151156151518E+21</v>
      </c>
      <c r="B22" s="126" t="s">
        <v>81</v>
      </c>
      <c r="C22" s="126"/>
      <c r="D22" s="38"/>
      <c r="E22" s="38"/>
      <c r="F22" s="59"/>
      <c r="G22" s="59"/>
      <c r="H22" s="59"/>
      <c r="I22" s="59"/>
      <c r="J22" s="60"/>
      <c r="K22" s="60"/>
      <c r="L22" s="60"/>
    </row>
    <row r="23" spans="1:12" x14ac:dyDescent="0.2">
      <c r="A23" s="38"/>
      <c r="B23" s="38"/>
      <c r="C23" s="38"/>
      <c r="D23" s="38"/>
      <c r="E23" s="38"/>
      <c r="F23" s="38"/>
      <c r="G23" s="38"/>
      <c r="H23" s="38"/>
      <c r="I23" s="38"/>
    </row>
    <row r="24" spans="1:12" x14ac:dyDescent="0.2">
      <c r="A24" s="38"/>
      <c r="B24" s="38"/>
      <c r="C24" s="38"/>
      <c r="D24" s="38"/>
      <c r="E24" s="38"/>
      <c r="F24" s="38"/>
      <c r="G24" s="38"/>
      <c r="H24" s="38"/>
      <c r="I24" s="38"/>
    </row>
    <row r="25" spans="1:12" x14ac:dyDescent="0.2">
      <c r="A25" s="38"/>
      <c r="B25" s="38"/>
      <c r="C25" s="38"/>
      <c r="D25" s="38"/>
      <c r="E25" s="38"/>
      <c r="F25" s="38"/>
      <c r="G25" s="38"/>
      <c r="H25" s="38"/>
      <c r="I25" s="38"/>
    </row>
  </sheetData>
  <sheetProtection password="C71F" sheet="1"/>
  <mergeCells count="9">
    <mergeCell ref="A20:D20"/>
    <mergeCell ref="B22:C22"/>
    <mergeCell ref="E1:H1"/>
    <mergeCell ref="B3:D3"/>
    <mergeCell ref="B8:E8"/>
    <mergeCell ref="B13:E13"/>
    <mergeCell ref="G13:I13"/>
    <mergeCell ref="G19:I19"/>
    <mergeCell ref="A19:D19"/>
  </mergeCells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6" sqref="C6"/>
    </sheetView>
  </sheetViews>
  <sheetFormatPr baseColWidth="10" defaultRowHeight="12.75" x14ac:dyDescent="0.2"/>
  <cols>
    <col min="1" max="1" width="9.7109375" style="1" bestFit="1" customWidth="1"/>
    <col min="2" max="2" width="20" style="1" customWidth="1"/>
    <col min="3" max="3" width="14.28515625" style="1" bestFit="1" customWidth="1"/>
    <col min="4" max="4" width="11.140625" style="1" bestFit="1" customWidth="1"/>
    <col min="5" max="5" width="12.28515625" style="1" bestFit="1" customWidth="1"/>
    <col min="6" max="7" width="11.42578125" style="1"/>
    <col min="8" max="8" width="12.28515625" style="1" bestFit="1" customWidth="1"/>
    <col min="9" max="16384" width="11.42578125" style="1"/>
  </cols>
  <sheetData>
    <row r="1" spans="1:8" x14ac:dyDescent="0.2">
      <c r="B1" s="12" t="s">
        <v>136</v>
      </c>
    </row>
    <row r="2" spans="1:8" x14ac:dyDescent="0.2">
      <c r="B2" s="12"/>
    </row>
    <row r="3" spans="1:8" x14ac:dyDescent="0.2">
      <c r="B3" s="1" t="s">
        <v>155</v>
      </c>
    </row>
    <row r="4" spans="1:8" x14ac:dyDescent="0.2">
      <c r="B4" s="1" t="s">
        <v>156</v>
      </c>
    </row>
    <row r="5" spans="1:8" x14ac:dyDescent="0.2">
      <c r="B5" s="1" t="s">
        <v>137</v>
      </c>
    </row>
    <row r="7" spans="1:8" ht="12.75" customHeight="1" x14ac:dyDescent="0.2">
      <c r="A7" s="25" t="s">
        <v>138</v>
      </c>
      <c r="B7" s="25" t="s">
        <v>139</v>
      </c>
      <c r="C7" s="25" t="s">
        <v>140</v>
      </c>
      <c r="D7" s="25" t="s">
        <v>141</v>
      </c>
      <c r="E7" s="25" t="s">
        <v>142</v>
      </c>
      <c r="F7" s="25" t="s">
        <v>143</v>
      </c>
      <c r="G7" s="12" t="s">
        <v>183</v>
      </c>
      <c r="H7" s="25" t="s">
        <v>145</v>
      </c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1">
        <v>100100</v>
      </c>
      <c r="B9" s="1" t="s">
        <v>146</v>
      </c>
      <c r="C9" s="23">
        <v>37700</v>
      </c>
      <c r="D9" s="24">
        <v>37714</v>
      </c>
      <c r="E9" s="64">
        <v>1450</v>
      </c>
      <c r="F9" s="62">
        <v>13</v>
      </c>
      <c r="G9" s="62">
        <v>72.5</v>
      </c>
      <c r="H9" s="62">
        <v>1522.5</v>
      </c>
    </row>
    <row r="10" spans="1:8" x14ac:dyDescent="0.2">
      <c r="A10" s="1">
        <v>100101</v>
      </c>
      <c r="B10" s="1" t="s">
        <v>147</v>
      </c>
      <c r="C10" s="23">
        <v>37667</v>
      </c>
      <c r="D10" s="24">
        <v>37695</v>
      </c>
      <c r="E10" s="64">
        <v>450</v>
      </c>
      <c r="F10" s="62">
        <v>30</v>
      </c>
      <c r="G10" s="62">
        <v>45</v>
      </c>
      <c r="H10" s="62">
        <v>495</v>
      </c>
    </row>
    <row r="11" spans="1:8" x14ac:dyDescent="0.2">
      <c r="A11" s="1">
        <v>100102</v>
      </c>
      <c r="B11" s="1" t="s">
        <v>148</v>
      </c>
      <c r="C11" s="23">
        <v>37669</v>
      </c>
      <c r="D11" s="24">
        <v>37690</v>
      </c>
      <c r="E11" s="64">
        <v>350</v>
      </c>
      <c r="F11" s="62">
        <v>23</v>
      </c>
      <c r="G11" s="62">
        <v>35</v>
      </c>
      <c r="H11" s="62">
        <v>385</v>
      </c>
    </row>
    <row r="12" spans="1:8" x14ac:dyDescent="0.2">
      <c r="A12" s="1">
        <v>100103</v>
      </c>
      <c r="B12" s="1" t="s">
        <v>149</v>
      </c>
      <c r="C12" s="23">
        <v>37622</v>
      </c>
      <c r="D12" s="24">
        <v>37655</v>
      </c>
      <c r="E12" s="64">
        <v>540</v>
      </c>
      <c r="F12" s="62">
        <v>32</v>
      </c>
      <c r="G12" s="62">
        <v>81</v>
      </c>
      <c r="H12" s="62">
        <v>621</v>
      </c>
    </row>
    <row r="13" spans="1:8" x14ac:dyDescent="0.2">
      <c r="A13" s="1">
        <v>100104</v>
      </c>
      <c r="B13" s="1" t="s">
        <v>150</v>
      </c>
      <c r="C13" s="23">
        <v>37663</v>
      </c>
      <c r="D13" s="24">
        <v>37691</v>
      </c>
      <c r="E13" s="64">
        <v>240</v>
      </c>
      <c r="F13" s="62">
        <v>30</v>
      </c>
      <c r="G13" s="62">
        <v>24</v>
      </c>
      <c r="H13" s="62">
        <v>264</v>
      </c>
    </row>
    <row r="14" spans="1:8" x14ac:dyDescent="0.2">
      <c r="A14" s="1">
        <v>100105</v>
      </c>
      <c r="B14" s="1" t="s">
        <v>151</v>
      </c>
      <c r="C14" s="23">
        <v>37635</v>
      </c>
      <c r="D14" s="24">
        <v>37653</v>
      </c>
      <c r="E14" s="64">
        <v>120</v>
      </c>
      <c r="F14" s="62">
        <v>17</v>
      </c>
      <c r="G14" s="62">
        <v>12</v>
      </c>
      <c r="H14" s="62">
        <v>132</v>
      </c>
    </row>
    <row r="16" spans="1:8" x14ac:dyDescent="0.2">
      <c r="G16" s="157" t="s">
        <v>152</v>
      </c>
      <c r="H16" s="157"/>
    </row>
    <row r="17" spans="7:10" x14ac:dyDescent="0.2">
      <c r="G17" s="1" t="s">
        <v>153</v>
      </c>
      <c r="H17" s="1" t="s">
        <v>154</v>
      </c>
      <c r="I17" s="22"/>
      <c r="J17" s="22"/>
    </row>
    <row r="18" spans="7:10" x14ac:dyDescent="0.2">
      <c r="G18" s="2">
        <v>0</v>
      </c>
      <c r="H18" s="115">
        <v>0</v>
      </c>
      <c r="I18" s="22"/>
      <c r="J18" s="22"/>
    </row>
    <row r="19" spans="7:10" x14ac:dyDescent="0.2">
      <c r="G19" s="2">
        <v>1</v>
      </c>
      <c r="H19" s="115">
        <v>0.05</v>
      </c>
      <c r="I19" s="22"/>
      <c r="J19" s="22"/>
    </row>
    <row r="20" spans="7:10" x14ac:dyDescent="0.2">
      <c r="G20" s="2">
        <v>16</v>
      </c>
      <c r="H20" s="115">
        <v>0.1</v>
      </c>
      <c r="I20" s="22"/>
      <c r="J20" s="22"/>
    </row>
    <row r="21" spans="7:10" x14ac:dyDescent="0.2">
      <c r="G21" s="2">
        <v>31</v>
      </c>
      <c r="H21" s="115">
        <v>0.15</v>
      </c>
      <c r="I21" s="22"/>
      <c r="J21" s="22"/>
    </row>
    <row r="22" spans="7:10" x14ac:dyDescent="0.2">
      <c r="G22" s="2">
        <v>46</v>
      </c>
      <c r="H22" s="115">
        <v>0.25</v>
      </c>
      <c r="I22" s="22"/>
      <c r="J22" s="22"/>
    </row>
    <row r="23" spans="7:10" x14ac:dyDescent="0.2">
      <c r="G23" s="22"/>
      <c r="H23" s="22"/>
      <c r="I23" s="22"/>
      <c r="J23" s="22"/>
    </row>
    <row r="24" spans="7:10" x14ac:dyDescent="0.2">
      <c r="G24" s="22"/>
      <c r="H24" s="22"/>
      <c r="I24" s="22"/>
      <c r="J24" s="22"/>
    </row>
  </sheetData>
  <mergeCells count="1">
    <mergeCell ref="G16:H16"/>
  </mergeCells>
  <phoneticPr fontId="3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2" workbookViewId="0">
      <selection activeCell="G26" sqref="G26"/>
    </sheetView>
  </sheetViews>
  <sheetFormatPr baseColWidth="10" defaultRowHeight="12.75" x14ac:dyDescent="0.2"/>
  <cols>
    <col min="1" max="1" width="1.5703125" style="26" customWidth="1"/>
    <col min="2" max="2" width="23" style="26" customWidth="1"/>
    <col min="3" max="3" width="8.28515625" style="26" customWidth="1"/>
    <col min="4" max="4" width="8.7109375" style="26" customWidth="1"/>
    <col min="5" max="5" width="10.7109375" style="26" customWidth="1"/>
    <col min="6" max="6" width="7.7109375" style="26" customWidth="1"/>
    <col min="7" max="7" width="10" style="26" customWidth="1"/>
    <col min="8" max="8" width="7.5703125" style="26" customWidth="1"/>
    <col min="9" max="9" width="8.140625" style="26" customWidth="1"/>
    <col min="10" max="10" width="7.7109375" style="26" customWidth="1"/>
    <col min="11" max="11" width="9.28515625" style="26" customWidth="1"/>
    <col min="12" max="16384" width="11.42578125" style="26"/>
  </cols>
  <sheetData>
    <row r="2" spans="2:11" ht="18.600000000000001" customHeight="1" x14ac:dyDescent="0.2">
      <c r="B2" s="159" t="s">
        <v>179</v>
      </c>
      <c r="C2" s="159"/>
      <c r="D2" s="159"/>
      <c r="E2" s="159"/>
      <c r="F2" s="159"/>
      <c r="G2" s="159"/>
      <c r="H2" s="159"/>
      <c r="I2" s="159"/>
      <c r="J2" s="159"/>
      <c r="K2" s="159"/>
    </row>
    <row r="3" spans="2:11" x14ac:dyDescent="0.2"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2:11" x14ac:dyDescent="0.2">
      <c r="B4" s="158" t="s">
        <v>178</v>
      </c>
      <c r="C4" s="158"/>
      <c r="D4" s="158"/>
      <c r="E4" s="158"/>
      <c r="F4" s="158"/>
      <c r="G4" s="158"/>
      <c r="H4" s="158"/>
      <c r="I4" s="158"/>
      <c r="J4" s="158"/>
      <c r="K4" s="158"/>
    </row>
    <row r="5" spans="2:11" x14ac:dyDescent="0.2">
      <c r="B5" s="160" t="s">
        <v>177</v>
      </c>
      <c r="C5" s="160" t="s">
        <v>176</v>
      </c>
      <c r="D5" s="160" t="s">
        <v>175</v>
      </c>
      <c r="E5" s="160" t="s">
        <v>174</v>
      </c>
      <c r="F5" s="162" t="s">
        <v>173</v>
      </c>
      <c r="G5" s="161" t="s">
        <v>172</v>
      </c>
      <c r="H5" s="161"/>
      <c r="I5" s="161"/>
      <c r="J5" s="161"/>
      <c r="K5" s="160" t="s">
        <v>171</v>
      </c>
    </row>
    <row r="6" spans="2:11" x14ac:dyDescent="0.2">
      <c r="B6" s="160"/>
      <c r="C6" s="160"/>
      <c r="D6" s="160"/>
      <c r="E6" s="160"/>
      <c r="F6" s="162"/>
      <c r="G6" s="116" t="s">
        <v>170</v>
      </c>
      <c r="H6" s="116" t="s">
        <v>169</v>
      </c>
      <c r="I6" s="116" t="s">
        <v>168</v>
      </c>
      <c r="J6" s="117" t="s">
        <v>167</v>
      </c>
      <c r="K6" s="160"/>
    </row>
    <row r="7" spans="2:11" x14ac:dyDescent="0.2">
      <c r="B7" s="118" t="s">
        <v>166</v>
      </c>
      <c r="C7" s="120">
        <v>25</v>
      </c>
      <c r="D7" s="121">
        <v>15</v>
      </c>
      <c r="E7" s="121">
        <f>IF(D7&gt;12,10%*D7,20%*D7)</f>
        <v>1.5</v>
      </c>
      <c r="F7" s="120">
        <f>((D7+E7)*C7)</f>
        <v>412.5</v>
      </c>
      <c r="G7" s="121">
        <f t="shared" ref="G7:G16" si="0">(9%*F7)</f>
        <v>37.125</v>
      </c>
      <c r="H7" s="120">
        <f t="shared" ref="H7:H16" si="1">(13%*F7)</f>
        <v>53.625</v>
      </c>
      <c r="I7" s="121">
        <f t="shared" ref="I7:I16" si="2">(5%*F7)</f>
        <v>20.625</v>
      </c>
      <c r="J7" s="120">
        <f>SUM(G7:I7)</f>
        <v>111.375</v>
      </c>
      <c r="K7" s="121">
        <f>(F7-J7)</f>
        <v>301.125</v>
      </c>
    </row>
    <row r="8" spans="2:11" x14ac:dyDescent="0.2">
      <c r="B8" s="118" t="s">
        <v>165</v>
      </c>
      <c r="C8" s="120">
        <v>20</v>
      </c>
      <c r="D8" s="121">
        <v>13.5</v>
      </c>
      <c r="E8" s="121">
        <f t="shared" ref="E8:E16" si="3">IF(D8&gt;12,10%*D8,20%*D8)</f>
        <v>1.35</v>
      </c>
      <c r="F8" s="120">
        <f t="shared" ref="F8:F16" si="4">((D8+E8)*C8)</f>
        <v>297</v>
      </c>
      <c r="G8" s="121">
        <f t="shared" si="0"/>
        <v>26.73</v>
      </c>
      <c r="H8" s="120">
        <f t="shared" si="1"/>
        <v>38.61</v>
      </c>
      <c r="I8" s="121">
        <f t="shared" si="2"/>
        <v>14.850000000000001</v>
      </c>
      <c r="J8" s="120">
        <f t="shared" ref="J8:J16" si="5">SUM(G8:I8)</f>
        <v>80.19</v>
      </c>
      <c r="K8" s="121">
        <f t="shared" ref="K8:K16" si="6">(F8-J8)</f>
        <v>216.81</v>
      </c>
    </row>
    <row r="9" spans="2:11" x14ac:dyDescent="0.2">
      <c r="B9" s="118" t="s">
        <v>164</v>
      </c>
      <c r="C9" s="120">
        <v>23</v>
      </c>
      <c r="D9" s="121">
        <v>13.5</v>
      </c>
      <c r="E9" s="121">
        <f t="shared" si="3"/>
        <v>1.35</v>
      </c>
      <c r="F9" s="120">
        <f t="shared" si="4"/>
        <v>341.55</v>
      </c>
      <c r="G9" s="121">
        <f t="shared" si="0"/>
        <v>30.7395</v>
      </c>
      <c r="H9" s="120">
        <f t="shared" si="1"/>
        <v>44.401500000000006</v>
      </c>
      <c r="I9" s="121">
        <f t="shared" si="2"/>
        <v>17.077500000000001</v>
      </c>
      <c r="J9" s="120">
        <f t="shared" si="5"/>
        <v>92.218500000000006</v>
      </c>
      <c r="K9" s="121">
        <f t="shared" si="6"/>
        <v>249.33150000000001</v>
      </c>
    </row>
    <row r="10" spans="2:11" x14ac:dyDescent="0.2">
      <c r="B10" s="118" t="s">
        <v>163</v>
      </c>
      <c r="C10" s="120">
        <v>30</v>
      </c>
      <c r="D10" s="121">
        <v>12</v>
      </c>
      <c r="E10" s="121">
        <f t="shared" si="3"/>
        <v>2.4000000000000004</v>
      </c>
      <c r="F10" s="120">
        <f t="shared" si="4"/>
        <v>432</v>
      </c>
      <c r="G10" s="121">
        <f t="shared" si="0"/>
        <v>38.879999999999995</v>
      </c>
      <c r="H10" s="120">
        <f t="shared" si="1"/>
        <v>56.160000000000004</v>
      </c>
      <c r="I10" s="121">
        <f t="shared" si="2"/>
        <v>21.6</v>
      </c>
      <c r="J10" s="120">
        <f t="shared" si="5"/>
        <v>116.63999999999999</v>
      </c>
      <c r="K10" s="121">
        <f t="shared" si="6"/>
        <v>315.36</v>
      </c>
    </row>
    <row r="11" spans="2:11" x14ac:dyDescent="0.2">
      <c r="B11" s="118" t="s">
        <v>162</v>
      </c>
      <c r="C11" s="120">
        <v>31</v>
      </c>
      <c r="D11" s="121">
        <v>12</v>
      </c>
      <c r="E11" s="121">
        <f t="shared" si="3"/>
        <v>2.4000000000000004</v>
      </c>
      <c r="F11" s="120">
        <f t="shared" si="4"/>
        <v>446.40000000000003</v>
      </c>
      <c r="G11" s="121">
        <f t="shared" si="0"/>
        <v>40.176000000000002</v>
      </c>
      <c r="H11" s="120">
        <f t="shared" si="1"/>
        <v>58.032000000000004</v>
      </c>
      <c r="I11" s="121">
        <f t="shared" si="2"/>
        <v>22.320000000000004</v>
      </c>
      <c r="J11" s="120">
        <f t="shared" si="5"/>
        <v>120.52800000000001</v>
      </c>
      <c r="K11" s="121">
        <f t="shared" si="6"/>
        <v>325.87200000000001</v>
      </c>
    </row>
    <row r="12" spans="2:11" x14ac:dyDescent="0.2">
      <c r="B12" s="118" t="s">
        <v>161</v>
      </c>
      <c r="C12" s="120">
        <v>28</v>
      </c>
      <c r="D12" s="121">
        <v>12</v>
      </c>
      <c r="E12" s="121">
        <f t="shared" si="3"/>
        <v>2.4000000000000004</v>
      </c>
      <c r="F12" s="120">
        <f t="shared" si="4"/>
        <v>403.2</v>
      </c>
      <c r="G12" s="121">
        <f t="shared" si="0"/>
        <v>36.287999999999997</v>
      </c>
      <c r="H12" s="120">
        <f t="shared" si="1"/>
        <v>52.415999999999997</v>
      </c>
      <c r="I12" s="121">
        <f t="shared" si="2"/>
        <v>20.16</v>
      </c>
      <c r="J12" s="120">
        <f t="shared" si="5"/>
        <v>108.86399999999999</v>
      </c>
      <c r="K12" s="121">
        <f t="shared" si="6"/>
        <v>294.33600000000001</v>
      </c>
    </row>
    <row r="13" spans="2:11" x14ac:dyDescent="0.2">
      <c r="B13" s="118" t="s">
        <v>160</v>
      </c>
      <c r="C13" s="120">
        <v>26</v>
      </c>
      <c r="D13" s="121">
        <v>10</v>
      </c>
      <c r="E13" s="121">
        <f t="shared" si="3"/>
        <v>2</v>
      </c>
      <c r="F13" s="120">
        <f t="shared" si="4"/>
        <v>312</v>
      </c>
      <c r="G13" s="121">
        <f t="shared" si="0"/>
        <v>28.08</v>
      </c>
      <c r="H13" s="120">
        <f t="shared" si="1"/>
        <v>40.56</v>
      </c>
      <c r="I13" s="121">
        <f t="shared" si="2"/>
        <v>15.600000000000001</v>
      </c>
      <c r="J13" s="120">
        <f t="shared" si="5"/>
        <v>84.240000000000009</v>
      </c>
      <c r="K13" s="121">
        <f t="shared" si="6"/>
        <v>227.76</v>
      </c>
    </row>
    <row r="14" spans="2:11" x14ac:dyDescent="0.2">
      <c r="B14" s="118" t="s">
        <v>159</v>
      </c>
      <c r="C14" s="120">
        <v>25</v>
      </c>
      <c r="D14" s="121">
        <v>15</v>
      </c>
      <c r="E14" s="121">
        <f t="shared" si="3"/>
        <v>1.5</v>
      </c>
      <c r="F14" s="120">
        <f t="shared" si="4"/>
        <v>412.5</v>
      </c>
      <c r="G14" s="121">
        <f t="shared" si="0"/>
        <v>37.125</v>
      </c>
      <c r="H14" s="120">
        <f t="shared" si="1"/>
        <v>53.625</v>
      </c>
      <c r="I14" s="121">
        <f t="shared" si="2"/>
        <v>20.625</v>
      </c>
      <c r="J14" s="120">
        <f t="shared" si="5"/>
        <v>111.375</v>
      </c>
      <c r="K14" s="121">
        <f t="shared" si="6"/>
        <v>301.125</v>
      </c>
    </row>
    <row r="15" spans="2:11" x14ac:dyDescent="0.2">
      <c r="B15" s="118" t="s">
        <v>158</v>
      </c>
      <c r="C15" s="120">
        <v>19</v>
      </c>
      <c r="D15" s="121">
        <v>10</v>
      </c>
      <c r="E15" s="121">
        <f t="shared" si="3"/>
        <v>2</v>
      </c>
      <c r="F15" s="120">
        <f t="shared" si="4"/>
        <v>228</v>
      </c>
      <c r="G15" s="121">
        <f t="shared" si="0"/>
        <v>20.52</v>
      </c>
      <c r="H15" s="120">
        <f t="shared" si="1"/>
        <v>29.64</v>
      </c>
      <c r="I15" s="121">
        <f t="shared" si="2"/>
        <v>11.4</v>
      </c>
      <c r="J15" s="120">
        <f t="shared" si="5"/>
        <v>61.559999999999995</v>
      </c>
      <c r="K15" s="121">
        <f t="shared" si="6"/>
        <v>166.44</v>
      </c>
    </row>
    <row r="16" spans="2:11" x14ac:dyDescent="0.2">
      <c r="B16" s="119" t="s">
        <v>157</v>
      </c>
      <c r="C16" s="122">
        <v>27</v>
      </c>
      <c r="D16" s="123">
        <v>10</v>
      </c>
      <c r="E16" s="123">
        <f t="shared" si="3"/>
        <v>2</v>
      </c>
      <c r="F16" s="122">
        <f t="shared" si="4"/>
        <v>324</v>
      </c>
      <c r="G16" s="123">
        <f t="shared" si="0"/>
        <v>29.16</v>
      </c>
      <c r="H16" s="122">
        <f t="shared" si="1"/>
        <v>42.120000000000005</v>
      </c>
      <c r="I16" s="123">
        <f t="shared" si="2"/>
        <v>16.2</v>
      </c>
      <c r="J16" s="123">
        <f t="shared" si="5"/>
        <v>87.48</v>
      </c>
      <c r="K16" s="123">
        <f t="shared" si="6"/>
        <v>236.51999999999998</v>
      </c>
    </row>
  </sheetData>
  <sheetProtection password="C71F" sheet="1"/>
  <mergeCells count="9">
    <mergeCell ref="B4:K4"/>
    <mergeCell ref="B2:K3"/>
    <mergeCell ref="B5:B6"/>
    <mergeCell ref="K5:K6"/>
    <mergeCell ref="G5:J5"/>
    <mergeCell ref="F5:F6"/>
    <mergeCell ref="E5:E6"/>
    <mergeCell ref="D5:D6"/>
    <mergeCell ref="C5:C6"/>
  </mergeCells>
  <pageMargins left="1.81" right="0.75" top="1" bottom="1" header="0" footer="0"/>
  <pageSetup paperSize="9" orientation="landscape" horizontalDpi="120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2" workbookViewId="0">
      <selection activeCell="M27" sqref="M27"/>
    </sheetView>
  </sheetViews>
  <sheetFormatPr baseColWidth="10" defaultRowHeight="12.75" x14ac:dyDescent="0.2"/>
  <cols>
    <col min="1" max="1" width="1.5703125" style="66" customWidth="1"/>
    <col min="2" max="2" width="23" style="66" customWidth="1"/>
    <col min="3" max="3" width="8.28515625" style="66" customWidth="1"/>
    <col min="4" max="4" width="8.7109375" style="66" customWidth="1"/>
    <col min="5" max="5" width="10.7109375" style="66" customWidth="1"/>
    <col min="6" max="6" width="7.7109375" style="66" customWidth="1"/>
    <col min="7" max="7" width="10" style="66" customWidth="1"/>
    <col min="8" max="8" width="7.5703125" style="66" customWidth="1"/>
    <col min="9" max="9" width="8.140625" style="66" customWidth="1"/>
    <col min="10" max="10" width="7.7109375" style="66" customWidth="1"/>
    <col min="11" max="11" width="9.28515625" style="66" customWidth="1"/>
    <col min="12" max="16384" width="11.42578125" style="66"/>
  </cols>
  <sheetData>
    <row r="2" spans="2:11" ht="18.600000000000001" customHeight="1" x14ac:dyDescent="0.25">
      <c r="B2" s="65" t="s">
        <v>179</v>
      </c>
    </row>
    <row r="3" spans="2:11" x14ac:dyDescent="0.2">
      <c r="F3" s="68"/>
      <c r="G3" s="68"/>
    </row>
    <row r="4" spans="2:11" x14ac:dyDescent="0.2">
      <c r="B4" s="68" t="s">
        <v>178</v>
      </c>
    </row>
    <row r="5" spans="2:11" ht="12.75" customHeight="1" x14ac:dyDescent="0.2">
      <c r="B5" s="68" t="s">
        <v>177</v>
      </c>
      <c r="C5" s="67" t="s">
        <v>176</v>
      </c>
      <c r="D5" s="67" t="s">
        <v>175</v>
      </c>
      <c r="E5" s="67" t="s">
        <v>174</v>
      </c>
      <c r="F5" s="67" t="s">
        <v>173</v>
      </c>
      <c r="G5" s="68" t="s">
        <v>172</v>
      </c>
      <c r="H5" s="68"/>
      <c r="I5" s="68"/>
      <c r="J5" s="68"/>
      <c r="K5" s="68" t="s">
        <v>171</v>
      </c>
    </row>
    <row r="6" spans="2:11" x14ac:dyDescent="0.2">
      <c r="B6" s="68"/>
      <c r="C6" s="67"/>
      <c r="D6" s="67"/>
      <c r="E6" s="67"/>
      <c r="F6" s="67"/>
      <c r="G6" s="66" t="s">
        <v>170</v>
      </c>
      <c r="H6" s="66" t="s">
        <v>169</v>
      </c>
      <c r="I6" s="66" t="s">
        <v>168</v>
      </c>
      <c r="J6" s="66" t="s">
        <v>167</v>
      </c>
      <c r="K6" s="68"/>
    </row>
    <row r="7" spans="2:11" x14ac:dyDescent="0.2">
      <c r="B7" s="66" t="s">
        <v>166</v>
      </c>
      <c r="C7" s="66">
        <v>25</v>
      </c>
      <c r="D7" s="66">
        <v>15</v>
      </c>
      <c r="E7" s="66">
        <v>1.5</v>
      </c>
      <c r="F7" s="66">
        <v>412.5</v>
      </c>
      <c r="G7" s="66">
        <v>37.125</v>
      </c>
      <c r="H7" s="66">
        <v>53.625</v>
      </c>
      <c r="I7" s="66">
        <v>20.625</v>
      </c>
      <c r="J7" s="66">
        <v>111.375</v>
      </c>
      <c r="K7" s="66">
        <v>301.125</v>
      </c>
    </row>
    <row r="8" spans="2:11" x14ac:dyDescent="0.2">
      <c r="B8" s="66" t="s">
        <v>165</v>
      </c>
      <c r="C8" s="66">
        <v>20</v>
      </c>
      <c r="D8" s="66">
        <v>13.5</v>
      </c>
      <c r="E8" s="66">
        <v>1.35</v>
      </c>
      <c r="F8" s="66">
        <v>297</v>
      </c>
      <c r="G8" s="66">
        <v>26.73</v>
      </c>
      <c r="H8" s="66">
        <v>38.61</v>
      </c>
      <c r="I8" s="66">
        <v>14.850000000000001</v>
      </c>
      <c r="J8" s="66">
        <v>80.19</v>
      </c>
      <c r="K8" s="66">
        <v>216.81</v>
      </c>
    </row>
    <row r="9" spans="2:11" x14ac:dyDescent="0.2">
      <c r="B9" s="66" t="s">
        <v>164</v>
      </c>
      <c r="C9" s="66">
        <v>23</v>
      </c>
      <c r="D9" s="66">
        <v>13.5</v>
      </c>
      <c r="E9" s="66">
        <v>1.35</v>
      </c>
      <c r="F9" s="66">
        <v>341.55</v>
      </c>
      <c r="G9" s="66">
        <v>30.7395</v>
      </c>
      <c r="H9" s="66">
        <v>44.401500000000006</v>
      </c>
      <c r="I9" s="66">
        <v>17.077500000000001</v>
      </c>
      <c r="J9" s="66">
        <v>92.218500000000006</v>
      </c>
      <c r="K9" s="66">
        <v>249.33150000000001</v>
      </c>
    </row>
    <row r="10" spans="2:11" x14ac:dyDescent="0.2">
      <c r="B10" s="66" t="s">
        <v>163</v>
      </c>
      <c r="C10" s="66">
        <v>30</v>
      </c>
      <c r="D10" s="66">
        <v>12</v>
      </c>
      <c r="E10" s="66">
        <v>2.4000000000000004</v>
      </c>
      <c r="F10" s="66">
        <v>432</v>
      </c>
      <c r="G10" s="66">
        <v>38.879999999999995</v>
      </c>
      <c r="H10" s="66">
        <v>56.160000000000004</v>
      </c>
      <c r="I10" s="66">
        <v>21.6</v>
      </c>
      <c r="J10" s="66">
        <v>116.63999999999999</v>
      </c>
      <c r="K10" s="66">
        <v>315.36</v>
      </c>
    </row>
    <row r="11" spans="2:11" x14ac:dyDescent="0.2">
      <c r="B11" s="66" t="s">
        <v>162</v>
      </c>
      <c r="C11" s="66">
        <v>31</v>
      </c>
      <c r="D11" s="66">
        <v>12</v>
      </c>
      <c r="E11" s="66">
        <v>2.4000000000000004</v>
      </c>
      <c r="F11" s="66">
        <v>446.40000000000003</v>
      </c>
      <c r="G11" s="66">
        <v>40.176000000000002</v>
      </c>
      <c r="H11" s="66">
        <v>58.032000000000004</v>
      </c>
      <c r="I11" s="66">
        <v>22.320000000000004</v>
      </c>
      <c r="J11" s="66">
        <v>120.52800000000001</v>
      </c>
      <c r="K11" s="66">
        <v>325.87200000000001</v>
      </c>
    </row>
    <row r="12" spans="2:11" x14ac:dyDescent="0.2">
      <c r="B12" s="66" t="s">
        <v>161</v>
      </c>
      <c r="C12" s="66">
        <v>28</v>
      </c>
      <c r="D12" s="66">
        <v>12</v>
      </c>
      <c r="E12" s="66">
        <v>2.4000000000000004</v>
      </c>
      <c r="F12" s="66">
        <v>403.2</v>
      </c>
      <c r="G12" s="66">
        <v>36.287999999999997</v>
      </c>
      <c r="H12" s="66">
        <v>52.415999999999997</v>
      </c>
      <c r="I12" s="66">
        <v>20.16</v>
      </c>
      <c r="J12" s="66">
        <v>108.86399999999999</v>
      </c>
      <c r="K12" s="66">
        <v>294.33600000000001</v>
      </c>
    </row>
    <row r="13" spans="2:11" x14ac:dyDescent="0.2">
      <c r="B13" s="66" t="s">
        <v>160</v>
      </c>
      <c r="C13" s="66">
        <v>26</v>
      </c>
      <c r="D13" s="66">
        <v>10</v>
      </c>
      <c r="E13" s="66">
        <v>2</v>
      </c>
      <c r="F13" s="66">
        <v>312</v>
      </c>
      <c r="G13" s="66">
        <v>28.08</v>
      </c>
      <c r="H13" s="66">
        <v>40.56</v>
      </c>
      <c r="I13" s="66">
        <v>15.600000000000001</v>
      </c>
      <c r="J13" s="66">
        <v>84.240000000000009</v>
      </c>
      <c r="K13" s="66">
        <v>227.76</v>
      </c>
    </row>
    <row r="14" spans="2:11" x14ac:dyDescent="0.2">
      <c r="B14" s="66" t="s">
        <v>159</v>
      </c>
      <c r="C14" s="66">
        <v>25</v>
      </c>
      <c r="D14" s="66">
        <v>15</v>
      </c>
      <c r="E14" s="66">
        <v>1.5</v>
      </c>
      <c r="F14" s="66">
        <v>412.5</v>
      </c>
      <c r="G14" s="66">
        <v>37.125</v>
      </c>
      <c r="H14" s="66">
        <v>53.625</v>
      </c>
      <c r="I14" s="66">
        <v>20.625</v>
      </c>
      <c r="J14" s="66">
        <v>111.375</v>
      </c>
      <c r="K14" s="66">
        <v>301.125</v>
      </c>
    </row>
    <row r="15" spans="2:11" x14ac:dyDescent="0.2">
      <c r="B15" s="66" t="s">
        <v>158</v>
      </c>
      <c r="C15" s="66">
        <v>19</v>
      </c>
      <c r="D15" s="66">
        <v>10</v>
      </c>
      <c r="E15" s="66">
        <v>2</v>
      </c>
      <c r="F15" s="66">
        <v>228</v>
      </c>
      <c r="G15" s="66">
        <v>20.52</v>
      </c>
      <c r="H15" s="66">
        <v>29.64</v>
      </c>
      <c r="I15" s="66">
        <v>11.4</v>
      </c>
      <c r="J15" s="66">
        <v>61.559999999999995</v>
      </c>
      <c r="K15" s="66">
        <v>166.44</v>
      </c>
    </row>
    <row r="16" spans="2:11" x14ac:dyDescent="0.2">
      <c r="B16" s="66" t="s">
        <v>157</v>
      </c>
      <c r="C16" s="66">
        <v>27</v>
      </c>
      <c r="D16" s="66">
        <v>10</v>
      </c>
      <c r="E16" s="66">
        <v>2</v>
      </c>
      <c r="F16" s="66">
        <v>324</v>
      </c>
      <c r="G16" s="66">
        <v>29.16</v>
      </c>
      <c r="H16" s="66">
        <v>42.120000000000005</v>
      </c>
      <c r="I16" s="66">
        <v>16.2</v>
      </c>
      <c r="J16" s="66">
        <v>87.48</v>
      </c>
      <c r="K16" s="66">
        <v>236.51999999999998</v>
      </c>
    </row>
  </sheetData>
  <pageMargins left="1.81" right="0.75" top="1" bottom="1" header="0" footer="0"/>
  <pageSetup paperSize="9" orientation="landscape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1" zoomScaleNormal="100" workbookViewId="0">
      <selection activeCell="A22" sqref="A22"/>
    </sheetView>
  </sheetViews>
  <sheetFormatPr baseColWidth="10" defaultRowHeight="12.75" x14ac:dyDescent="0.2"/>
  <cols>
    <col min="1" max="1" width="11.5703125" style="4" customWidth="1"/>
    <col min="2" max="4" width="11.42578125" style="4"/>
    <col min="5" max="5" width="12.28515625" style="4" bestFit="1" customWidth="1"/>
    <col min="6" max="16384" width="11.42578125" style="4"/>
  </cols>
  <sheetData>
    <row r="1" spans="1:13" ht="15" x14ac:dyDescent="0.2">
      <c r="E1" s="3" t="s">
        <v>50</v>
      </c>
      <c r="F1" s="3"/>
      <c r="G1" s="3"/>
      <c r="H1" s="3"/>
    </row>
    <row r="3" spans="1:13" ht="15" x14ac:dyDescent="0.2">
      <c r="B3" s="3" t="s">
        <v>51</v>
      </c>
    </row>
    <row r="5" spans="1:13" x14ac:dyDescent="0.2">
      <c r="A5" s="4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4" t="s">
        <v>63</v>
      </c>
      <c r="M5" s="4" t="s">
        <v>64</v>
      </c>
    </row>
    <row r="6" spans="1:13" x14ac:dyDescent="0.2">
      <c r="A6" s="4">
        <v>25</v>
      </c>
      <c r="B6" s="4">
        <v>25</v>
      </c>
      <c r="C6" s="4">
        <v>25</v>
      </c>
      <c r="D6" s="4">
        <v>25</v>
      </c>
      <c r="E6" s="4">
        <v>25</v>
      </c>
      <c r="F6" s="4">
        <v>25</v>
      </c>
      <c r="G6" s="4">
        <v>25</v>
      </c>
      <c r="H6" s="4">
        <v>25</v>
      </c>
      <c r="I6" s="4">
        <v>25</v>
      </c>
      <c r="J6" s="4">
        <v>25</v>
      </c>
      <c r="K6" s="4">
        <v>25</v>
      </c>
      <c r="L6" s="4">
        <v>25</v>
      </c>
      <c r="M6" s="4">
        <v>25</v>
      </c>
    </row>
    <row r="8" spans="1:13" x14ac:dyDescent="0.2">
      <c r="B8" s="4" t="s">
        <v>66</v>
      </c>
    </row>
    <row r="10" spans="1:13" x14ac:dyDescent="0.2">
      <c r="A10" s="4" t="s">
        <v>52</v>
      </c>
      <c r="B10" s="4" t="s">
        <v>67</v>
      </c>
      <c r="C10" s="4" t="s">
        <v>68</v>
      </c>
      <c r="D10" s="4" t="s">
        <v>69</v>
      </c>
      <c r="E10" s="4" t="s">
        <v>70</v>
      </c>
    </row>
    <row r="11" spans="1:13" x14ac:dyDescent="0.2">
      <c r="A11" s="4" t="s">
        <v>71</v>
      </c>
      <c r="B11" s="5" t="s">
        <v>71</v>
      </c>
      <c r="C11" s="6" t="s">
        <v>71</v>
      </c>
      <c r="D11" s="6" t="s">
        <v>71</v>
      </c>
      <c r="E11" s="5" t="s">
        <v>71</v>
      </c>
    </row>
    <row r="13" spans="1:13" x14ac:dyDescent="0.2">
      <c r="B13" s="7" t="s">
        <v>72</v>
      </c>
      <c r="C13" s="7"/>
      <c r="D13" s="7"/>
      <c r="E13" s="7"/>
      <c r="G13" s="4" t="s">
        <v>73</v>
      </c>
    </row>
    <row r="15" spans="1:13" x14ac:dyDescent="0.2">
      <c r="A15" s="4" t="s">
        <v>52</v>
      </c>
      <c r="F15" s="8" t="s">
        <v>52</v>
      </c>
      <c r="G15" s="8"/>
      <c r="H15" s="8"/>
      <c r="I15" s="8"/>
      <c r="J15" s="8"/>
      <c r="K15" s="8"/>
      <c r="L15" s="8"/>
      <c r="M15" s="8"/>
    </row>
    <row r="16" spans="1:13" x14ac:dyDescent="0.2">
      <c r="A16" s="4" t="s">
        <v>74</v>
      </c>
      <c r="F16" s="8"/>
      <c r="G16" s="8"/>
      <c r="H16" s="8"/>
      <c r="I16" s="8"/>
      <c r="J16" s="8"/>
      <c r="K16" s="8"/>
      <c r="L16" s="8"/>
      <c r="M16" s="8"/>
    </row>
    <row r="17" spans="1:13" x14ac:dyDescent="0.2"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4" t="s">
        <v>75</v>
      </c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4" t="s">
        <v>76</v>
      </c>
      <c r="F19" s="8"/>
      <c r="G19" s="8" t="s">
        <v>77</v>
      </c>
      <c r="H19" s="8"/>
      <c r="I19" s="8"/>
      <c r="J19" s="8"/>
      <c r="K19" s="8"/>
      <c r="L19" s="8"/>
      <c r="M19" s="8"/>
    </row>
    <row r="20" spans="1:13" x14ac:dyDescent="0.2">
      <c r="A20" s="4" t="s">
        <v>78</v>
      </c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4" t="s">
        <v>79</v>
      </c>
      <c r="B21" s="4" t="s">
        <v>80</v>
      </c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4">
        <v>1.56151156151518E+21</v>
      </c>
      <c r="B22" s="131" t="s">
        <v>81</v>
      </c>
      <c r="C22" s="131"/>
      <c r="F22" s="8"/>
      <c r="G22" s="8"/>
      <c r="H22" s="8"/>
      <c r="I22" s="8"/>
      <c r="J22" s="8"/>
      <c r="K22" s="8"/>
      <c r="L22" s="8"/>
      <c r="M22" s="8"/>
    </row>
    <row r="23" spans="1:13" x14ac:dyDescent="0.2">
      <c r="F23" s="8"/>
      <c r="G23" s="8"/>
      <c r="H23" s="8"/>
      <c r="I23" s="8"/>
      <c r="J23" s="8"/>
      <c r="K23" s="8"/>
      <c r="L23" s="8"/>
      <c r="M23" s="8"/>
    </row>
    <row r="24" spans="1:13" x14ac:dyDescent="0.2">
      <c r="F24" s="8"/>
      <c r="G24" s="8"/>
      <c r="H24" s="8"/>
      <c r="I24" s="8"/>
      <c r="J24" s="8"/>
      <c r="K24" s="8"/>
      <c r="L24" s="8"/>
      <c r="M24" s="8"/>
    </row>
    <row r="25" spans="1:13" x14ac:dyDescent="0.2">
      <c r="F25" s="8"/>
      <c r="G25" s="8"/>
      <c r="H25" s="8"/>
      <c r="I25" s="8"/>
      <c r="J25" s="8"/>
      <c r="K25" s="8"/>
      <c r="L25" s="8"/>
      <c r="M25" s="8"/>
    </row>
    <row r="26" spans="1:13" x14ac:dyDescent="0.2">
      <c r="F26" s="8"/>
      <c r="G26" s="8"/>
      <c r="H26" s="8"/>
      <c r="I26" s="8"/>
      <c r="J26" s="8"/>
      <c r="K26" s="8"/>
      <c r="L26" s="8"/>
      <c r="M26" s="8"/>
    </row>
  </sheetData>
  <mergeCells count="1">
    <mergeCell ref="B22:C22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D32" sqref="D32"/>
    </sheetView>
  </sheetViews>
  <sheetFormatPr baseColWidth="10" defaultRowHeight="12.75" x14ac:dyDescent="0.2"/>
  <cols>
    <col min="1" max="1" width="15.7109375" style="26" customWidth="1"/>
    <col min="2" max="2" width="14.7109375" style="26" customWidth="1"/>
    <col min="3" max="3" width="15.7109375" style="26" customWidth="1"/>
    <col min="4" max="4" width="14.7109375" style="26" customWidth="1"/>
    <col min="5" max="5" width="15.7109375" style="26" customWidth="1"/>
    <col min="6" max="6" width="14.7109375" style="26" customWidth="1"/>
    <col min="7" max="7" width="11.42578125" style="26"/>
    <col min="8" max="8" width="30.7109375" style="26" customWidth="1"/>
    <col min="9" max="9" width="15.7109375" style="26" customWidth="1"/>
    <col min="10" max="10" width="20.7109375" style="26" customWidth="1"/>
    <col min="11" max="11" width="15.7109375" style="26" customWidth="1"/>
    <col min="12" max="16384" width="11.42578125" style="26"/>
  </cols>
  <sheetData>
    <row r="1" spans="1:11" ht="27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13.5" thickBot="1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3.5" thickTop="1" x14ac:dyDescent="0.2">
      <c r="A4" s="135" t="s">
        <v>1</v>
      </c>
      <c r="B4" s="136"/>
      <c r="C4" s="136"/>
      <c r="D4" s="136"/>
      <c r="E4" s="136"/>
      <c r="F4" s="137"/>
      <c r="H4" s="135" t="s">
        <v>2</v>
      </c>
      <c r="I4" s="136"/>
      <c r="J4" s="136"/>
      <c r="K4" s="137"/>
    </row>
    <row r="5" spans="1:11" ht="13.5" thickBot="1" x14ac:dyDescent="0.25">
      <c r="A5" s="138"/>
      <c r="B5" s="139"/>
      <c r="C5" s="139"/>
      <c r="D5" s="139"/>
      <c r="E5" s="139"/>
      <c r="F5" s="140"/>
      <c r="H5" s="138"/>
      <c r="I5" s="139"/>
      <c r="J5" s="139"/>
      <c r="K5" s="140"/>
    </row>
    <row r="6" spans="1:11" ht="14.25" thickTop="1" thickBot="1" x14ac:dyDescent="0.25">
      <c r="A6" s="133" t="s">
        <v>3</v>
      </c>
      <c r="B6" s="134"/>
      <c r="C6" s="133" t="s">
        <v>4</v>
      </c>
      <c r="D6" s="134"/>
      <c r="E6" s="133" t="s">
        <v>5</v>
      </c>
      <c r="F6" s="134"/>
      <c r="H6" s="72" t="s">
        <v>6</v>
      </c>
      <c r="I6" s="81">
        <f>SUM(B8:B18)</f>
        <v>14661602</v>
      </c>
      <c r="J6" s="72" t="s">
        <v>7</v>
      </c>
      <c r="K6" s="81">
        <f>SUM(B8:B18,D8:D16,F8:F12,)</f>
        <v>23946743</v>
      </c>
    </row>
    <row r="7" spans="1:11" ht="13.5" thickBot="1" x14ac:dyDescent="0.25">
      <c r="A7" s="69" t="s">
        <v>8</v>
      </c>
      <c r="B7" s="76" t="s">
        <v>9</v>
      </c>
      <c r="C7" s="69" t="s">
        <v>8</v>
      </c>
      <c r="D7" s="76" t="s">
        <v>9</v>
      </c>
      <c r="E7" s="69" t="s">
        <v>8</v>
      </c>
      <c r="F7" s="76" t="s">
        <v>9</v>
      </c>
      <c r="H7" s="72" t="s">
        <v>10</v>
      </c>
      <c r="I7" s="81">
        <f>SUM(D8:D16)</f>
        <v>7025932</v>
      </c>
      <c r="J7" s="72" t="s">
        <v>11</v>
      </c>
      <c r="K7" s="83">
        <f>AVERAGE(B8:B18,D8:D16,F8:F12)</f>
        <v>957869.72</v>
      </c>
    </row>
    <row r="8" spans="1:11" x14ac:dyDescent="0.2">
      <c r="A8" s="70" t="s">
        <v>12</v>
      </c>
      <c r="B8" s="77">
        <v>1024581</v>
      </c>
      <c r="C8" s="70" t="s">
        <v>13</v>
      </c>
      <c r="D8" s="77">
        <v>409506</v>
      </c>
      <c r="E8" s="70" t="s">
        <v>14</v>
      </c>
      <c r="F8" s="77">
        <v>376289</v>
      </c>
      <c r="H8" s="72" t="s">
        <v>15</v>
      </c>
      <c r="I8" s="81">
        <f>SUM(F8:F12)</f>
        <v>2259209</v>
      </c>
      <c r="J8" s="72" t="s">
        <v>16</v>
      </c>
      <c r="K8" s="81">
        <f>MAX(B8:B18,D8:D15,F8:F12)</f>
        <v>6931587</v>
      </c>
    </row>
    <row r="9" spans="1:11" x14ac:dyDescent="0.2">
      <c r="A9" s="70" t="s">
        <v>17</v>
      </c>
      <c r="B9" s="77">
        <v>999026</v>
      </c>
      <c r="C9" s="70" t="s">
        <v>18</v>
      </c>
      <c r="D9" s="77">
        <v>517772</v>
      </c>
      <c r="E9" s="70" t="s">
        <v>19</v>
      </c>
      <c r="F9" s="77">
        <v>798646</v>
      </c>
      <c r="H9" s="72" t="s">
        <v>20</v>
      </c>
      <c r="I9" s="81">
        <f>AVERAGE(B8:B18)</f>
        <v>1332872.9090909092</v>
      </c>
      <c r="J9" s="72" t="s">
        <v>21</v>
      </c>
      <c r="K9" s="81">
        <f>MIN(B8:B18,D8:D16,F8:F12)</f>
        <v>74129</v>
      </c>
    </row>
    <row r="10" spans="1:11" x14ac:dyDescent="0.2">
      <c r="A10" s="70" t="s">
        <v>22</v>
      </c>
      <c r="B10" s="77">
        <v>699585</v>
      </c>
      <c r="C10" s="70" t="s">
        <v>23</v>
      </c>
      <c r="D10" s="77">
        <v>1343501</v>
      </c>
      <c r="E10" s="70" t="s">
        <v>24</v>
      </c>
      <c r="F10" s="77">
        <v>74129</v>
      </c>
      <c r="H10" s="72" t="s">
        <v>25</v>
      </c>
      <c r="I10" s="81">
        <f>AVERAGE(D8:D16)</f>
        <v>780659.11111111112</v>
      </c>
      <c r="J10" s="72" t="s">
        <v>26</v>
      </c>
      <c r="K10" s="84">
        <v>25</v>
      </c>
    </row>
    <row r="11" spans="1:11" x14ac:dyDescent="0.2">
      <c r="A11" s="70" t="s">
        <v>27</v>
      </c>
      <c r="B11" s="77">
        <v>607630</v>
      </c>
      <c r="C11" s="70" t="s">
        <v>28</v>
      </c>
      <c r="D11" s="77">
        <v>1103536</v>
      </c>
      <c r="E11" s="70" t="s">
        <v>29</v>
      </c>
      <c r="F11" s="77">
        <v>643233</v>
      </c>
      <c r="H11" s="72" t="s">
        <v>30</v>
      </c>
      <c r="I11" s="81">
        <f>AVERAGE(F8:F12)</f>
        <v>451841.8</v>
      </c>
      <c r="J11" s="74"/>
      <c r="K11" s="84"/>
    </row>
    <row r="12" spans="1:11" x14ac:dyDescent="0.2">
      <c r="A12" s="70" t="s">
        <v>31</v>
      </c>
      <c r="B12" s="77">
        <v>1365735</v>
      </c>
      <c r="C12" s="70" t="s">
        <v>32</v>
      </c>
      <c r="D12" s="77">
        <v>413772</v>
      </c>
      <c r="E12" s="70" t="s">
        <v>33</v>
      </c>
      <c r="F12" s="77">
        <v>366912</v>
      </c>
      <c r="H12" s="72" t="s">
        <v>34</v>
      </c>
      <c r="I12" s="81">
        <f>MAX(B8:B18)</f>
        <v>6931587</v>
      </c>
      <c r="J12" s="74"/>
      <c r="K12" s="84"/>
    </row>
    <row r="13" spans="1:11" x14ac:dyDescent="0.2">
      <c r="A13" s="70" t="s">
        <v>35</v>
      </c>
      <c r="B13" s="77">
        <v>1008505</v>
      </c>
      <c r="C13" s="70" t="s">
        <v>36</v>
      </c>
      <c r="D13" s="77">
        <v>717637</v>
      </c>
      <c r="E13" s="70"/>
      <c r="F13" s="77"/>
      <c r="H13" s="72" t="s">
        <v>37</v>
      </c>
      <c r="I13" s="81">
        <f>MAX(D8:D16)</f>
        <v>1343501</v>
      </c>
      <c r="J13" s="74"/>
      <c r="K13" s="84"/>
    </row>
    <row r="14" spans="1:11" x14ac:dyDescent="0.2">
      <c r="A14" s="70" t="s">
        <v>38</v>
      </c>
      <c r="B14" s="77">
        <v>6931587</v>
      </c>
      <c r="C14" s="70" t="s">
        <v>39</v>
      </c>
      <c r="D14" s="77">
        <v>1133183</v>
      </c>
      <c r="E14" s="70"/>
      <c r="F14" s="79"/>
      <c r="H14" s="72" t="s">
        <v>40</v>
      </c>
      <c r="I14" s="81">
        <f>MAX(F8:F12)</f>
        <v>798646</v>
      </c>
      <c r="J14" s="74"/>
      <c r="K14" s="84"/>
    </row>
    <row r="15" spans="1:11" x14ac:dyDescent="0.2">
      <c r="A15" s="70" t="s">
        <v>41</v>
      </c>
      <c r="B15" s="77">
        <v>137735</v>
      </c>
      <c r="C15" s="70" t="s">
        <v>42</v>
      </c>
      <c r="D15" s="77">
        <v>243671</v>
      </c>
      <c r="E15" s="70"/>
      <c r="F15" s="79"/>
      <c r="H15" s="72" t="s">
        <v>43</v>
      </c>
      <c r="I15" s="81">
        <f>MIN(B8:B18)</f>
        <v>137735</v>
      </c>
      <c r="J15" s="74"/>
      <c r="K15" s="84"/>
    </row>
    <row r="16" spans="1:11" x14ac:dyDescent="0.2">
      <c r="A16" s="70" t="s">
        <v>44</v>
      </c>
      <c r="B16" s="77">
        <v>1467538</v>
      </c>
      <c r="C16" s="70" t="s">
        <v>45</v>
      </c>
      <c r="D16" s="77">
        <v>1143354</v>
      </c>
      <c r="E16" s="70"/>
      <c r="F16" s="79"/>
      <c r="H16" s="72" t="s">
        <v>46</v>
      </c>
      <c r="I16" s="81">
        <f>MIN(D8:D16)</f>
        <v>243671</v>
      </c>
      <c r="J16" s="74"/>
      <c r="K16" s="84"/>
    </row>
    <row r="17" spans="1:11" ht="13.5" thickBot="1" x14ac:dyDescent="0.25">
      <c r="A17" s="70" t="s">
        <v>47</v>
      </c>
      <c r="B17" s="77">
        <v>246076</v>
      </c>
      <c r="C17" s="70"/>
      <c r="D17" s="79"/>
      <c r="E17" s="70"/>
      <c r="F17" s="79"/>
      <c r="H17" s="73" t="s">
        <v>48</v>
      </c>
      <c r="I17" s="82">
        <f>MIN(F8:F12)</f>
        <v>74129</v>
      </c>
      <c r="J17" s="75"/>
      <c r="K17" s="85"/>
    </row>
    <row r="18" spans="1:11" ht="14.25" thickTop="1" thickBot="1" x14ac:dyDescent="0.25">
      <c r="A18" s="71" t="s">
        <v>49</v>
      </c>
      <c r="B18" s="78">
        <v>173604</v>
      </c>
      <c r="C18" s="71"/>
      <c r="D18" s="80"/>
      <c r="E18" s="71"/>
      <c r="F18" s="80"/>
    </row>
    <row r="21" spans="1:11" x14ac:dyDescent="0.2">
      <c r="C21" s="37"/>
      <c r="D21" s="37"/>
      <c r="E21" s="37"/>
    </row>
    <row r="22" spans="1:11" x14ac:dyDescent="0.2">
      <c r="C22" s="37"/>
      <c r="D22" s="37"/>
    </row>
    <row r="23" spans="1:11" x14ac:dyDescent="0.2">
      <c r="C23" s="37"/>
      <c r="D23" s="37"/>
      <c r="E23" s="37"/>
      <c r="F23" s="37"/>
    </row>
    <row r="24" spans="1:11" x14ac:dyDescent="0.2">
      <c r="C24" s="37"/>
      <c r="D24" s="37"/>
    </row>
    <row r="25" spans="1:11" x14ac:dyDescent="0.2">
      <c r="D25" s="37"/>
    </row>
  </sheetData>
  <sheetProtection password="C71F" sheet="1"/>
  <mergeCells count="6">
    <mergeCell ref="A1:K3"/>
    <mergeCell ref="A6:B6"/>
    <mergeCell ref="C6:D6"/>
    <mergeCell ref="E6:F6"/>
    <mergeCell ref="H4:K5"/>
    <mergeCell ref="A4:F5"/>
  </mergeCells>
  <phoneticPr fontId="3" type="noConversion"/>
  <pageMargins left="0.75" right="0.75" top="1" bottom="1" header="0" footer="0"/>
  <pageSetup paperSize="9" orientation="portrait" verticalDpi="0" r:id="rId1"/>
  <headerFooter alignWithMargins="0"/>
  <ignoredErrors>
    <ignoredError sqref="K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20" sqref="F20"/>
    </sheetView>
  </sheetViews>
  <sheetFormatPr baseColWidth="10" defaultRowHeight="12.75" x14ac:dyDescent="0.2"/>
  <cols>
    <col min="1" max="1" width="12.5703125" style="11" customWidth="1"/>
    <col min="2" max="2" width="11.42578125" style="11"/>
    <col min="3" max="3" width="13.140625" style="11" customWidth="1"/>
    <col min="4" max="4" width="12.28515625" style="11" bestFit="1" customWidth="1"/>
    <col min="5" max="5" width="13.140625" style="11" customWidth="1"/>
    <col min="6" max="7" width="11.42578125" style="11"/>
    <col min="8" max="8" width="14.85546875" style="11" customWidth="1"/>
    <col min="9" max="9" width="11.42578125" style="11"/>
    <col min="10" max="10" width="18.140625" style="11" customWidth="1"/>
    <col min="11" max="16384" width="11.42578125" style="11"/>
  </cols>
  <sheetData>
    <row r="1" spans="1:11" ht="27" customHeight="1" x14ac:dyDescent="0.2">
      <c r="A1" s="9" t="s">
        <v>0</v>
      </c>
      <c r="B1" s="10"/>
      <c r="C1" s="10"/>
      <c r="D1" s="10"/>
      <c r="E1" s="10"/>
      <c r="F1" s="10"/>
    </row>
    <row r="2" spans="1:11" x14ac:dyDescent="0.2">
      <c r="A2" s="10"/>
      <c r="B2" s="10"/>
      <c r="C2" s="10"/>
      <c r="D2" s="10"/>
      <c r="E2" s="10"/>
      <c r="F2" s="10"/>
    </row>
    <row r="3" spans="1:11" x14ac:dyDescent="0.2">
      <c r="A3" s="10"/>
      <c r="B3" s="10"/>
      <c r="C3" s="10"/>
      <c r="D3" s="10"/>
      <c r="E3" s="10"/>
      <c r="F3" s="10"/>
    </row>
    <row r="4" spans="1:11" x14ac:dyDescent="0.2">
      <c r="A4" s="12" t="s">
        <v>1</v>
      </c>
      <c r="B4" s="12"/>
      <c r="C4" s="12"/>
      <c r="D4" s="12"/>
      <c r="E4" s="12"/>
      <c r="F4" s="12"/>
      <c r="H4" s="12" t="s">
        <v>2</v>
      </c>
      <c r="I4" s="12"/>
      <c r="J4" s="12"/>
      <c r="K4" s="12"/>
    </row>
    <row r="6" spans="1:11" x14ac:dyDescent="0.2">
      <c r="A6" s="12" t="s">
        <v>3</v>
      </c>
      <c r="B6" s="12"/>
      <c r="C6" s="12" t="s">
        <v>4</v>
      </c>
      <c r="D6" s="12"/>
      <c r="E6" s="12" t="s">
        <v>5</v>
      </c>
      <c r="F6" s="12"/>
      <c r="H6" s="11" t="s">
        <v>6</v>
      </c>
      <c r="I6" s="62">
        <v>14661602</v>
      </c>
      <c r="J6" s="11" t="s">
        <v>7</v>
      </c>
      <c r="K6" s="62">
        <v>23946743</v>
      </c>
    </row>
    <row r="7" spans="1:11" x14ac:dyDescent="0.2">
      <c r="A7" s="11" t="s">
        <v>8</v>
      </c>
      <c r="B7" s="11" t="s">
        <v>9</v>
      </c>
      <c r="C7" s="11" t="s">
        <v>8</v>
      </c>
      <c r="D7" s="11" t="s">
        <v>9</v>
      </c>
      <c r="E7" s="11" t="s">
        <v>8</v>
      </c>
      <c r="F7" s="11" t="s">
        <v>9</v>
      </c>
      <c r="H7" s="11" t="s">
        <v>10</v>
      </c>
      <c r="I7" s="62">
        <v>7025932</v>
      </c>
      <c r="J7" s="11" t="s">
        <v>11</v>
      </c>
      <c r="K7" s="63">
        <v>957869.72</v>
      </c>
    </row>
    <row r="8" spans="1:11" x14ac:dyDescent="0.2">
      <c r="A8" s="11" t="s">
        <v>12</v>
      </c>
      <c r="B8" s="62">
        <v>1024581</v>
      </c>
      <c r="C8" s="11" t="s">
        <v>13</v>
      </c>
      <c r="D8" s="62">
        <v>409506</v>
      </c>
      <c r="E8" s="11" t="s">
        <v>14</v>
      </c>
      <c r="F8" s="62">
        <v>376289</v>
      </c>
      <c r="H8" s="11" t="s">
        <v>15</v>
      </c>
      <c r="I8" s="62">
        <v>2259209</v>
      </c>
      <c r="J8" s="11" t="s">
        <v>16</v>
      </c>
      <c r="K8" s="62">
        <v>6931587</v>
      </c>
    </row>
    <row r="9" spans="1:11" x14ac:dyDescent="0.2">
      <c r="A9" s="11" t="s">
        <v>17</v>
      </c>
      <c r="B9" s="62">
        <v>999026</v>
      </c>
      <c r="C9" s="11" t="s">
        <v>18</v>
      </c>
      <c r="D9" s="62">
        <v>517772</v>
      </c>
      <c r="E9" s="11" t="s">
        <v>19</v>
      </c>
      <c r="F9" s="62">
        <v>798646</v>
      </c>
      <c r="H9" s="11" t="s">
        <v>20</v>
      </c>
      <c r="I9" s="62">
        <v>1332872.9090909092</v>
      </c>
      <c r="J9" s="11" t="s">
        <v>21</v>
      </c>
      <c r="K9" s="62">
        <v>74129</v>
      </c>
    </row>
    <row r="10" spans="1:11" x14ac:dyDescent="0.2">
      <c r="A10" s="11" t="s">
        <v>22</v>
      </c>
      <c r="B10" s="62">
        <v>699585</v>
      </c>
      <c r="C10" s="11" t="s">
        <v>23</v>
      </c>
      <c r="D10" s="62">
        <v>1343501</v>
      </c>
      <c r="E10" s="11" t="s">
        <v>24</v>
      </c>
      <c r="F10" s="62">
        <v>74129</v>
      </c>
      <c r="H10" s="11" t="s">
        <v>25</v>
      </c>
      <c r="I10" s="62">
        <v>780659.11111111112</v>
      </c>
      <c r="J10" s="11" t="s">
        <v>26</v>
      </c>
      <c r="K10" s="62">
        <v>25</v>
      </c>
    </row>
    <row r="11" spans="1:11" x14ac:dyDescent="0.2">
      <c r="A11" s="11" t="s">
        <v>27</v>
      </c>
      <c r="B11" s="62">
        <v>607630</v>
      </c>
      <c r="C11" s="11" t="s">
        <v>28</v>
      </c>
      <c r="D11" s="62">
        <v>1103536</v>
      </c>
      <c r="E11" s="11" t="s">
        <v>29</v>
      </c>
      <c r="F11" s="62">
        <v>643233</v>
      </c>
      <c r="H11" s="11" t="s">
        <v>30</v>
      </c>
      <c r="I11" s="62">
        <v>451841.8</v>
      </c>
    </row>
    <row r="12" spans="1:11" x14ac:dyDescent="0.2">
      <c r="A12" s="11" t="s">
        <v>31</v>
      </c>
      <c r="B12" s="62">
        <v>1365735</v>
      </c>
      <c r="C12" s="11" t="s">
        <v>32</v>
      </c>
      <c r="D12" s="62">
        <v>413772</v>
      </c>
      <c r="E12" s="11" t="s">
        <v>33</v>
      </c>
      <c r="F12" s="62">
        <v>366912</v>
      </c>
      <c r="H12" s="11" t="s">
        <v>34</v>
      </c>
      <c r="I12" s="62">
        <v>6931587</v>
      </c>
    </row>
    <row r="13" spans="1:11" x14ac:dyDescent="0.2">
      <c r="A13" s="11" t="s">
        <v>35</v>
      </c>
      <c r="B13" s="62">
        <v>1008505</v>
      </c>
      <c r="C13" s="11" t="s">
        <v>36</v>
      </c>
      <c r="D13" s="62">
        <v>717637</v>
      </c>
      <c r="F13" s="62"/>
      <c r="H13" s="11" t="s">
        <v>37</v>
      </c>
      <c r="I13" s="62">
        <v>1343501</v>
      </c>
    </row>
    <row r="14" spans="1:11" x14ac:dyDescent="0.2">
      <c r="A14" s="11" t="s">
        <v>38</v>
      </c>
      <c r="B14" s="62">
        <v>6931587</v>
      </c>
      <c r="C14" s="11" t="s">
        <v>39</v>
      </c>
      <c r="D14" s="62">
        <v>1133183</v>
      </c>
      <c r="H14" s="11" t="s">
        <v>40</v>
      </c>
      <c r="I14" s="62">
        <v>798646</v>
      </c>
    </row>
    <row r="15" spans="1:11" x14ac:dyDescent="0.2">
      <c r="A15" s="11" t="s">
        <v>41</v>
      </c>
      <c r="B15" s="62">
        <v>137735</v>
      </c>
      <c r="C15" s="11" t="s">
        <v>42</v>
      </c>
      <c r="D15" s="62">
        <v>243671</v>
      </c>
      <c r="H15" s="11" t="s">
        <v>43</v>
      </c>
      <c r="I15" s="62">
        <v>137735</v>
      </c>
    </row>
    <row r="16" spans="1:11" x14ac:dyDescent="0.2">
      <c r="A16" s="11" t="s">
        <v>44</v>
      </c>
      <c r="B16" s="62">
        <v>1467538</v>
      </c>
      <c r="C16" s="11" t="s">
        <v>45</v>
      </c>
      <c r="D16" s="62">
        <v>1143354</v>
      </c>
      <c r="H16" s="11" t="s">
        <v>46</v>
      </c>
      <c r="I16" s="62">
        <v>243671</v>
      </c>
    </row>
    <row r="17" spans="1:10" x14ac:dyDescent="0.2">
      <c r="A17" s="11" t="s">
        <v>47</v>
      </c>
      <c r="B17" s="62">
        <v>246076</v>
      </c>
      <c r="D17" s="62"/>
      <c r="H17" s="11" t="s">
        <v>48</v>
      </c>
      <c r="I17" s="62">
        <v>74129</v>
      </c>
    </row>
    <row r="18" spans="1:10" x14ac:dyDescent="0.2">
      <c r="A18" s="11" t="s">
        <v>49</v>
      </c>
      <c r="B18" s="62">
        <v>173604</v>
      </c>
    </row>
    <row r="20" spans="1:10" x14ac:dyDescent="0.2">
      <c r="J20" s="13"/>
    </row>
    <row r="21" spans="1:10" x14ac:dyDescent="0.2">
      <c r="C21" s="13"/>
      <c r="D21" s="13"/>
      <c r="E21" s="13"/>
      <c r="J21" s="13"/>
    </row>
    <row r="22" spans="1:10" x14ac:dyDescent="0.2">
      <c r="C22" s="13"/>
      <c r="D22" s="13"/>
      <c r="J22" s="13"/>
    </row>
    <row r="23" spans="1:10" x14ac:dyDescent="0.2">
      <c r="C23" s="13"/>
      <c r="D23" s="13"/>
      <c r="E23" s="13"/>
      <c r="F23" s="13"/>
      <c r="J23" s="13"/>
    </row>
    <row r="24" spans="1:10" x14ac:dyDescent="0.2">
      <c r="C24" s="13"/>
      <c r="D24" s="13"/>
      <c r="J24" s="13"/>
    </row>
    <row r="25" spans="1:10" x14ac:dyDescent="0.2">
      <c r="D25" s="13"/>
    </row>
  </sheetData>
  <phoneticPr fontId="3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31" sqref="E31"/>
    </sheetView>
  </sheetViews>
  <sheetFormatPr baseColWidth="10" defaultRowHeight="12.75" x14ac:dyDescent="0.2"/>
  <cols>
    <col min="1" max="1" width="6" style="26" bestFit="1" customWidth="1"/>
    <col min="2" max="2" width="16.7109375" style="26" bestFit="1" customWidth="1"/>
    <col min="3" max="9" width="11.42578125" style="26"/>
    <col min="10" max="10" width="12.28515625" style="26" bestFit="1" customWidth="1"/>
    <col min="11" max="16384" width="11.42578125" style="26"/>
  </cols>
  <sheetData>
    <row r="1" spans="1:10" ht="15.75" customHeight="1" x14ac:dyDescent="0.2">
      <c r="A1" s="141" t="s">
        <v>184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3.5" thickBo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3.5" thickBot="1" x14ac:dyDescent="0.25">
      <c r="A3" s="88" t="s">
        <v>82</v>
      </c>
      <c r="B3" s="88" t="s">
        <v>83</v>
      </c>
      <c r="C3" s="88" t="s">
        <v>84</v>
      </c>
      <c r="D3" s="88" t="s">
        <v>132</v>
      </c>
      <c r="E3" s="88" t="s">
        <v>85</v>
      </c>
      <c r="F3" s="88" t="s">
        <v>86</v>
      </c>
      <c r="G3" s="88" t="s">
        <v>87</v>
      </c>
      <c r="H3" s="88" t="s">
        <v>88</v>
      </c>
      <c r="I3" s="88" t="s">
        <v>130</v>
      </c>
      <c r="J3" s="88" t="s">
        <v>129</v>
      </c>
    </row>
    <row r="4" spans="1:10" x14ac:dyDescent="0.2">
      <c r="A4" s="89">
        <v>1</v>
      </c>
      <c r="B4" s="90" t="s">
        <v>89</v>
      </c>
      <c r="C4" s="90" t="s">
        <v>90</v>
      </c>
      <c r="D4" s="89">
        <v>12</v>
      </c>
      <c r="E4" s="89">
        <v>15</v>
      </c>
      <c r="F4" s="89">
        <v>13</v>
      </c>
      <c r="G4" s="89">
        <v>16</v>
      </c>
      <c r="H4" s="91">
        <f>AVERAGE(D4:G4)</f>
        <v>14</v>
      </c>
      <c r="I4" s="90" t="str">
        <f>IF(H4&lt;11,"Desaprobado","Aprobado")</f>
        <v>Aprobado</v>
      </c>
      <c r="J4" s="90" t="str">
        <f>IF(H4&lt;6,"Pésimo",IF(H4&lt;11,"Malo",IF(H4&lt;16,"Bueno","Excelente")))</f>
        <v>Bueno</v>
      </c>
    </row>
    <row r="5" spans="1:10" x14ac:dyDescent="0.2">
      <c r="A5" s="92">
        <v>2</v>
      </c>
      <c r="B5" s="93" t="s">
        <v>91</v>
      </c>
      <c r="C5" s="93" t="s">
        <v>133</v>
      </c>
      <c r="D5" s="92">
        <v>13</v>
      </c>
      <c r="E5" s="92">
        <v>17</v>
      </c>
      <c r="F5" s="92">
        <v>15</v>
      </c>
      <c r="G5" s="92">
        <v>17</v>
      </c>
      <c r="H5" s="94">
        <f t="shared" ref="H5:H13" si="0">AVERAGE(D5:G5)</f>
        <v>15.5</v>
      </c>
      <c r="I5" s="93" t="str">
        <f t="shared" ref="I5:I12" si="1">IF(H5&lt;11,"Desaprobado","Aprobado")</f>
        <v>Aprobado</v>
      </c>
      <c r="J5" s="93" t="str">
        <f t="shared" ref="J5:J13" si="2">IF(H5&lt;6,"Pésimo",IF(H5&lt;11,"Malo",IF(H5&lt;16,"Bueno","Excelente")))</f>
        <v>Bueno</v>
      </c>
    </row>
    <row r="6" spans="1:10" x14ac:dyDescent="0.2">
      <c r="A6" s="92">
        <v>3</v>
      </c>
      <c r="B6" s="93" t="s">
        <v>92</v>
      </c>
      <c r="C6" s="93" t="s">
        <v>93</v>
      </c>
      <c r="D6" s="92">
        <v>14</v>
      </c>
      <c r="E6" s="92">
        <v>8</v>
      </c>
      <c r="F6" s="92">
        <v>9</v>
      </c>
      <c r="G6" s="92">
        <v>15</v>
      </c>
      <c r="H6" s="94">
        <f t="shared" si="0"/>
        <v>11.5</v>
      </c>
      <c r="I6" s="93" t="str">
        <f t="shared" si="1"/>
        <v>Aprobado</v>
      </c>
      <c r="J6" s="93" t="str">
        <f t="shared" si="2"/>
        <v>Bueno</v>
      </c>
    </row>
    <row r="7" spans="1:10" x14ac:dyDescent="0.2">
      <c r="A7" s="92">
        <v>4</v>
      </c>
      <c r="B7" s="93" t="s">
        <v>94</v>
      </c>
      <c r="C7" s="93" t="s">
        <v>95</v>
      </c>
      <c r="D7" s="92">
        <v>15</v>
      </c>
      <c r="E7" s="92">
        <v>14</v>
      </c>
      <c r="F7" s="92">
        <v>14</v>
      </c>
      <c r="G7" s="92">
        <v>14</v>
      </c>
      <c r="H7" s="94">
        <f t="shared" si="0"/>
        <v>14.25</v>
      </c>
      <c r="I7" s="93" t="str">
        <f t="shared" si="1"/>
        <v>Aprobado</v>
      </c>
      <c r="J7" s="93" t="str">
        <f t="shared" si="2"/>
        <v>Bueno</v>
      </c>
    </row>
    <row r="8" spans="1:10" x14ac:dyDescent="0.2">
      <c r="A8" s="92">
        <v>5</v>
      </c>
      <c r="B8" s="93" t="s">
        <v>96</v>
      </c>
      <c r="C8" s="93" t="s">
        <v>97</v>
      </c>
      <c r="D8" s="92">
        <v>5</v>
      </c>
      <c r="E8" s="92">
        <v>7</v>
      </c>
      <c r="F8" s="92">
        <v>7</v>
      </c>
      <c r="G8" s="92">
        <v>8</v>
      </c>
      <c r="H8" s="94">
        <f t="shared" si="0"/>
        <v>6.75</v>
      </c>
      <c r="I8" s="93" t="str">
        <f t="shared" si="1"/>
        <v>Desaprobado</v>
      </c>
      <c r="J8" s="93" t="str">
        <f t="shared" si="2"/>
        <v>Malo</v>
      </c>
    </row>
    <row r="9" spans="1:10" x14ac:dyDescent="0.2">
      <c r="A9" s="92">
        <v>6</v>
      </c>
      <c r="B9" s="93" t="s">
        <v>98</v>
      </c>
      <c r="C9" s="93" t="s">
        <v>99</v>
      </c>
      <c r="D9" s="92">
        <v>12</v>
      </c>
      <c r="E9" s="92">
        <v>18</v>
      </c>
      <c r="F9" s="92">
        <v>19</v>
      </c>
      <c r="G9" s="92">
        <v>15</v>
      </c>
      <c r="H9" s="94">
        <f t="shared" si="0"/>
        <v>16</v>
      </c>
      <c r="I9" s="93" t="str">
        <f t="shared" si="1"/>
        <v>Aprobado</v>
      </c>
      <c r="J9" s="93" t="str">
        <f t="shared" si="2"/>
        <v>Excelente</v>
      </c>
    </row>
    <row r="10" spans="1:10" x14ac:dyDescent="0.2">
      <c r="A10" s="92">
        <v>7</v>
      </c>
      <c r="B10" s="93" t="s">
        <v>134</v>
      </c>
      <c r="C10" s="93" t="s">
        <v>100</v>
      </c>
      <c r="D10" s="92">
        <v>14</v>
      </c>
      <c r="E10" s="92">
        <v>14</v>
      </c>
      <c r="F10" s="92">
        <v>14</v>
      </c>
      <c r="G10" s="92">
        <v>15</v>
      </c>
      <c r="H10" s="94">
        <f t="shared" si="0"/>
        <v>14.25</v>
      </c>
      <c r="I10" s="93" t="str">
        <f t="shared" si="1"/>
        <v>Aprobado</v>
      </c>
      <c r="J10" s="93" t="str">
        <f t="shared" si="2"/>
        <v>Bueno</v>
      </c>
    </row>
    <row r="11" spans="1:10" x14ac:dyDescent="0.2">
      <c r="A11" s="92">
        <v>8</v>
      </c>
      <c r="B11" s="93" t="s">
        <v>135</v>
      </c>
      <c r="C11" s="93" t="s">
        <v>101</v>
      </c>
      <c r="D11" s="92">
        <v>14</v>
      </c>
      <c r="E11" s="92">
        <v>18</v>
      </c>
      <c r="F11" s="92">
        <v>17</v>
      </c>
      <c r="G11" s="92">
        <v>16</v>
      </c>
      <c r="H11" s="94">
        <f t="shared" si="0"/>
        <v>16.25</v>
      </c>
      <c r="I11" s="93" t="str">
        <f t="shared" si="1"/>
        <v>Aprobado</v>
      </c>
      <c r="J11" s="93" t="str">
        <f t="shared" si="2"/>
        <v>Excelente</v>
      </c>
    </row>
    <row r="12" spans="1:10" x14ac:dyDescent="0.2">
      <c r="A12" s="92">
        <v>9</v>
      </c>
      <c r="B12" s="93" t="s">
        <v>102</v>
      </c>
      <c r="C12" s="93" t="s">
        <v>103</v>
      </c>
      <c r="D12" s="92">
        <v>18</v>
      </c>
      <c r="E12" s="92">
        <v>14</v>
      </c>
      <c r="F12" s="92">
        <v>15</v>
      </c>
      <c r="G12" s="92">
        <v>15</v>
      </c>
      <c r="H12" s="94">
        <f t="shared" si="0"/>
        <v>15.5</v>
      </c>
      <c r="I12" s="93" t="str">
        <f t="shared" si="1"/>
        <v>Aprobado</v>
      </c>
      <c r="J12" s="93" t="str">
        <f t="shared" si="2"/>
        <v>Bueno</v>
      </c>
    </row>
    <row r="13" spans="1:10" ht="13.5" thickBot="1" x14ac:dyDescent="0.25">
      <c r="A13" s="95">
        <v>10</v>
      </c>
      <c r="B13" s="96" t="s">
        <v>104</v>
      </c>
      <c r="C13" s="96" t="s">
        <v>105</v>
      </c>
      <c r="D13" s="95">
        <v>17</v>
      </c>
      <c r="E13" s="95">
        <v>20</v>
      </c>
      <c r="F13" s="95">
        <v>19</v>
      </c>
      <c r="G13" s="95">
        <v>19</v>
      </c>
      <c r="H13" s="97">
        <f t="shared" si="0"/>
        <v>18.75</v>
      </c>
      <c r="I13" s="96" t="str">
        <f>IF(H13&lt;11,"Desaprobado","Aprobado")</f>
        <v>Aprobado</v>
      </c>
      <c r="J13" s="96" t="str">
        <f t="shared" si="2"/>
        <v>Excelente</v>
      </c>
    </row>
    <row r="14" spans="1:10" ht="13.5" thickBot="1" x14ac:dyDescent="0.25">
      <c r="I14" s="36"/>
      <c r="J14" s="36"/>
    </row>
    <row r="15" spans="1:10" ht="13.5" thickBot="1" x14ac:dyDescent="0.25">
      <c r="B15" s="143" t="s">
        <v>195</v>
      </c>
      <c r="C15" s="144"/>
    </row>
    <row r="16" spans="1:10" x14ac:dyDescent="0.2">
      <c r="B16" s="124" t="s">
        <v>196</v>
      </c>
      <c r="C16" s="33">
        <f>COUNTIF(I4:I13,"Aprobado")</f>
        <v>9</v>
      </c>
    </row>
    <row r="17" spans="2:3" ht="13.5" thickBot="1" x14ac:dyDescent="0.25">
      <c r="B17" s="124" t="s">
        <v>197</v>
      </c>
      <c r="C17" s="33">
        <f>COUNTIF(I4:I13,"DEsaprobado")</f>
        <v>1</v>
      </c>
    </row>
    <row r="18" spans="2:3" ht="13.5" thickBot="1" x14ac:dyDescent="0.25">
      <c r="B18" s="143" t="s">
        <v>198</v>
      </c>
      <c r="C18" s="144"/>
    </row>
    <row r="19" spans="2:3" x14ac:dyDescent="0.2">
      <c r="B19" s="124" t="s">
        <v>199</v>
      </c>
      <c r="C19" s="33">
        <f>COUNTIF(J4:J13,"Pésimo")</f>
        <v>0</v>
      </c>
    </row>
    <row r="20" spans="2:3" x14ac:dyDescent="0.2">
      <c r="B20" s="124" t="s">
        <v>200</v>
      </c>
      <c r="C20" s="33">
        <f>COUNTIF(J4:J13,"Malo")</f>
        <v>1</v>
      </c>
    </row>
    <row r="21" spans="2:3" x14ac:dyDescent="0.2">
      <c r="B21" s="124" t="s">
        <v>201</v>
      </c>
      <c r="C21" s="33">
        <f>COUNTIF(J4:J13,"Regular")</f>
        <v>0</v>
      </c>
    </row>
    <row r="22" spans="2:3" x14ac:dyDescent="0.2">
      <c r="B22" s="124" t="s">
        <v>181</v>
      </c>
      <c r="C22" s="33">
        <f>COUNTIF(J4:J13,"Bueno")</f>
        <v>6</v>
      </c>
    </row>
    <row r="23" spans="2:3" ht="13.5" thickBot="1" x14ac:dyDescent="0.25">
      <c r="B23" s="125" t="s">
        <v>182</v>
      </c>
      <c r="C23" s="35">
        <f>COUNTIF(J4:J13,"Excelente")</f>
        <v>3</v>
      </c>
    </row>
  </sheetData>
  <sheetProtection password="C71F" sheet="1" objects="1" scenarios="1"/>
  <mergeCells count="3">
    <mergeCell ref="A1:J2"/>
    <mergeCell ref="B15:C15"/>
    <mergeCell ref="B18:C18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27" sqref="C27"/>
    </sheetView>
  </sheetViews>
  <sheetFormatPr baseColWidth="10" defaultRowHeight="12.75" x14ac:dyDescent="0.2"/>
  <cols>
    <col min="2" max="2" width="16.7109375" bestFit="1" customWidth="1"/>
  </cols>
  <sheetData>
    <row r="1" spans="1:10" x14ac:dyDescent="0.2">
      <c r="A1" s="4" t="s">
        <v>131</v>
      </c>
      <c r="B1" s="4"/>
      <c r="C1" s="4"/>
      <c r="D1" s="4"/>
      <c r="E1" s="4"/>
      <c r="F1" s="4"/>
    </row>
    <row r="3" spans="1:10" x14ac:dyDescent="0.2">
      <c r="A3" t="s">
        <v>82</v>
      </c>
      <c r="B3" t="s">
        <v>83</v>
      </c>
      <c r="C3" t="s">
        <v>84</v>
      </c>
      <c r="D3" t="s">
        <v>132</v>
      </c>
      <c r="E3" t="s">
        <v>85</v>
      </c>
      <c r="F3" t="s">
        <v>86</v>
      </c>
      <c r="G3" t="s">
        <v>87</v>
      </c>
      <c r="H3" t="s">
        <v>88</v>
      </c>
      <c r="I3" t="s">
        <v>130</v>
      </c>
      <c r="J3" t="s">
        <v>129</v>
      </c>
    </row>
    <row r="4" spans="1:10" x14ac:dyDescent="0.2">
      <c r="A4">
        <v>1</v>
      </c>
      <c r="B4" t="s">
        <v>89</v>
      </c>
      <c r="C4" t="s">
        <v>90</v>
      </c>
      <c r="D4" s="62">
        <v>12</v>
      </c>
      <c r="E4" s="62">
        <v>15</v>
      </c>
      <c r="F4" s="62">
        <v>13</v>
      </c>
      <c r="G4" s="62">
        <v>16</v>
      </c>
      <c r="H4" s="62">
        <f>AVERAGE(D4:G4)</f>
        <v>14</v>
      </c>
      <c r="I4" s="62" t="s">
        <v>180</v>
      </c>
      <c r="J4" s="62" t="s">
        <v>181</v>
      </c>
    </row>
    <row r="5" spans="1:10" x14ac:dyDescent="0.2">
      <c r="A5">
        <v>2</v>
      </c>
      <c r="B5" t="s">
        <v>91</v>
      </c>
      <c r="C5" t="s">
        <v>133</v>
      </c>
      <c r="D5" s="62">
        <v>13</v>
      </c>
      <c r="E5" s="62">
        <v>17</v>
      </c>
      <c r="F5" s="62">
        <v>15</v>
      </c>
      <c r="G5" s="62">
        <v>17</v>
      </c>
      <c r="H5" s="62">
        <f t="shared" ref="H5:H13" si="0">AVERAGE(D5:G5)</f>
        <v>15.5</v>
      </c>
      <c r="I5" s="62" t="s">
        <v>180</v>
      </c>
      <c r="J5" s="62" t="s">
        <v>181</v>
      </c>
    </row>
    <row r="6" spans="1:10" x14ac:dyDescent="0.2">
      <c r="A6">
        <v>3</v>
      </c>
      <c r="B6" t="s">
        <v>92</v>
      </c>
      <c r="C6" t="s">
        <v>93</v>
      </c>
      <c r="D6" s="62">
        <v>14</v>
      </c>
      <c r="E6" s="62">
        <v>8</v>
      </c>
      <c r="F6" s="62">
        <v>9</v>
      </c>
      <c r="G6" s="62">
        <v>15</v>
      </c>
      <c r="H6" s="62">
        <f t="shared" si="0"/>
        <v>11.5</v>
      </c>
      <c r="I6" s="62" t="s">
        <v>180</v>
      </c>
      <c r="J6" s="62" t="s">
        <v>181</v>
      </c>
    </row>
    <row r="7" spans="1:10" x14ac:dyDescent="0.2">
      <c r="A7">
        <v>4</v>
      </c>
      <c r="B7" t="s">
        <v>94</v>
      </c>
      <c r="C7" t="s">
        <v>95</v>
      </c>
      <c r="D7" s="62">
        <v>15</v>
      </c>
      <c r="E7" s="62">
        <v>14</v>
      </c>
      <c r="F7" s="62">
        <v>14</v>
      </c>
      <c r="G7" s="62">
        <v>14</v>
      </c>
      <c r="H7" s="62">
        <f t="shared" si="0"/>
        <v>14.25</v>
      </c>
      <c r="I7" s="62" t="s">
        <v>180</v>
      </c>
      <c r="J7" s="62" t="s">
        <v>181</v>
      </c>
    </row>
    <row r="8" spans="1:10" x14ac:dyDescent="0.2">
      <c r="A8">
        <v>5</v>
      </c>
      <c r="B8" t="s">
        <v>96</v>
      </c>
      <c r="C8" t="s">
        <v>97</v>
      </c>
      <c r="D8" s="62">
        <v>5</v>
      </c>
      <c r="E8" s="62">
        <v>7</v>
      </c>
      <c r="F8" s="62">
        <v>7</v>
      </c>
      <c r="G8" s="62">
        <v>8</v>
      </c>
      <c r="H8" s="62">
        <f t="shared" si="0"/>
        <v>6.75</v>
      </c>
      <c r="I8" s="62" t="s">
        <v>180</v>
      </c>
      <c r="J8" s="62" t="s">
        <v>181</v>
      </c>
    </row>
    <row r="9" spans="1:10" x14ac:dyDescent="0.2">
      <c r="A9">
        <v>6</v>
      </c>
      <c r="B9" t="s">
        <v>98</v>
      </c>
      <c r="C9" t="s">
        <v>99</v>
      </c>
      <c r="D9" s="62">
        <v>12</v>
      </c>
      <c r="E9" s="62">
        <v>18</v>
      </c>
      <c r="F9" s="62">
        <v>19</v>
      </c>
      <c r="G9" s="62">
        <v>15</v>
      </c>
      <c r="H9" s="62">
        <f t="shared" si="0"/>
        <v>16</v>
      </c>
      <c r="I9" s="62" t="s">
        <v>180</v>
      </c>
      <c r="J9" s="62" t="s">
        <v>182</v>
      </c>
    </row>
    <row r="10" spans="1:10" x14ac:dyDescent="0.2">
      <c r="A10">
        <v>7</v>
      </c>
      <c r="B10" t="s">
        <v>134</v>
      </c>
      <c r="C10" t="s">
        <v>100</v>
      </c>
      <c r="D10" s="62">
        <v>14</v>
      </c>
      <c r="E10" s="62">
        <v>14</v>
      </c>
      <c r="F10" s="62">
        <v>14</v>
      </c>
      <c r="G10" s="62">
        <v>15</v>
      </c>
      <c r="H10" s="62">
        <f t="shared" si="0"/>
        <v>14.25</v>
      </c>
      <c r="I10" s="62" t="s">
        <v>180</v>
      </c>
      <c r="J10" s="62" t="s">
        <v>181</v>
      </c>
    </row>
    <row r="11" spans="1:10" x14ac:dyDescent="0.2">
      <c r="A11">
        <v>8</v>
      </c>
      <c r="B11" t="s">
        <v>135</v>
      </c>
      <c r="C11" t="s">
        <v>101</v>
      </c>
      <c r="D11" s="62">
        <v>14</v>
      </c>
      <c r="E11" s="62">
        <v>18</v>
      </c>
      <c r="F11" s="62">
        <v>17</v>
      </c>
      <c r="G11" s="62">
        <v>16</v>
      </c>
      <c r="H11" s="62">
        <f t="shared" si="0"/>
        <v>16.25</v>
      </c>
      <c r="I11" s="62" t="s">
        <v>180</v>
      </c>
      <c r="J11" s="62" t="s">
        <v>181</v>
      </c>
    </row>
    <row r="12" spans="1:10" x14ac:dyDescent="0.2">
      <c r="A12">
        <v>9</v>
      </c>
      <c r="B12" t="s">
        <v>102</v>
      </c>
      <c r="C12" t="s">
        <v>103</v>
      </c>
      <c r="D12" s="62">
        <v>18</v>
      </c>
      <c r="E12" s="62">
        <v>14</v>
      </c>
      <c r="F12" s="62">
        <v>15</v>
      </c>
      <c r="G12" s="62">
        <v>15</v>
      </c>
      <c r="H12" s="62">
        <f t="shared" si="0"/>
        <v>15.5</v>
      </c>
      <c r="I12" s="62" t="s">
        <v>180</v>
      </c>
      <c r="J12" s="62" t="s">
        <v>181</v>
      </c>
    </row>
    <row r="13" spans="1:10" x14ac:dyDescent="0.2">
      <c r="A13">
        <v>10</v>
      </c>
      <c r="B13" t="s">
        <v>104</v>
      </c>
      <c r="C13" t="s">
        <v>105</v>
      </c>
      <c r="D13" s="62">
        <v>17</v>
      </c>
      <c r="E13" s="62">
        <v>20</v>
      </c>
      <c r="F13" s="62">
        <v>19</v>
      </c>
      <c r="G13" s="62">
        <v>19</v>
      </c>
      <c r="H13" s="62">
        <f t="shared" si="0"/>
        <v>18.75</v>
      </c>
      <c r="I13" s="62" t="s">
        <v>180</v>
      </c>
      <c r="J13" s="62" t="s">
        <v>181</v>
      </c>
    </row>
    <row r="15" spans="1:10" x14ac:dyDescent="0.2">
      <c r="B15" t="s">
        <v>195</v>
      </c>
    </row>
    <row r="16" spans="1:10" x14ac:dyDescent="0.2">
      <c r="B16" t="s">
        <v>196</v>
      </c>
      <c r="C16">
        <v>9</v>
      </c>
    </row>
    <row r="17" spans="2:3" x14ac:dyDescent="0.2">
      <c r="B17" t="s">
        <v>197</v>
      </c>
      <c r="C17">
        <v>1</v>
      </c>
    </row>
    <row r="18" spans="2:3" x14ac:dyDescent="0.2">
      <c r="B18" t="s">
        <v>198</v>
      </c>
    </row>
    <row r="19" spans="2:3" x14ac:dyDescent="0.2">
      <c r="B19" t="s">
        <v>199</v>
      </c>
      <c r="C19">
        <v>0</v>
      </c>
    </row>
    <row r="20" spans="2:3" x14ac:dyDescent="0.2">
      <c r="B20" t="s">
        <v>200</v>
      </c>
      <c r="C20">
        <v>1</v>
      </c>
    </row>
    <row r="21" spans="2:3" x14ac:dyDescent="0.2">
      <c r="B21" t="s">
        <v>201</v>
      </c>
      <c r="C21">
        <v>0</v>
      </c>
    </row>
    <row r="22" spans="2:3" x14ac:dyDescent="0.2">
      <c r="B22" t="s">
        <v>181</v>
      </c>
      <c r="C22">
        <v>6</v>
      </c>
    </row>
    <row r="23" spans="2:3" x14ac:dyDescent="0.2">
      <c r="B23" t="s">
        <v>182</v>
      </c>
      <c r="C23">
        <v>3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15" sqref="F15"/>
    </sheetView>
  </sheetViews>
  <sheetFormatPr baseColWidth="10" defaultRowHeight="12.75" x14ac:dyDescent="0.2"/>
  <cols>
    <col min="1" max="1" width="6.140625" style="26" customWidth="1"/>
    <col min="2" max="2" width="11.42578125" style="26"/>
    <col min="3" max="3" width="20.42578125" style="26" customWidth="1"/>
    <col min="4" max="8" width="12.7109375" style="26" customWidth="1"/>
    <col min="9" max="10" width="15.7109375" style="26" customWidth="1"/>
    <col min="11" max="16384" width="11.42578125" style="26"/>
  </cols>
  <sheetData>
    <row r="1" spans="1:10" ht="22.5" customHeight="1" x14ac:dyDescent="0.4">
      <c r="A1" s="148" t="s">
        <v>106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">
      <c r="A2" s="129" t="s">
        <v>107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x14ac:dyDescent="0.2">
      <c r="A3" s="129" t="s">
        <v>108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2">
      <c r="A4" s="129" t="s">
        <v>109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x14ac:dyDescent="0.2">
      <c r="A5" s="149" t="s">
        <v>110</v>
      </c>
      <c r="B5" s="149"/>
      <c r="C5" s="149"/>
    </row>
    <row r="6" spans="1:10" ht="13.5" thickBot="1" x14ac:dyDescent="0.25">
      <c r="A6" s="150" t="s">
        <v>111</v>
      </c>
      <c r="B6" s="150"/>
    </row>
    <row r="7" spans="1:10" ht="13.5" thickBot="1" x14ac:dyDescent="0.25">
      <c r="C7" s="31" t="s">
        <v>112</v>
      </c>
      <c r="D7" s="32">
        <v>37820</v>
      </c>
    </row>
    <row r="8" spans="1:10" ht="12.75" customHeight="1" thickBot="1" x14ac:dyDescent="0.25"/>
    <row r="9" spans="1:10" ht="12.75" customHeight="1" x14ac:dyDescent="0.2">
      <c r="A9" s="146" t="s">
        <v>185</v>
      </c>
      <c r="B9" s="146" t="s">
        <v>186</v>
      </c>
      <c r="C9" s="146" t="s">
        <v>187</v>
      </c>
      <c r="D9" s="146" t="s">
        <v>189</v>
      </c>
      <c r="E9" s="146" t="s">
        <v>188</v>
      </c>
      <c r="F9" s="146" t="s">
        <v>190</v>
      </c>
      <c r="G9" s="146" t="s">
        <v>191</v>
      </c>
      <c r="H9" s="146" t="s">
        <v>192</v>
      </c>
      <c r="I9" s="146" t="s">
        <v>193</v>
      </c>
      <c r="J9" s="146" t="s">
        <v>194</v>
      </c>
    </row>
    <row r="10" spans="1:10" ht="12.75" customHeight="1" thickBot="1" x14ac:dyDescent="0.25">
      <c r="A10" s="147"/>
      <c r="B10" s="147"/>
      <c r="C10" s="147"/>
      <c r="D10" s="147"/>
      <c r="E10" s="147"/>
      <c r="F10" s="147"/>
      <c r="G10" s="147"/>
      <c r="H10" s="147"/>
      <c r="I10" s="147"/>
      <c r="J10" s="147"/>
    </row>
    <row r="11" spans="1:10" ht="12.75" customHeight="1" x14ac:dyDescent="0.2">
      <c r="A11" s="33">
        <v>1</v>
      </c>
      <c r="B11" s="33">
        <v>1254</v>
      </c>
      <c r="C11" s="33" t="s">
        <v>113</v>
      </c>
      <c r="D11" s="86">
        <v>20</v>
      </c>
      <c r="E11" s="34">
        <v>37790</v>
      </c>
      <c r="F11" s="102">
        <f>IF(E11&gt;D$7,E11-D$7,0)</f>
        <v>0</v>
      </c>
      <c r="G11" s="102">
        <f>IF(E11&lt;D$7,D$7-E11,0)</f>
        <v>30</v>
      </c>
      <c r="H11" s="99">
        <v>12</v>
      </c>
      <c r="I11" s="102">
        <f>IF(G11&gt;0,D11*H11,0)</f>
        <v>240</v>
      </c>
      <c r="J11" s="102">
        <f>IF(F11&gt;0,D11*H11,0)</f>
        <v>0</v>
      </c>
    </row>
    <row r="12" spans="1:10" ht="12.75" customHeight="1" x14ac:dyDescent="0.2">
      <c r="A12" s="33">
        <v>2</v>
      </c>
      <c r="B12" s="33">
        <v>2358</v>
      </c>
      <c r="C12" s="33" t="s">
        <v>114</v>
      </c>
      <c r="D12" s="86">
        <v>40</v>
      </c>
      <c r="E12" s="34">
        <v>37744</v>
      </c>
      <c r="F12" s="86">
        <f t="shared" ref="F12:F25" si="0">IF(E12&gt;D$7,E12-D$7,0)</f>
        <v>0</v>
      </c>
      <c r="G12" s="86">
        <f t="shared" ref="G12:G25" si="1">IF(E12&lt;D$7,D$7-E12,0)</f>
        <v>76</v>
      </c>
      <c r="H12" s="100">
        <v>5</v>
      </c>
      <c r="I12" s="86">
        <f t="shared" ref="I12:I25" si="2">IF(G12&gt;0,D12*H12,0)</f>
        <v>200</v>
      </c>
      <c r="J12" s="86">
        <f t="shared" ref="J12:J27" si="3">IF(F12&gt;0,D12*H12,0)</f>
        <v>0</v>
      </c>
    </row>
    <row r="13" spans="1:10" ht="12.75" customHeight="1" x14ac:dyDescent="0.2">
      <c r="A13" s="33">
        <v>3</v>
      </c>
      <c r="B13" s="33">
        <v>3687</v>
      </c>
      <c r="C13" s="33" t="s">
        <v>115</v>
      </c>
      <c r="D13" s="86">
        <v>56</v>
      </c>
      <c r="E13" s="34">
        <v>37731</v>
      </c>
      <c r="F13" s="86">
        <f t="shared" si="0"/>
        <v>0</v>
      </c>
      <c r="G13" s="86">
        <f t="shared" si="1"/>
        <v>89</v>
      </c>
      <c r="H13" s="100">
        <v>15</v>
      </c>
      <c r="I13" s="86">
        <f t="shared" si="2"/>
        <v>840</v>
      </c>
      <c r="J13" s="86">
        <f t="shared" si="3"/>
        <v>0</v>
      </c>
    </row>
    <row r="14" spans="1:10" ht="12.75" customHeight="1" x14ac:dyDescent="0.2">
      <c r="A14" s="33">
        <v>4</v>
      </c>
      <c r="B14" s="33">
        <v>3963</v>
      </c>
      <c r="C14" s="33" t="s">
        <v>116</v>
      </c>
      <c r="D14" s="86">
        <v>123</v>
      </c>
      <c r="E14" s="34">
        <v>37787</v>
      </c>
      <c r="F14" s="86">
        <f t="shared" si="0"/>
        <v>0</v>
      </c>
      <c r="G14" s="86">
        <f t="shared" si="1"/>
        <v>33</v>
      </c>
      <c r="H14" s="100">
        <v>7</v>
      </c>
      <c r="I14" s="86">
        <f t="shared" si="2"/>
        <v>861</v>
      </c>
      <c r="J14" s="86">
        <f t="shared" si="3"/>
        <v>0</v>
      </c>
    </row>
    <row r="15" spans="1:10" ht="12.75" customHeight="1" x14ac:dyDescent="0.2">
      <c r="A15" s="33">
        <v>5</v>
      </c>
      <c r="B15" s="33">
        <v>4874</v>
      </c>
      <c r="C15" s="33" t="s">
        <v>117</v>
      </c>
      <c r="D15" s="86">
        <v>450</v>
      </c>
      <c r="E15" s="34">
        <v>37819</v>
      </c>
      <c r="F15" s="86">
        <f t="shared" si="0"/>
        <v>0</v>
      </c>
      <c r="G15" s="86">
        <f t="shared" si="1"/>
        <v>1</v>
      </c>
      <c r="H15" s="100">
        <v>8</v>
      </c>
      <c r="I15" s="86">
        <f t="shared" si="2"/>
        <v>3600</v>
      </c>
      <c r="J15" s="86">
        <f t="shared" si="3"/>
        <v>0</v>
      </c>
    </row>
    <row r="16" spans="1:10" ht="12.75" customHeight="1" x14ac:dyDescent="0.2">
      <c r="A16" s="33">
        <v>6</v>
      </c>
      <c r="B16" s="33">
        <v>6698</v>
      </c>
      <c r="C16" s="33" t="s">
        <v>118</v>
      </c>
      <c r="D16" s="86">
        <v>200</v>
      </c>
      <c r="E16" s="34">
        <v>37320</v>
      </c>
      <c r="F16" s="86">
        <f t="shared" si="0"/>
        <v>0</v>
      </c>
      <c r="G16" s="86">
        <f t="shared" si="1"/>
        <v>500</v>
      </c>
      <c r="H16" s="100">
        <v>9</v>
      </c>
      <c r="I16" s="86">
        <f t="shared" si="2"/>
        <v>1800</v>
      </c>
      <c r="J16" s="86">
        <f t="shared" si="3"/>
        <v>0</v>
      </c>
    </row>
    <row r="17" spans="1:10" x14ac:dyDescent="0.2">
      <c r="A17" s="33">
        <v>7</v>
      </c>
      <c r="B17" s="33">
        <v>6664</v>
      </c>
      <c r="C17" s="33" t="s">
        <v>119</v>
      </c>
      <c r="D17" s="86">
        <v>43</v>
      </c>
      <c r="E17" s="34">
        <v>37718</v>
      </c>
      <c r="F17" s="86">
        <f t="shared" si="0"/>
        <v>0</v>
      </c>
      <c r="G17" s="86">
        <f t="shared" si="1"/>
        <v>102</v>
      </c>
      <c r="H17" s="100">
        <v>12.5</v>
      </c>
      <c r="I17" s="86">
        <f t="shared" si="2"/>
        <v>537.5</v>
      </c>
      <c r="J17" s="86">
        <f t="shared" si="3"/>
        <v>0</v>
      </c>
    </row>
    <row r="18" spans="1:10" x14ac:dyDescent="0.2">
      <c r="A18" s="33">
        <v>8</v>
      </c>
      <c r="B18" s="33">
        <v>7896</v>
      </c>
      <c r="C18" s="33" t="s">
        <v>120</v>
      </c>
      <c r="D18" s="86">
        <v>200</v>
      </c>
      <c r="E18" s="34">
        <v>37759</v>
      </c>
      <c r="F18" s="86">
        <f t="shared" si="0"/>
        <v>0</v>
      </c>
      <c r="G18" s="86">
        <f t="shared" si="1"/>
        <v>61</v>
      </c>
      <c r="H18" s="100">
        <v>7.5</v>
      </c>
      <c r="I18" s="86">
        <f t="shared" si="2"/>
        <v>1500</v>
      </c>
      <c r="J18" s="86">
        <f t="shared" si="3"/>
        <v>0</v>
      </c>
    </row>
    <row r="19" spans="1:10" x14ac:dyDescent="0.2">
      <c r="A19" s="33">
        <v>9</v>
      </c>
      <c r="B19" s="33">
        <v>3824</v>
      </c>
      <c r="C19" s="33" t="s">
        <v>121</v>
      </c>
      <c r="D19" s="86">
        <v>145</v>
      </c>
      <c r="E19" s="34">
        <v>37604</v>
      </c>
      <c r="F19" s="86">
        <f t="shared" si="0"/>
        <v>0</v>
      </c>
      <c r="G19" s="86">
        <f t="shared" si="1"/>
        <v>216</v>
      </c>
      <c r="H19" s="100">
        <v>4</v>
      </c>
      <c r="I19" s="86">
        <f t="shared" si="2"/>
        <v>580</v>
      </c>
      <c r="J19" s="86">
        <f t="shared" si="3"/>
        <v>0</v>
      </c>
    </row>
    <row r="20" spans="1:10" x14ac:dyDescent="0.2">
      <c r="A20" s="33">
        <v>10</v>
      </c>
      <c r="B20" s="33">
        <v>1253</v>
      </c>
      <c r="C20" s="33" t="s">
        <v>122</v>
      </c>
      <c r="D20" s="86">
        <v>90</v>
      </c>
      <c r="E20" s="34">
        <v>37825</v>
      </c>
      <c r="F20" s="86">
        <f t="shared" si="0"/>
        <v>5</v>
      </c>
      <c r="G20" s="86">
        <f t="shared" si="1"/>
        <v>0</v>
      </c>
      <c r="H20" s="100">
        <v>20</v>
      </c>
      <c r="I20" s="86">
        <f t="shared" si="2"/>
        <v>0</v>
      </c>
      <c r="J20" s="86">
        <f t="shared" si="3"/>
        <v>1800</v>
      </c>
    </row>
    <row r="21" spans="1:10" x14ac:dyDescent="0.2">
      <c r="A21" s="33">
        <v>11</v>
      </c>
      <c r="B21" s="33">
        <v>1396</v>
      </c>
      <c r="C21" s="33" t="s">
        <v>123</v>
      </c>
      <c r="D21" s="86">
        <v>100</v>
      </c>
      <c r="E21" s="34">
        <v>37770</v>
      </c>
      <c r="F21" s="86">
        <f t="shared" si="0"/>
        <v>0</v>
      </c>
      <c r="G21" s="86">
        <f t="shared" si="1"/>
        <v>50</v>
      </c>
      <c r="H21" s="100">
        <v>18.5</v>
      </c>
      <c r="I21" s="86">
        <f t="shared" si="2"/>
        <v>1850</v>
      </c>
      <c r="J21" s="86">
        <f t="shared" si="3"/>
        <v>0</v>
      </c>
    </row>
    <row r="22" spans="1:10" x14ac:dyDescent="0.2">
      <c r="A22" s="33">
        <v>12</v>
      </c>
      <c r="B22" s="33">
        <v>3546</v>
      </c>
      <c r="C22" s="33" t="s">
        <v>124</v>
      </c>
      <c r="D22" s="86">
        <v>80</v>
      </c>
      <c r="E22" s="34">
        <v>37796</v>
      </c>
      <c r="F22" s="86">
        <f t="shared" si="0"/>
        <v>0</v>
      </c>
      <c r="G22" s="86">
        <f t="shared" si="1"/>
        <v>24</v>
      </c>
      <c r="H22" s="100">
        <v>10</v>
      </c>
      <c r="I22" s="86">
        <f t="shared" si="2"/>
        <v>800</v>
      </c>
      <c r="J22" s="86">
        <f t="shared" si="3"/>
        <v>0</v>
      </c>
    </row>
    <row r="23" spans="1:10" x14ac:dyDescent="0.2">
      <c r="A23" s="33">
        <v>13</v>
      </c>
      <c r="B23" s="33">
        <v>3654</v>
      </c>
      <c r="C23" s="33" t="s">
        <v>125</v>
      </c>
      <c r="D23" s="86">
        <v>56</v>
      </c>
      <c r="E23" s="34">
        <v>37791</v>
      </c>
      <c r="F23" s="86">
        <f t="shared" si="0"/>
        <v>0</v>
      </c>
      <c r="G23" s="86">
        <f t="shared" si="1"/>
        <v>29</v>
      </c>
      <c r="H23" s="100">
        <v>6</v>
      </c>
      <c r="I23" s="86">
        <f t="shared" si="2"/>
        <v>336</v>
      </c>
      <c r="J23" s="86">
        <f t="shared" si="3"/>
        <v>0</v>
      </c>
    </row>
    <row r="24" spans="1:10" x14ac:dyDescent="0.2">
      <c r="A24" s="33">
        <v>14</v>
      </c>
      <c r="B24" s="33">
        <v>3547</v>
      </c>
      <c r="C24" s="33" t="s">
        <v>126</v>
      </c>
      <c r="D24" s="86">
        <v>92</v>
      </c>
      <c r="E24" s="34">
        <v>37976</v>
      </c>
      <c r="F24" s="86">
        <f t="shared" si="0"/>
        <v>156</v>
      </c>
      <c r="G24" s="86">
        <f t="shared" si="1"/>
        <v>0</v>
      </c>
      <c r="H24" s="100">
        <v>8.5</v>
      </c>
      <c r="I24" s="86">
        <f t="shared" si="2"/>
        <v>0</v>
      </c>
      <c r="J24" s="86">
        <f t="shared" si="3"/>
        <v>782</v>
      </c>
    </row>
    <row r="25" spans="1:10" x14ac:dyDescent="0.2">
      <c r="A25" s="33">
        <v>15</v>
      </c>
      <c r="B25" s="33">
        <v>4359</v>
      </c>
      <c r="C25" s="33" t="s">
        <v>127</v>
      </c>
      <c r="D25" s="86">
        <v>60</v>
      </c>
      <c r="E25" s="34">
        <v>37873</v>
      </c>
      <c r="F25" s="86">
        <f t="shared" si="0"/>
        <v>53</v>
      </c>
      <c r="G25" s="86">
        <f t="shared" si="1"/>
        <v>0</v>
      </c>
      <c r="H25" s="100">
        <v>6.5</v>
      </c>
      <c r="I25" s="86">
        <f t="shared" si="2"/>
        <v>0</v>
      </c>
      <c r="J25" s="86">
        <f t="shared" si="3"/>
        <v>390</v>
      </c>
    </row>
    <row r="26" spans="1:10" x14ac:dyDescent="0.2">
      <c r="A26" s="33"/>
      <c r="B26" s="33"/>
      <c r="C26" s="33"/>
      <c r="D26" s="33"/>
      <c r="E26" s="33"/>
      <c r="F26" s="33"/>
      <c r="G26" s="33"/>
      <c r="H26" s="100"/>
      <c r="I26" s="86"/>
      <c r="J26" s="86">
        <f t="shared" si="3"/>
        <v>0</v>
      </c>
    </row>
    <row r="27" spans="1:10" ht="13.5" thickBot="1" x14ac:dyDescent="0.25">
      <c r="A27" s="35"/>
      <c r="B27" s="35"/>
      <c r="C27" s="145" t="s">
        <v>128</v>
      </c>
      <c r="D27" s="145"/>
      <c r="E27" s="35"/>
      <c r="F27" s="35"/>
      <c r="G27" s="35"/>
      <c r="H27" s="101"/>
      <c r="I27" s="87"/>
      <c r="J27" s="87">
        <f t="shared" si="3"/>
        <v>0</v>
      </c>
    </row>
  </sheetData>
  <sheetProtection password="C71F" sheet="1"/>
  <mergeCells count="17">
    <mergeCell ref="A1:J1"/>
    <mergeCell ref="A3:J3"/>
    <mergeCell ref="A4:J4"/>
    <mergeCell ref="A9:A10"/>
    <mergeCell ref="B9:B10"/>
    <mergeCell ref="C9:C10"/>
    <mergeCell ref="D9:D10"/>
    <mergeCell ref="E9:E10"/>
    <mergeCell ref="F9:F10"/>
    <mergeCell ref="G9:G10"/>
    <mergeCell ref="A5:C5"/>
    <mergeCell ref="A6:B6"/>
    <mergeCell ref="C27:D27"/>
    <mergeCell ref="A2:J2"/>
    <mergeCell ref="H9:H10"/>
    <mergeCell ref="I9:I10"/>
    <mergeCell ref="J9:J10"/>
  </mergeCells>
  <phoneticPr fontId="3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H14" sqref="H14"/>
    </sheetView>
  </sheetViews>
  <sheetFormatPr baseColWidth="10" defaultRowHeight="12.75" x14ac:dyDescent="0.2"/>
  <cols>
    <col min="1" max="1" width="6.140625" style="16" customWidth="1"/>
    <col min="2" max="2" width="11.42578125" style="16"/>
    <col min="3" max="3" width="20.42578125" style="16" customWidth="1"/>
    <col min="4" max="8" width="11.42578125" style="16"/>
    <col min="9" max="9" width="12.5703125" style="16" customWidth="1"/>
    <col min="10" max="10" width="13.7109375" style="16" customWidth="1"/>
    <col min="11" max="16384" width="11.42578125" style="16"/>
  </cols>
  <sheetData>
    <row r="1" spans="1:10" ht="15" x14ac:dyDescent="0.2">
      <c r="A1" s="21" t="s">
        <v>106</v>
      </c>
      <c r="B1" s="15"/>
      <c r="D1" s="20"/>
      <c r="E1" s="20"/>
      <c r="F1" s="20"/>
      <c r="G1" s="20"/>
      <c r="H1" s="20"/>
    </row>
    <row r="2" spans="1:10" x14ac:dyDescent="0.2">
      <c r="A2" s="17" t="s">
        <v>107</v>
      </c>
      <c r="D2" s="17"/>
      <c r="E2" s="17"/>
      <c r="F2" s="17"/>
      <c r="G2" s="17"/>
      <c r="H2" s="17"/>
      <c r="I2" s="17"/>
    </row>
    <row r="3" spans="1:10" x14ac:dyDescent="0.2">
      <c r="A3" s="17" t="s">
        <v>108</v>
      </c>
      <c r="D3" s="17"/>
      <c r="E3" s="17"/>
      <c r="F3" s="17"/>
      <c r="G3" s="17"/>
      <c r="H3" s="17"/>
      <c r="I3" s="17"/>
    </row>
    <row r="4" spans="1:10" x14ac:dyDescent="0.2">
      <c r="A4" s="17" t="s">
        <v>109</v>
      </c>
      <c r="D4" s="17"/>
      <c r="E4" s="17"/>
      <c r="F4" s="17"/>
      <c r="G4" s="17"/>
      <c r="H4" s="17"/>
      <c r="I4" s="17"/>
    </row>
    <row r="5" spans="1:10" x14ac:dyDescent="0.2">
      <c r="A5" s="17" t="s">
        <v>110</v>
      </c>
      <c r="B5" s="17"/>
      <c r="C5" s="17"/>
    </row>
    <row r="6" spans="1:10" x14ac:dyDescent="0.2">
      <c r="A6" s="17" t="s">
        <v>111</v>
      </c>
      <c r="B6" s="17"/>
    </row>
    <row r="7" spans="1:10" x14ac:dyDescent="0.2">
      <c r="C7" s="17" t="s">
        <v>112</v>
      </c>
      <c r="D7" s="98">
        <v>37820</v>
      </c>
    </row>
    <row r="9" spans="1:10" ht="12.75" customHeight="1" x14ac:dyDescent="0.2">
      <c r="A9" s="18" t="s">
        <v>185</v>
      </c>
      <c r="B9" s="17" t="s">
        <v>186</v>
      </c>
      <c r="C9" s="17" t="s">
        <v>187</v>
      </c>
      <c r="D9" s="17" t="s">
        <v>189</v>
      </c>
      <c r="E9" s="17" t="s">
        <v>188</v>
      </c>
      <c r="F9" s="17" t="s">
        <v>190</v>
      </c>
      <c r="G9" s="17" t="s">
        <v>191</v>
      </c>
      <c r="H9" s="17" t="s">
        <v>192</v>
      </c>
      <c r="I9" s="17" t="s">
        <v>193</v>
      </c>
      <c r="J9" s="17" t="s">
        <v>194</v>
      </c>
    </row>
    <row r="10" spans="1:10" x14ac:dyDescent="0.2">
      <c r="A10" s="18"/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">
      <c r="A11" s="16">
        <v>1</v>
      </c>
      <c r="B11" s="17">
        <v>1254</v>
      </c>
      <c r="C11" s="17" t="s">
        <v>113</v>
      </c>
      <c r="D11" s="17">
        <v>20</v>
      </c>
      <c r="E11" s="19">
        <v>37790</v>
      </c>
      <c r="F11" s="62">
        <v>0</v>
      </c>
      <c r="G11" s="62">
        <v>30</v>
      </c>
      <c r="H11" s="62">
        <v>12</v>
      </c>
      <c r="I11" s="62">
        <v>240</v>
      </c>
      <c r="J11" s="62">
        <v>0</v>
      </c>
    </row>
    <row r="12" spans="1:10" x14ac:dyDescent="0.2">
      <c r="A12" s="16">
        <v>2</v>
      </c>
      <c r="B12" s="17">
        <v>2358</v>
      </c>
      <c r="C12" s="17" t="s">
        <v>114</v>
      </c>
      <c r="D12" s="17">
        <v>40</v>
      </c>
      <c r="E12" s="19">
        <v>37744</v>
      </c>
      <c r="F12" s="62">
        <v>0</v>
      </c>
      <c r="G12" s="62">
        <v>76</v>
      </c>
      <c r="H12" s="62">
        <v>5</v>
      </c>
      <c r="I12" s="62">
        <v>200</v>
      </c>
      <c r="J12" s="62">
        <v>0</v>
      </c>
    </row>
    <row r="13" spans="1:10" x14ac:dyDescent="0.2">
      <c r="A13" s="16">
        <v>3</v>
      </c>
      <c r="B13" s="17">
        <v>3687</v>
      </c>
      <c r="C13" s="17" t="s">
        <v>115</v>
      </c>
      <c r="D13" s="17">
        <v>56</v>
      </c>
      <c r="E13" s="19">
        <v>37731</v>
      </c>
      <c r="F13" s="62">
        <v>0</v>
      </c>
      <c r="G13" s="62">
        <v>89</v>
      </c>
      <c r="H13" s="62">
        <v>15</v>
      </c>
      <c r="I13" s="62">
        <v>840</v>
      </c>
      <c r="J13" s="62">
        <v>0</v>
      </c>
    </row>
    <row r="14" spans="1:10" x14ac:dyDescent="0.2">
      <c r="A14" s="16">
        <v>4</v>
      </c>
      <c r="B14" s="17">
        <v>3963</v>
      </c>
      <c r="C14" s="17" t="s">
        <v>116</v>
      </c>
      <c r="D14" s="17">
        <v>123</v>
      </c>
      <c r="E14" s="19">
        <v>37787</v>
      </c>
      <c r="F14" s="62">
        <v>0</v>
      </c>
      <c r="G14" s="62">
        <v>33</v>
      </c>
      <c r="H14" s="62">
        <v>7</v>
      </c>
      <c r="I14" s="62">
        <v>861</v>
      </c>
      <c r="J14" s="62">
        <v>0</v>
      </c>
    </row>
    <row r="15" spans="1:10" x14ac:dyDescent="0.2">
      <c r="A15" s="16">
        <v>5</v>
      </c>
      <c r="B15" s="17">
        <v>4874</v>
      </c>
      <c r="C15" s="17" t="s">
        <v>117</v>
      </c>
      <c r="D15" s="17">
        <v>450</v>
      </c>
      <c r="E15" s="19">
        <v>37819</v>
      </c>
      <c r="F15" s="62">
        <v>0</v>
      </c>
      <c r="G15" s="62">
        <v>1</v>
      </c>
      <c r="H15" s="62">
        <v>8</v>
      </c>
      <c r="I15" s="62">
        <v>3600</v>
      </c>
      <c r="J15" s="62">
        <v>0</v>
      </c>
    </row>
    <row r="16" spans="1:10" x14ac:dyDescent="0.2">
      <c r="A16" s="16">
        <v>6</v>
      </c>
      <c r="B16" s="17">
        <v>6698</v>
      </c>
      <c r="C16" s="17" t="s">
        <v>118</v>
      </c>
      <c r="D16" s="17">
        <v>200</v>
      </c>
      <c r="E16" s="19">
        <v>37320</v>
      </c>
      <c r="F16" s="62">
        <v>0</v>
      </c>
      <c r="G16" s="62">
        <v>500</v>
      </c>
      <c r="H16" s="62">
        <v>9</v>
      </c>
      <c r="I16" s="62">
        <v>1800</v>
      </c>
      <c r="J16" s="62">
        <v>0</v>
      </c>
    </row>
    <row r="17" spans="1:10" x14ac:dyDescent="0.2">
      <c r="A17" s="16">
        <v>7</v>
      </c>
      <c r="B17" s="17">
        <v>6664</v>
      </c>
      <c r="C17" s="17" t="s">
        <v>119</v>
      </c>
      <c r="D17" s="17">
        <v>43</v>
      </c>
      <c r="E17" s="19">
        <v>37718</v>
      </c>
      <c r="F17" s="62">
        <v>0</v>
      </c>
      <c r="G17" s="62">
        <v>102</v>
      </c>
      <c r="H17" s="62">
        <v>12.5</v>
      </c>
      <c r="I17" s="62">
        <v>537.5</v>
      </c>
      <c r="J17" s="62">
        <v>0</v>
      </c>
    </row>
    <row r="18" spans="1:10" x14ac:dyDescent="0.2">
      <c r="A18" s="16">
        <v>8</v>
      </c>
      <c r="B18" s="17">
        <v>7896</v>
      </c>
      <c r="C18" s="17" t="s">
        <v>120</v>
      </c>
      <c r="D18" s="17">
        <v>200</v>
      </c>
      <c r="E18" s="19">
        <v>37759</v>
      </c>
      <c r="F18" s="62">
        <v>0</v>
      </c>
      <c r="G18" s="62">
        <v>61</v>
      </c>
      <c r="H18" s="62">
        <v>7.5</v>
      </c>
      <c r="I18" s="62">
        <v>1500</v>
      </c>
      <c r="J18" s="62">
        <v>0</v>
      </c>
    </row>
    <row r="19" spans="1:10" x14ac:dyDescent="0.2">
      <c r="A19" s="16">
        <v>9</v>
      </c>
      <c r="B19" s="17">
        <v>3824</v>
      </c>
      <c r="C19" s="17" t="s">
        <v>121</v>
      </c>
      <c r="D19" s="17">
        <v>145</v>
      </c>
      <c r="E19" s="19">
        <v>37604</v>
      </c>
      <c r="F19" s="62">
        <v>0</v>
      </c>
      <c r="G19" s="62">
        <v>216</v>
      </c>
      <c r="H19" s="62">
        <v>4</v>
      </c>
      <c r="I19" s="62">
        <v>580</v>
      </c>
      <c r="J19" s="62">
        <v>0</v>
      </c>
    </row>
    <row r="20" spans="1:10" x14ac:dyDescent="0.2">
      <c r="A20" s="16">
        <v>10</v>
      </c>
      <c r="B20" s="17">
        <v>1253</v>
      </c>
      <c r="C20" s="17" t="s">
        <v>122</v>
      </c>
      <c r="D20" s="17">
        <v>90</v>
      </c>
      <c r="E20" s="19">
        <v>37825</v>
      </c>
      <c r="F20" s="62">
        <v>5</v>
      </c>
      <c r="G20" s="62">
        <v>0</v>
      </c>
      <c r="H20" s="62">
        <v>20</v>
      </c>
      <c r="I20" s="62">
        <v>0</v>
      </c>
      <c r="J20" s="62">
        <v>1800</v>
      </c>
    </row>
    <row r="21" spans="1:10" x14ac:dyDescent="0.2">
      <c r="A21" s="16">
        <v>11</v>
      </c>
      <c r="B21" s="17">
        <v>1396</v>
      </c>
      <c r="C21" s="17" t="s">
        <v>123</v>
      </c>
      <c r="D21" s="17">
        <v>100</v>
      </c>
      <c r="E21" s="19">
        <v>37770</v>
      </c>
      <c r="F21" s="62">
        <v>0</v>
      </c>
      <c r="G21" s="62">
        <v>50</v>
      </c>
      <c r="H21" s="62">
        <v>18.5</v>
      </c>
      <c r="I21" s="62">
        <v>1850</v>
      </c>
      <c r="J21" s="62">
        <v>0</v>
      </c>
    </row>
    <row r="22" spans="1:10" x14ac:dyDescent="0.2">
      <c r="A22" s="16">
        <v>12</v>
      </c>
      <c r="B22" s="17">
        <v>3546</v>
      </c>
      <c r="C22" s="17" t="s">
        <v>124</v>
      </c>
      <c r="D22" s="17">
        <v>80</v>
      </c>
      <c r="E22" s="19">
        <v>37796</v>
      </c>
      <c r="F22" s="62">
        <v>0</v>
      </c>
      <c r="G22" s="62">
        <v>24</v>
      </c>
      <c r="H22" s="62">
        <v>10</v>
      </c>
      <c r="I22" s="62">
        <v>800</v>
      </c>
      <c r="J22" s="62">
        <v>0</v>
      </c>
    </row>
    <row r="23" spans="1:10" x14ac:dyDescent="0.2">
      <c r="A23" s="16">
        <v>13</v>
      </c>
      <c r="B23" s="17">
        <v>3654</v>
      </c>
      <c r="C23" s="17" t="s">
        <v>125</v>
      </c>
      <c r="D23" s="17">
        <v>56</v>
      </c>
      <c r="E23" s="19">
        <v>37791</v>
      </c>
      <c r="F23" s="62">
        <v>0</v>
      </c>
      <c r="G23" s="62">
        <v>29</v>
      </c>
      <c r="H23" s="62">
        <v>6</v>
      </c>
      <c r="I23" s="62">
        <v>336</v>
      </c>
      <c r="J23" s="62">
        <v>0</v>
      </c>
    </row>
    <row r="24" spans="1:10" x14ac:dyDescent="0.2">
      <c r="A24" s="16">
        <v>14</v>
      </c>
      <c r="B24" s="17">
        <v>3547</v>
      </c>
      <c r="C24" s="17" t="s">
        <v>126</v>
      </c>
      <c r="D24" s="17">
        <v>92</v>
      </c>
      <c r="E24" s="19">
        <v>37976</v>
      </c>
      <c r="F24" s="62">
        <v>156</v>
      </c>
      <c r="G24" s="62">
        <v>0</v>
      </c>
      <c r="H24" s="62">
        <v>8.5</v>
      </c>
      <c r="I24" s="62">
        <v>0</v>
      </c>
      <c r="J24" s="62">
        <v>782</v>
      </c>
    </row>
    <row r="25" spans="1:10" x14ac:dyDescent="0.2">
      <c r="A25" s="16">
        <v>15</v>
      </c>
      <c r="B25" s="17">
        <v>4359</v>
      </c>
      <c r="C25" s="17" t="s">
        <v>127</v>
      </c>
      <c r="D25" s="17">
        <v>60</v>
      </c>
      <c r="E25" s="19">
        <v>37873</v>
      </c>
      <c r="F25" s="62">
        <v>53</v>
      </c>
      <c r="G25" s="62">
        <v>0</v>
      </c>
      <c r="H25" s="62">
        <v>6.5</v>
      </c>
      <c r="I25" s="62">
        <v>0</v>
      </c>
      <c r="J25" s="62">
        <v>390</v>
      </c>
    </row>
    <row r="26" spans="1:10" x14ac:dyDescent="0.2">
      <c r="B26" s="17"/>
      <c r="C26" s="17"/>
      <c r="D26" s="17"/>
      <c r="E26" s="17"/>
      <c r="F26" s="62"/>
      <c r="G26" s="62"/>
      <c r="H26" s="62"/>
      <c r="I26" s="62"/>
      <c r="J26" s="62">
        <v>0</v>
      </c>
    </row>
    <row r="27" spans="1:10" x14ac:dyDescent="0.2">
      <c r="B27" s="17"/>
      <c r="C27" s="17" t="s">
        <v>128</v>
      </c>
      <c r="D27" s="17"/>
      <c r="E27" s="17"/>
      <c r="F27" s="62"/>
      <c r="G27" s="62"/>
      <c r="H27" s="62"/>
      <c r="I27" s="62"/>
      <c r="J27" s="62">
        <v>0</v>
      </c>
    </row>
  </sheetData>
  <phoneticPr fontId="3" type="noConversion"/>
  <pageMargins left="0.75" right="0.75" top="1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3" sqref="F23"/>
    </sheetView>
  </sheetViews>
  <sheetFormatPr baseColWidth="10" defaultRowHeight="12.75" x14ac:dyDescent="0.2"/>
  <cols>
    <col min="1" max="1" width="11.42578125" style="26"/>
    <col min="2" max="2" width="20" style="26" customWidth="1"/>
    <col min="3" max="3" width="14.5703125" style="26" customWidth="1"/>
    <col min="4" max="4" width="11.42578125" style="26"/>
    <col min="5" max="5" width="12.28515625" style="26" bestFit="1" customWidth="1"/>
    <col min="6" max="7" width="11.42578125" style="26"/>
    <col min="8" max="8" width="12.28515625" style="26" bestFit="1" customWidth="1"/>
    <col min="9" max="16384" width="11.42578125" style="26"/>
  </cols>
  <sheetData>
    <row r="1" spans="1:8" x14ac:dyDescent="0.2">
      <c r="A1" s="153" t="s">
        <v>136</v>
      </c>
      <c r="B1" s="153"/>
      <c r="C1" s="153"/>
      <c r="D1" s="153"/>
      <c r="E1" s="153"/>
      <c r="F1" s="153"/>
      <c r="G1" s="153"/>
      <c r="H1" s="153"/>
    </row>
    <row r="2" spans="1:8" x14ac:dyDescent="0.2">
      <c r="A2" s="153"/>
      <c r="B2" s="153"/>
      <c r="C2" s="153"/>
      <c r="D2" s="153"/>
      <c r="E2" s="153"/>
      <c r="F2" s="153"/>
      <c r="G2" s="153"/>
      <c r="H2" s="153"/>
    </row>
    <row r="3" spans="1:8" x14ac:dyDescent="0.2">
      <c r="A3" s="151" t="s">
        <v>155</v>
      </c>
      <c r="B3" s="151"/>
      <c r="C3" s="151"/>
      <c r="D3" s="151"/>
      <c r="E3" s="151"/>
      <c r="F3" s="151"/>
      <c r="G3" s="151"/>
      <c r="H3" s="151"/>
    </row>
    <row r="4" spans="1:8" x14ac:dyDescent="0.2">
      <c r="A4" s="152" t="s">
        <v>156</v>
      </c>
      <c r="B4" s="152"/>
      <c r="C4" s="152"/>
      <c r="D4" s="152"/>
      <c r="E4" s="152"/>
      <c r="F4" s="152"/>
      <c r="G4" s="152"/>
      <c r="H4" s="152"/>
    </row>
    <row r="5" spans="1:8" x14ac:dyDescent="0.2">
      <c r="B5" s="26" t="s">
        <v>137</v>
      </c>
    </row>
    <row r="6" spans="1:8" ht="13.5" thickBot="1" x14ac:dyDescent="0.25"/>
    <row r="7" spans="1:8" ht="13.5" thickBot="1" x14ac:dyDescent="0.25">
      <c r="A7" s="155" t="s">
        <v>138</v>
      </c>
      <c r="B7" s="155" t="s">
        <v>139</v>
      </c>
      <c r="C7" s="155" t="s">
        <v>140</v>
      </c>
      <c r="D7" s="155" t="s">
        <v>141</v>
      </c>
      <c r="E7" s="155" t="s">
        <v>142</v>
      </c>
      <c r="F7" s="155" t="s">
        <v>143</v>
      </c>
      <c r="G7" s="155" t="s">
        <v>144</v>
      </c>
      <c r="H7" s="155" t="s">
        <v>145</v>
      </c>
    </row>
    <row r="8" spans="1:8" ht="14.25" thickTop="1" thickBot="1" x14ac:dyDescent="0.25">
      <c r="A8" s="156"/>
      <c r="B8" s="156"/>
      <c r="C8" s="156"/>
      <c r="D8" s="156"/>
      <c r="E8" s="156"/>
      <c r="F8" s="156"/>
      <c r="G8" s="156"/>
      <c r="H8" s="156"/>
    </row>
    <row r="9" spans="1:8" x14ac:dyDescent="0.2">
      <c r="A9" s="111">
        <v>100100</v>
      </c>
      <c r="B9" s="111" t="s">
        <v>146</v>
      </c>
      <c r="C9" s="112">
        <v>37700</v>
      </c>
      <c r="D9" s="113">
        <v>37714</v>
      </c>
      <c r="E9" s="114">
        <v>1450</v>
      </c>
      <c r="F9" s="111">
        <f t="shared" ref="F9:F14" si="0">DAYS360(C9,D9)</f>
        <v>13</v>
      </c>
      <c r="G9" s="114">
        <f t="shared" ref="G9:G14" si="1">VLOOKUP(F9,G$18:H$22,2)*E9</f>
        <v>72.5</v>
      </c>
      <c r="H9" s="114">
        <f t="shared" ref="H9:H14" si="2">SUM(E9,G9)</f>
        <v>1522.5</v>
      </c>
    </row>
    <row r="10" spans="1:8" x14ac:dyDescent="0.2">
      <c r="A10" s="103">
        <v>100101</v>
      </c>
      <c r="B10" s="103" t="s">
        <v>147</v>
      </c>
      <c r="C10" s="104">
        <v>37667</v>
      </c>
      <c r="D10" s="105">
        <v>37695</v>
      </c>
      <c r="E10" s="106">
        <v>450</v>
      </c>
      <c r="F10" s="103">
        <f t="shared" si="0"/>
        <v>30</v>
      </c>
      <c r="G10" s="106">
        <f t="shared" si="1"/>
        <v>45</v>
      </c>
      <c r="H10" s="106">
        <f t="shared" si="2"/>
        <v>495</v>
      </c>
    </row>
    <row r="11" spans="1:8" x14ac:dyDescent="0.2">
      <c r="A11" s="103">
        <v>100102</v>
      </c>
      <c r="B11" s="103" t="s">
        <v>148</v>
      </c>
      <c r="C11" s="104">
        <v>37669</v>
      </c>
      <c r="D11" s="105">
        <v>37690</v>
      </c>
      <c r="E11" s="106">
        <v>350</v>
      </c>
      <c r="F11" s="103">
        <f t="shared" si="0"/>
        <v>23</v>
      </c>
      <c r="G11" s="106">
        <f t="shared" si="1"/>
        <v>35</v>
      </c>
      <c r="H11" s="106">
        <f t="shared" si="2"/>
        <v>385</v>
      </c>
    </row>
    <row r="12" spans="1:8" x14ac:dyDescent="0.2">
      <c r="A12" s="103">
        <v>100103</v>
      </c>
      <c r="B12" s="103" t="s">
        <v>149</v>
      </c>
      <c r="C12" s="104">
        <v>37622</v>
      </c>
      <c r="D12" s="105">
        <v>37655</v>
      </c>
      <c r="E12" s="106">
        <v>540</v>
      </c>
      <c r="F12" s="103">
        <f t="shared" si="0"/>
        <v>32</v>
      </c>
      <c r="G12" s="106">
        <f t="shared" si="1"/>
        <v>81</v>
      </c>
      <c r="H12" s="106">
        <f t="shared" si="2"/>
        <v>621</v>
      </c>
    </row>
    <row r="13" spans="1:8" x14ac:dyDescent="0.2">
      <c r="A13" s="103">
        <v>100104</v>
      </c>
      <c r="B13" s="103" t="s">
        <v>150</v>
      </c>
      <c r="C13" s="104">
        <v>37663</v>
      </c>
      <c r="D13" s="105">
        <v>37691</v>
      </c>
      <c r="E13" s="106">
        <v>240</v>
      </c>
      <c r="F13" s="103">
        <f t="shared" si="0"/>
        <v>30</v>
      </c>
      <c r="G13" s="106">
        <f t="shared" si="1"/>
        <v>24</v>
      </c>
      <c r="H13" s="106">
        <f t="shared" si="2"/>
        <v>264</v>
      </c>
    </row>
    <row r="14" spans="1:8" ht="13.5" thickBot="1" x14ac:dyDescent="0.25">
      <c r="A14" s="107">
        <v>100105</v>
      </c>
      <c r="B14" s="107" t="s">
        <v>151</v>
      </c>
      <c r="C14" s="108">
        <v>37635</v>
      </c>
      <c r="D14" s="109">
        <v>37653</v>
      </c>
      <c r="E14" s="110">
        <v>120</v>
      </c>
      <c r="F14" s="107">
        <f t="shared" si="0"/>
        <v>17</v>
      </c>
      <c r="G14" s="110">
        <f t="shared" si="1"/>
        <v>12</v>
      </c>
      <c r="H14" s="110">
        <f t="shared" si="2"/>
        <v>132</v>
      </c>
    </row>
    <row r="15" spans="1:8" ht="13.5" thickBot="1" x14ac:dyDescent="0.25"/>
    <row r="16" spans="1:8" ht="14.25" thickTop="1" thickBot="1" x14ac:dyDescent="0.25">
      <c r="G16" s="154" t="s">
        <v>152</v>
      </c>
      <c r="H16" s="154"/>
    </row>
    <row r="17" spans="7:10" ht="14.25" thickTop="1" thickBot="1" x14ac:dyDescent="0.25">
      <c r="G17" s="29" t="s">
        <v>153</v>
      </c>
      <c r="H17" s="29" t="s">
        <v>154</v>
      </c>
      <c r="I17" s="27"/>
      <c r="J17" s="27"/>
    </row>
    <row r="18" spans="7:10" ht="14.25" thickTop="1" thickBot="1" x14ac:dyDescent="0.25">
      <c r="G18" s="28">
        <v>0</v>
      </c>
      <c r="H18" s="30">
        <v>0</v>
      </c>
      <c r="I18" s="27"/>
      <c r="J18" s="27"/>
    </row>
    <row r="19" spans="7:10" ht="14.25" thickTop="1" thickBot="1" x14ac:dyDescent="0.25">
      <c r="G19" s="28">
        <v>1</v>
      </c>
      <c r="H19" s="30">
        <v>0.05</v>
      </c>
      <c r="I19" s="27"/>
      <c r="J19" s="27"/>
    </row>
    <row r="20" spans="7:10" ht="14.25" thickTop="1" thickBot="1" x14ac:dyDescent="0.25">
      <c r="G20" s="28">
        <v>16</v>
      </c>
      <c r="H20" s="30">
        <v>0.1</v>
      </c>
      <c r="I20" s="27"/>
      <c r="J20" s="27"/>
    </row>
    <row r="21" spans="7:10" ht="14.25" thickTop="1" thickBot="1" x14ac:dyDescent="0.25">
      <c r="G21" s="28">
        <v>31</v>
      </c>
      <c r="H21" s="30">
        <v>0.15</v>
      </c>
      <c r="I21" s="27"/>
      <c r="J21" s="27"/>
    </row>
    <row r="22" spans="7:10" ht="14.25" thickTop="1" thickBot="1" x14ac:dyDescent="0.25">
      <c r="G22" s="28">
        <v>46</v>
      </c>
      <c r="H22" s="30">
        <v>0.25</v>
      </c>
      <c r="I22" s="27"/>
      <c r="J22" s="27"/>
    </row>
    <row r="23" spans="7:10" ht="13.5" thickTop="1" x14ac:dyDescent="0.2">
      <c r="G23" s="27"/>
      <c r="H23" s="27"/>
      <c r="I23" s="27"/>
      <c r="J23" s="27"/>
    </row>
    <row r="24" spans="7:10" x14ac:dyDescent="0.2">
      <c r="G24" s="27"/>
      <c r="H24" s="27"/>
      <c r="I24" s="27"/>
      <c r="J24" s="27"/>
    </row>
  </sheetData>
  <sheetProtection password="C71F" sheet="1"/>
  <mergeCells count="12">
    <mergeCell ref="A3:H3"/>
    <mergeCell ref="A4:H4"/>
    <mergeCell ref="A1:H2"/>
    <mergeCell ref="G16:H16"/>
    <mergeCell ref="F7:F8"/>
    <mergeCell ref="G7:G8"/>
    <mergeCell ref="H7:H8"/>
    <mergeCell ref="A7:A8"/>
    <mergeCell ref="B7:B8"/>
    <mergeCell ref="C7:C8"/>
    <mergeCell ref="E7:E8"/>
    <mergeCell ref="D7:D8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E01-M</vt:lpstr>
      <vt:lpstr>E01-D</vt:lpstr>
      <vt:lpstr>E02-M</vt:lpstr>
      <vt:lpstr>E02-D</vt:lpstr>
      <vt:lpstr>E03-M</vt:lpstr>
      <vt:lpstr>E03-D</vt:lpstr>
      <vt:lpstr>E04-M</vt:lpstr>
      <vt:lpstr>E04-D</vt:lpstr>
      <vt:lpstr>E05-M</vt:lpstr>
      <vt:lpstr>E05-D</vt:lpstr>
      <vt:lpstr>E06-M</vt:lpstr>
      <vt:lpstr>E06-D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Peruano Canadiense</dc:creator>
  <cp:lastModifiedBy>Leonora</cp:lastModifiedBy>
  <dcterms:created xsi:type="dcterms:W3CDTF">2005-10-17T22:15:14Z</dcterms:created>
  <dcterms:modified xsi:type="dcterms:W3CDTF">2012-08-31T05:09:43Z</dcterms:modified>
</cp:coreProperties>
</file>