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Αποθήκη\Backup\Αναρτήσεις ανά έτος\Αρχεία\"/>
    </mc:Choice>
  </mc:AlternateContent>
  <xr:revisionPtr revIDLastSave="0" documentId="13_ncr:1_{1D5E3F9A-A1CC-4BE5-A1E9-ACAD3ADFB4A4}" xr6:coauthVersionLast="47" xr6:coauthVersionMax="47" xr10:uidLastSave="{00000000-0000-0000-0000-000000000000}"/>
  <bookViews>
    <workbookView xWindow="-108" yWindow="-108" windowWidth="23256" windowHeight="12576" activeTab="9" xr2:uid="{00000000-000D-0000-FFFF-FFFF00000000}"/>
  </bookViews>
  <sheets>
    <sheet name="Φύλλο1" sheetId="1" r:id="rId1"/>
    <sheet name="Φύλλο2" sheetId="2" r:id="rId2"/>
    <sheet name="kwh" sheetId="3" r:id="rId3"/>
    <sheet name="2017" sheetId="4" r:id="rId4"/>
    <sheet name="2018" sheetId="5" r:id="rId5"/>
    <sheet name="2019" sheetId="6" r:id="rId6"/>
    <sheet name="2020" sheetId="10" r:id="rId7"/>
    <sheet name="2021" sheetId="8" r:id="rId8"/>
    <sheet name="2022" sheetId="9" r:id="rId9"/>
    <sheet name="2024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N12" i="11"/>
  <c r="M12" i="11"/>
  <c r="F8" i="11"/>
  <c r="J28" i="11"/>
  <c r="E8" i="11" s="1"/>
  <c r="H28" i="11"/>
  <c r="H24" i="11"/>
  <c r="H23" i="11"/>
  <c r="H22" i="11"/>
  <c r="H21" i="11"/>
  <c r="H16" i="11"/>
  <c r="H17" i="11"/>
  <c r="H18" i="11"/>
  <c r="H19" i="11"/>
  <c r="H20" i="11"/>
  <c r="H15" i="11"/>
  <c r="N38" i="10"/>
  <c r="D30" i="10"/>
  <c r="I24" i="10"/>
  <c r="I27" i="10" s="1"/>
  <c r="O6" i="10"/>
  <c r="O10" i="10" s="1"/>
  <c r="M32" i="10" l="1"/>
  <c r="N15" i="10"/>
  <c r="N32" i="10" s="1"/>
  <c r="L36" i="10" s="1"/>
  <c r="O36" i="10"/>
  <c r="N28" i="9" l="1"/>
  <c r="O26" i="9" s="1"/>
  <c r="N22" i="9"/>
  <c r="L26" i="9" s="1"/>
  <c r="M22" i="9"/>
  <c r="O26" i="8"/>
  <c r="H31" i="8"/>
  <c r="E33" i="8"/>
  <c r="J19" i="9" l="1"/>
  <c r="J17" i="9"/>
  <c r="J15" i="9"/>
  <c r="O8" i="9"/>
  <c r="O7" i="9"/>
  <c r="O6" i="9"/>
  <c r="E8" i="8"/>
  <c r="O7" i="8"/>
  <c r="O8" i="8"/>
  <c r="J17" i="8"/>
  <c r="J19" i="8"/>
  <c r="J15" i="8"/>
  <c r="O6" i="8"/>
  <c r="O10" i="8" s="1"/>
  <c r="N28" i="8"/>
  <c r="O10" i="9" l="1"/>
  <c r="J22" i="9"/>
  <c r="F8" i="9" s="1"/>
  <c r="E8" i="9"/>
  <c r="J22" i="8"/>
  <c r="F8" i="8" s="1"/>
  <c r="H8" i="8" s="1"/>
  <c r="N15" i="8" s="1"/>
  <c r="N22" i="8" s="1"/>
  <c r="L26" i="8" s="1"/>
  <c r="M22" i="8"/>
  <c r="O8" i="6"/>
  <c r="H8" i="9" l="1"/>
  <c r="N15" i="9" s="1"/>
  <c r="N38" i="6"/>
  <c r="D30" i="6"/>
  <c r="I24" i="6" s="1"/>
  <c r="I27" i="6" s="1"/>
  <c r="O7" i="6"/>
  <c r="O6" i="6"/>
  <c r="O10" i="6" l="1"/>
  <c r="N32" i="5"/>
  <c r="O8" i="5"/>
  <c r="M24" i="5" s="1"/>
  <c r="N15" i="6" l="1"/>
  <c r="N32" i="6" s="1"/>
  <c r="M32" i="6"/>
  <c r="L36" i="6"/>
  <c r="O36" i="6" s="1"/>
  <c r="O7" i="5"/>
  <c r="M23" i="5" s="1"/>
  <c r="O6" i="5"/>
  <c r="D30" i="5"/>
  <c r="I24" i="5" s="1"/>
  <c r="I27" i="5" s="1"/>
  <c r="N24" i="5" s="1"/>
  <c r="L10" i="4"/>
  <c r="N4" i="4"/>
  <c r="F11" i="4" s="1"/>
  <c r="G11" i="4" s="1"/>
  <c r="N5" i="4"/>
  <c r="F12" i="4" s="1"/>
  <c r="N3" i="4"/>
  <c r="G20" i="4"/>
  <c r="J18" i="3"/>
  <c r="E21" i="3"/>
  <c r="J14" i="3" s="1"/>
  <c r="H12" i="2"/>
  <c r="H15" i="2" s="1"/>
  <c r="F9" i="2"/>
  <c r="F63" i="1"/>
  <c r="F57" i="1"/>
  <c r="E57" i="1"/>
  <c r="J50" i="1"/>
  <c r="D37" i="1"/>
  <c r="G43" i="1"/>
  <c r="E37" i="1"/>
  <c r="F37" i="1"/>
  <c r="J30" i="1"/>
  <c r="F22" i="1"/>
  <c r="H15" i="1"/>
  <c r="H17" i="1" s="1"/>
  <c r="H22" i="1" s="1"/>
  <c r="H23" i="1" s="1"/>
  <c r="B16" i="1"/>
  <c r="I11" i="1"/>
  <c r="H11" i="1"/>
  <c r="G11" i="1"/>
  <c r="J10" i="1"/>
  <c r="J9" i="1"/>
  <c r="I10" i="1"/>
  <c r="I9" i="1"/>
  <c r="D5" i="1"/>
  <c r="D4" i="1"/>
  <c r="O10" i="5" l="1"/>
  <c r="N15" i="5" s="1"/>
  <c r="M22" i="5"/>
  <c r="N22" i="5" s="1"/>
  <c r="N26" i="5" s="1"/>
  <c r="N23" i="5"/>
  <c r="D41" i="1"/>
  <c r="I41" i="1" s="1"/>
  <c r="N7" i="4"/>
  <c r="G12" i="4"/>
  <c r="F10" i="4"/>
  <c r="G10" i="4" s="1"/>
  <c r="D61" i="1"/>
  <c r="G61" i="1" s="1"/>
  <c r="G14" i="4" l="1"/>
  <c r="M26" i="5"/>
  <c r="L30" i="5" s="1"/>
  <c r="O30" i="5" s="1"/>
  <c r="F14" i="4"/>
  <c r="E18" i="4" l="1"/>
  <c r="H18" i="4" s="1"/>
  <c r="H8" i="11"/>
  <c r="L16" i="11" l="1"/>
  <c r="O16" i="11" s="1"/>
</calcChain>
</file>

<file path=xl/sharedStrings.xml><?xml version="1.0" encoding="utf-8"?>
<sst xmlns="http://schemas.openxmlformats.org/spreadsheetml/2006/main" count="265" uniqueCount="95">
  <si>
    <t>A</t>
  </si>
  <si>
    <t>B-διπλα</t>
  </si>
  <si>
    <t>Συν</t>
  </si>
  <si>
    <t>Kwh</t>
  </si>
  <si>
    <t>Διαφορά</t>
  </si>
  <si>
    <t>Για ρεύμα</t>
  </si>
  <si>
    <t>μερικό</t>
  </si>
  <si>
    <t>ολικό</t>
  </si>
  <si>
    <t>β</t>
  </si>
  <si>
    <t>α</t>
  </si>
  <si>
    <t>διαφορα</t>
  </si>
  <si>
    <t>ποσοστο</t>
  </si>
  <si>
    <t>διαφορά</t>
  </si>
  <si>
    <t>τιμή/Kwh</t>
  </si>
  <si>
    <t>πρόσθετα</t>
  </si>
  <si>
    <t>Σύνολο</t>
  </si>
  <si>
    <t>σύνολο €</t>
  </si>
  <si>
    <t>κόστος ρεύματος</t>
  </si>
  <si>
    <t>17/52016</t>
  </si>
  <si>
    <t>ΚWh</t>
  </si>
  <si>
    <t>συνKWh</t>
  </si>
  <si>
    <t>Κόστος ανά KWh</t>
  </si>
  <si>
    <t>Ποσό γεώτρησης</t>
  </si>
  <si>
    <t>μετρητής ΔΕΗ</t>
  </si>
  <si>
    <t>Μετρητής Γεώτρησης</t>
  </si>
  <si>
    <t>Κατανάλωση ΚWh</t>
  </si>
  <si>
    <t>Σύνολο:</t>
  </si>
  <si>
    <t>Δεδομένα 2016</t>
  </si>
  <si>
    <t>Αποδείξεις</t>
  </si>
  <si>
    <t>χρεωστούμενα κονόχρηστα</t>
  </si>
  <si>
    <t>Κοινόχρηστα παράδοση</t>
  </si>
  <si>
    <t>Χρέωση</t>
  </si>
  <si>
    <t>τιμή KWh</t>
  </si>
  <si>
    <t>Μεταφορά</t>
  </si>
  <si>
    <t>υπηρεσίες Κ.Ο</t>
  </si>
  <si>
    <t>λοιπές</t>
  </si>
  <si>
    <t>Άρα πόσο κόστισε κάθε KWh;</t>
  </si>
  <si>
    <t>Συνολική αξία</t>
  </si>
  <si>
    <t>Παράδειγμα λογαριασμού 18/9/2017</t>
  </si>
  <si>
    <t>YKΩ</t>
  </si>
  <si>
    <t>ΕΤΜΕΑΡ</t>
  </si>
  <si>
    <t>ΦΠΑ</t>
  </si>
  <si>
    <t>ΣΥΝΟΛΟ</t>
  </si>
  <si>
    <t>282,17/1287=</t>
  </si>
  <si>
    <t>Δεδομένα 2017</t>
  </si>
  <si>
    <t>Α</t>
  </si>
  <si>
    <t>Β</t>
  </si>
  <si>
    <t>Λογαριασμός</t>
  </si>
  <si>
    <t>Ημερομηνία</t>
  </si>
  <si>
    <t>kwh</t>
  </si>
  <si>
    <t>ΣΥΝΟΛΑ</t>
  </si>
  <si>
    <t>ΚΟΣΤΟΣ kwh</t>
  </si>
  <si>
    <t>Κόστος</t>
  </si>
  <si>
    <t>€/kwh</t>
  </si>
  <si>
    <t>Σημείωση:</t>
  </si>
  <si>
    <t>Μόνο οι εκαθαριστικοί λογαριασμοί της ΔΕΗ</t>
  </si>
  <si>
    <t>Το κόστος υπολογίστηκε στο  φύλλο kwh</t>
  </si>
  <si>
    <t>ΆΛΛΕΣ ΧΡΕΩΣΕΙΣ:</t>
  </si>
  <si>
    <t>Από έναν λογαριασμό (Σεπτεμβρίου)</t>
  </si>
  <si>
    <t>Για το 2018</t>
  </si>
  <si>
    <t>Λογαριασμοί:</t>
  </si>
  <si>
    <t>Α (εμείς)</t>
  </si>
  <si>
    <t>Β (δίπλα)</t>
  </si>
  <si>
    <t>Κόστος kwh</t>
  </si>
  <si>
    <t>Παράδειγμα λογαριασμού 19/9/2018</t>
  </si>
  <si>
    <t>Κόστος ρεύματος:</t>
  </si>
  <si>
    <t>Για το 2019</t>
  </si>
  <si>
    <t>Παράδειγμα λογαριασμού 19/1/2020</t>
  </si>
  <si>
    <t>Υπολογισμός αρχές του 2020</t>
  </si>
  <si>
    <t>Για το 2020</t>
  </si>
  <si>
    <t>Υπολογισμός αρχές του 2021</t>
  </si>
  <si>
    <t>Παράδειγμα λογαριασμού 21/9/2020</t>
  </si>
  <si>
    <t>Όλοι οι λογαριασμοί ήταν έναντι!!!</t>
  </si>
  <si>
    <t>Μόνο ένας 21/9/20 ήταν εκαθαριστικός</t>
  </si>
  <si>
    <t>για υπολογισμούς €/kwh</t>
  </si>
  <si>
    <t>Για το 2021</t>
  </si>
  <si>
    <t>Υπολογισμός αρχές του 2023</t>
  </si>
  <si>
    <t>Ρυθμιζόμενες</t>
  </si>
  <si>
    <t>Συνολικά έξοδα, όλων των λογαριασμών.</t>
  </si>
  <si>
    <t>ημερομηνία</t>
  </si>
  <si>
    <t>πανδρόσου</t>
  </si>
  <si>
    <t>παμφυλίας</t>
  </si>
  <si>
    <t>ΔΕΗ</t>
  </si>
  <si>
    <t>ΣΥΝΟΛΟ:</t>
  </si>
  <si>
    <t>Ε</t>
  </si>
  <si>
    <t>εξοδα</t>
  </si>
  <si>
    <t>κόστος kwh</t>
  </si>
  <si>
    <t>Για το 2022</t>
  </si>
  <si>
    <t>11.09</t>
  </si>
  <si>
    <t>με βάση τους λογαριασμούς εκκαθαριστικούς.</t>
  </si>
  <si>
    <t xml:space="preserve">μετρητής </t>
  </si>
  <si>
    <t>ανά ετος</t>
  </si>
  <si>
    <t>τα δύο χρόνια</t>
  </si>
  <si>
    <t>Υπολογισμός αρχές του 2025</t>
  </si>
  <si>
    <t>Σύνολο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</si>
</sst>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16"/>
      <color rgb="FFFF0000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sz val="22"/>
      <color rgb="FFFF0000"/>
      <name val="Calibri"/>
      <family val="2"/>
      <charset val="161"/>
      <scheme val="minor"/>
    </font>
    <font>
      <b/>
      <sz val="22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4" fontId="0" fillId="0" borderId="0" xfId="0" applyNumberFormat="1"/>
    <xf numFmtId="14" fontId="1" fillId="0" borderId="0" xfId="0" applyNumberFormat="1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14" fontId="0" fillId="0" borderId="4" xfId="0" applyNumberFormat="1" applyBorder="1"/>
    <xf numFmtId="0" fontId="1" fillId="0" borderId="5" xfId="0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3" borderId="0" xfId="0" applyFont="1" applyFill="1"/>
    <xf numFmtId="14" fontId="3" fillId="0" borderId="4" xfId="0" applyNumberFormat="1" applyFont="1" applyBorder="1"/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>
      <alignment horizontal="center"/>
    </xf>
    <xf numFmtId="0" fontId="0" fillId="0" borderId="3" xfId="0" applyBorder="1"/>
    <xf numFmtId="0" fontId="3" fillId="2" borderId="4" xfId="0" applyFont="1" applyFill="1" applyBorder="1"/>
    <xf numFmtId="0" fontId="0" fillId="0" borderId="5" xfId="0" applyBorder="1"/>
    <xf numFmtId="0" fontId="1" fillId="0" borderId="4" xfId="0" applyFont="1" applyBorder="1"/>
    <xf numFmtId="0" fontId="1" fillId="0" borderId="6" xfId="0" applyFont="1" applyBorder="1"/>
    <xf numFmtId="0" fontId="3" fillId="2" borderId="7" xfId="0" applyFont="1" applyFill="1" applyBorder="1"/>
    <xf numFmtId="0" fontId="0" fillId="0" borderId="7" xfId="0" applyBorder="1"/>
    <xf numFmtId="0" fontId="0" fillId="0" borderId="8" xfId="0" applyBorder="1"/>
    <xf numFmtId="0" fontId="7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8" fillId="0" borderId="0" xfId="0" applyFont="1"/>
    <xf numFmtId="0" fontId="5" fillId="0" borderId="0" xfId="0" applyFont="1"/>
    <xf numFmtId="0" fontId="1" fillId="0" borderId="1" xfId="0" applyFont="1" applyBorder="1"/>
    <xf numFmtId="16" fontId="1" fillId="0" borderId="4" xfId="0" applyNumberFormat="1" applyFont="1" applyBorder="1"/>
    <xf numFmtId="0" fontId="5" fillId="2" borderId="5" xfId="0" applyFont="1" applyFill="1" applyBorder="1"/>
    <xf numFmtId="0" fontId="5" fillId="0" borderId="5" xfId="0" applyFont="1" applyBorder="1"/>
    <xf numFmtId="0" fontId="5" fillId="0" borderId="8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6" xfId="0" applyFont="1" applyBorder="1"/>
    <xf numFmtId="0" fontId="5" fillId="0" borderId="7" xfId="0" applyFont="1" applyBorder="1"/>
    <xf numFmtId="0" fontId="10" fillId="0" borderId="0" xfId="0" applyFont="1"/>
    <xf numFmtId="0" fontId="11" fillId="0" borderId="0" xfId="0" applyFont="1"/>
    <xf numFmtId="0" fontId="9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0" xfId="0" applyFont="1" applyFill="1" applyBorder="1"/>
    <xf numFmtId="0" fontId="1" fillId="0" borderId="0" xfId="0" applyFont="1" applyBorder="1"/>
    <xf numFmtId="0" fontId="0" fillId="0" borderId="0" xfId="0" applyBorder="1"/>
    <xf numFmtId="0" fontId="5" fillId="0" borderId="0" xfId="0" applyFont="1" applyBorder="1"/>
    <xf numFmtId="0" fontId="1" fillId="0" borderId="0" xfId="0" applyFont="1" applyFill="1" applyBorder="1"/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/>
    <xf numFmtId="0" fontId="12" fillId="3" borderId="11" xfId="0" applyFont="1" applyFill="1" applyBorder="1"/>
    <xf numFmtId="0" fontId="4" fillId="2" borderId="12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63"/>
  <sheetViews>
    <sheetView topLeftCell="A7" workbookViewId="0">
      <selection activeCell="D12" sqref="D12"/>
    </sheetView>
  </sheetViews>
  <sheetFormatPr defaultRowHeight="18" x14ac:dyDescent="0.35"/>
  <cols>
    <col min="1" max="1" width="26" customWidth="1"/>
    <col min="2" max="2" width="11.33203125" customWidth="1"/>
    <col min="3" max="3" width="10.6640625" bestFit="1" customWidth="1"/>
    <col min="4" max="4" width="18.88671875" customWidth="1"/>
    <col min="5" max="5" width="19.6640625" customWidth="1"/>
    <col min="6" max="6" width="26.5546875" style="1" customWidth="1"/>
    <col min="7" max="7" width="15.6640625" style="1" customWidth="1"/>
    <col min="8" max="8" width="16.33203125" style="1" customWidth="1"/>
    <col min="9" max="9" width="21.5546875" style="1" customWidth="1"/>
    <col min="10" max="10" width="16.6640625" style="1" customWidth="1"/>
    <col min="11" max="11" width="9.109375" style="1"/>
  </cols>
  <sheetData>
    <row r="3" spans="1:10" x14ac:dyDescent="0.35">
      <c r="A3" s="2"/>
      <c r="B3" s="2" t="s">
        <v>0</v>
      </c>
      <c r="C3" s="2" t="s">
        <v>1</v>
      </c>
      <c r="D3" s="2" t="s">
        <v>4</v>
      </c>
      <c r="E3" s="2"/>
      <c r="F3" s="2"/>
      <c r="G3" s="2"/>
      <c r="H3" s="2"/>
    </row>
    <row r="4" spans="1:10" x14ac:dyDescent="0.35">
      <c r="A4" s="2" t="s">
        <v>2</v>
      </c>
      <c r="B4" s="2">
        <v>262</v>
      </c>
      <c r="C4" s="2">
        <v>325</v>
      </c>
      <c r="D4" s="2">
        <f>C4-B4</f>
        <v>63</v>
      </c>
      <c r="E4" s="2"/>
      <c r="F4" s="2"/>
      <c r="G4" s="2"/>
      <c r="H4" s="2"/>
    </row>
    <row r="5" spans="1:10" x14ac:dyDescent="0.35">
      <c r="A5" s="2" t="s">
        <v>3</v>
      </c>
      <c r="B5" s="2">
        <v>1065</v>
      </c>
      <c r="C5" s="2">
        <v>1761</v>
      </c>
      <c r="D5" s="2">
        <f>C5-B5</f>
        <v>696</v>
      </c>
      <c r="E5" s="2"/>
      <c r="F5" s="2"/>
      <c r="G5" s="2"/>
      <c r="H5" s="2"/>
    </row>
    <row r="6" spans="1:10" x14ac:dyDescent="0.35">
      <c r="A6" s="2"/>
      <c r="B6" s="2"/>
      <c r="C6" s="2"/>
      <c r="D6" s="2"/>
      <c r="E6" s="2"/>
      <c r="F6" s="2"/>
      <c r="G6" s="2"/>
      <c r="H6" s="2"/>
    </row>
    <row r="7" spans="1:10" x14ac:dyDescent="0.35">
      <c r="A7" s="2" t="s">
        <v>5</v>
      </c>
      <c r="B7" s="2">
        <v>138</v>
      </c>
      <c r="C7" s="2">
        <v>228</v>
      </c>
      <c r="D7" s="2"/>
      <c r="E7" s="2"/>
      <c r="F7" s="2"/>
      <c r="G7" s="2"/>
      <c r="H7" s="2"/>
    </row>
    <row r="8" spans="1:10" x14ac:dyDescent="0.35">
      <c r="A8" s="2"/>
      <c r="B8" s="2"/>
      <c r="C8" s="2"/>
      <c r="D8" s="2"/>
      <c r="E8" s="2"/>
      <c r="F8" s="2"/>
      <c r="G8" s="2" t="s">
        <v>6</v>
      </c>
      <c r="H8" s="2" t="s">
        <v>7</v>
      </c>
      <c r="I8" s="1" t="s">
        <v>10</v>
      </c>
      <c r="J8" s="1" t="s">
        <v>11</v>
      </c>
    </row>
    <row r="9" spans="1:10" x14ac:dyDescent="0.35">
      <c r="A9" s="2"/>
      <c r="B9" s="2">
        <v>331</v>
      </c>
      <c r="C9" s="2">
        <v>292</v>
      </c>
      <c r="D9" s="2"/>
      <c r="E9" s="2"/>
      <c r="F9" s="2" t="s">
        <v>8</v>
      </c>
      <c r="G9" s="2">
        <v>187</v>
      </c>
      <c r="H9" s="2">
        <v>228</v>
      </c>
      <c r="I9" s="2">
        <f>H9-G9</f>
        <v>41</v>
      </c>
      <c r="J9" s="2">
        <f>I9*100/H9</f>
        <v>17.982456140350877</v>
      </c>
    </row>
    <row r="10" spans="1:10" x14ac:dyDescent="0.35">
      <c r="A10" s="2"/>
      <c r="B10" s="2"/>
      <c r="C10" s="2"/>
      <c r="D10" s="2"/>
      <c r="E10" s="2"/>
      <c r="F10" s="2" t="s">
        <v>9</v>
      </c>
      <c r="G10" s="2">
        <v>114</v>
      </c>
      <c r="H10" s="2">
        <v>138</v>
      </c>
      <c r="I10" s="2">
        <f>H10-G10</f>
        <v>24</v>
      </c>
      <c r="J10" s="2">
        <f>I10*100/H10</f>
        <v>17.391304347826086</v>
      </c>
    </row>
    <row r="11" spans="1:10" x14ac:dyDescent="0.35">
      <c r="A11" s="2"/>
      <c r="B11" s="2"/>
      <c r="C11" s="2"/>
      <c r="D11" s="2"/>
      <c r="E11" s="2"/>
      <c r="F11" s="2" t="s">
        <v>12</v>
      </c>
      <c r="G11" s="2">
        <f>G9-G10</f>
        <v>73</v>
      </c>
      <c r="H11" s="2">
        <f>H9-H10</f>
        <v>90</v>
      </c>
      <c r="I11" s="2">
        <f>I9-I10</f>
        <v>17</v>
      </c>
    </row>
    <row r="12" spans="1:10" x14ac:dyDescent="0.35">
      <c r="A12" s="2"/>
      <c r="B12" s="2"/>
      <c r="C12" s="2"/>
      <c r="D12" s="2"/>
      <c r="E12" s="2"/>
      <c r="F12" s="2"/>
      <c r="G12" s="2"/>
      <c r="H12" s="2"/>
    </row>
    <row r="13" spans="1:10" x14ac:dyDescent="0.35">
      <c r="A13" s="2"/>
      <c r="B13" s="2"/>
      <c r="C13" s="2"/>
      <c r="D13" s="2"/>
      <c r="E13" s="2"/>
      <c r="F13" s="2"/>
      <c r="G13" s="2"/>
      <c r="H13" s="2" t="s">
        <v>15</v>
      </c>
    </row>
    <row r="14" spans="1:10" x14ac:dyDescent="0.35">
      <c r="A14" s="2"/>
      <c r="B14" s="2">
        <v>27849</v>
      </c>
      <c r="C14" s="2"/>
      <c r="D14" s="2"/>
      <c r="E14" s="2"/>
      <c r="F14" s="2" t="s">
        <v>3</v>
      </c>
      <c r="G14" s="2">
        <v>11260</v>
      </c>
    </row>
    <row r="15" spans="1:10" x14ac:dyDescent="0.35">
      <c r="A15" s="2"/>
      <c r="B15" s="2">
        <v>16589</v>
      </c>
      <c r="C15" s="2"/>
      <c r="D15" s="2"/>
      <c r="E15" s="2"/>
      <c r="F15" s="2" t="s">
        <v>13</v>
      </c>
      <c r="G15" s="2">
        <v>0.10512000000000001</v>
      </c>
      <c r="H15" s="2">
        <f>G14*G15</f>
        <v>1183.6512</v>
      </c>
    </row>
    <row r="16" spans="1:10" x14ac:dyDescent="0.35">
      <c r="A16" s="2"/>
      <c r="B16" s="2">
        <f>B14-B15</f>
        <v>11260</v>
      </c>
      <c r="C16" s="2"/>
      <c r="D16" s="2"/>
      <c r="E16" s="2"/>
      <c r="G16" s="2"/>
      <c r="H16" s="2"/>
    </row>
    <row r="17" spans="1:10" x14ac:dyDescent="0.35">
      <c r="A17" s="2"/>
      <c r="B17" s="2"/>
      <c r="C17" s="2"/>
      <c r="D17" s="2"/>
      <c r="E17" s="2"/>
      <c r="F17" s="2" t="s">
        <v>14</v>
      </c>
      <c r="G17" s="3">
        <v>0.18</v>
      </c>
      <c r="H17" s="2">
        <f>H15*1.18</f>
        <v>1396.7084159999999</v>
      </c>
    </row>
    <row r="18" spans="1:10" x14ac:dyDescent="0.35">
      <c r="A18" s="2"/>
      <c r="B18" s="2"/>
      <c r="C18" s="2"/>
      <c r="D18" s="2"/>
      <c r="E18" s="2"/>
      <c r="F18" s="2"/>
      <c r="G18" s="2"/>
      <c r="H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</row>
    <row r="20" spans="1:10" x14ac:dyDescent="0.35">
      <c r="A20" s="2"/>
      <c r="B20" s="2"/>
      <c r="C20" s="2"/>
      <c r="D20" s="2"/>
      <c r="E20" s="2"/>
      <c r="F20" s="2">
        <v>1441</v>
      </c>
      <c r="G20" s="2"/>
      <c r="H20" s="2"/>
    </row>
    <row r="21" spans="1:10" x14ac:dyDescent="0.35">
      <c r="A21" s="2"/>
      <c r="B21" s="2"/>
      <c r="C21" s="2"/>
      <c r="D21" s="2"/>
      <c r="E21" s="2"/>
      <c r="F21" s="2">
        <v>340</v>
      </c>
      <c r="G21" s="2"/>
      <c r="H21" s="2"/>
    </row>
    <row r="22" spans="1:10" x14ac:dyDescent="0.35">
      <c r="A22" s="2"/>
      <c r="B22" s="2"/>
      <c r="C22" s="2"/>
      <c r="D22" s="2"/>
      <c r="E22" s="2"/>
      <c r="F22" s="2">
        <f>F20-F21</f>
        <v>1101</v>
      </c>
      <c r="G22" s="2"/>
      <c r="H22" s="2">
        <f>H17+F22</f>
        <v>2497.7084159999999</v>
      </c>
    </row>
    <row r="23" spans="1:10" x14ac:dyDescent="0.35">
      <c r="H23" s="1">
        <f>H22/2</f>
        <v>1248.854208</v>
      </c>
    </row>
    <row r="29" spans="1:10" x14ac:dyDescent="0.35">
      <c r="J29" s="1" t="s">
        <v>20</v>
      </c>
    </row>
    <row r="30" spans="1:10" x14ac:dyDescent="0.35">
      <c r="D30" t="s">
        <v>16</v>
      </c>
      <c r="E30" t="s">
        <v>17</v>
      </c>
      <c r="F30" s="1" t="s">
        <v>19</v>
      </c>
      <c r="G30" s="1" t="s">
        <v>23</v>
      </c>
      <c r="J30" s="1">
        <f>G35-G31</f>
        <v>4269</v>
      </c>
    </row>
    <row r="31" spans="1:10" x14ac:dyDescent="0.35">
      <c r="C31" s="4">
        <v>42387</v>
      </c>
      <c r="D31">
        <v>97.77</v>
      </c>
      <c r="E31">
        <v>268</v>
      </c>
      <c r="F31" s="1">
        <v>1390</v>
      </c>
      <c r="G31" s="1">
        <v>79578</v>
      </c>
    </row>
    <row r="32" spans="1:10" x14ac:dyDescent="0.35">
      <c r="C32" s="4">
        <v>42444</v>
      </c>
      <c r="D32">
        <v>135</v>
      </c>
      <c r="E32">
        <v>218</v>
      </c>
    </row>
    <row r="33" spans="3:9" x14ac:dyDescent="0.35">
      <c r="C33" t="s">
        <v>18</v>
      </c>
      <c r="D33">
        <v>165</v>
      </c>
      <c r="E33">
        <v>68</v>
      </c>
      <c r="F33" s="1">
        <v>1362</v>
      </c>
    </row>
    <row r="34" spans="3:9" x14ac:dyDescent="0.35">
      <c r="C34" s="4">
        <v>42565</v>
      </c>
      <c r="D34">
        <v>299</v>
      </c>
      <c r="E34">
        <v>210.4</v>
      </c>
    </row>
    <row r="35" spans="3:9" x14ac:dyDescent="0.35">
      <c r="C35" s="4">
        <v>42631</v>
      </c>
      <c r="D35">
        <v>194</v>
      </c>
      <c r="E35">
        <v>93.17</v>
      </c>
      <c r="F35" s="1">
        <v>1517</v>
      </c>
      <c r="G35" s="1">
        <v>83847</v>
      </c>
    </row>
    <row r="36" spans="3:9" x14ac:dyDescent="0.35">
      <c r="C36" s="4">
        <v>42689</v>
      </c>
      <c r="D36">
        <v>217</v>
      </c>
      <c r="E36">
        <v>104</v>
      </c>
    </row>
    <row r="37" spans="3:9" x14ac:dyDescent="0.35">
      <c r="D37">
        <f>SUM(D31:D36)</f>
        <v>1107.77</v>
      </c>
      <c r="E37">
        <f>SUM(E31:E36)</f>
        <v>961.56999999999994</v>
      </c>
      <c r="F37" s="1">
        <f>SUM(F31:F36)</f>
        <v>4269</v>
      </c>
    </row>
    <row r="40" spans="3:9" x14ac:dyDescent="0.35">
      <c r="D40" t="s">
        <v>21</v>
      </c>
      <c r="F40" s="1" t="s">
        <v>24</v>
      </c>
      <c r="I40" s="1" t="s">
        <v>22</v>
      </c>
    </row>
    <row r="41" spans="3:9" x14ac:dyDescent="0.35">
      <c r="D41" s="2">
        <f>E37/F37</f>
        <v>0.22524478800655889</v>
      </c>
      <c r="F41" s="5">
        <v>42354</v>
      </c>
      <c r="G41" s="1">
        <v>31023.9</v>
      </c>
      <c r="I41" s="1">
        <f>G43*D41</f>
        <v>181.56982361208679</v>
      </c>
    </row>
    <row r="42" spans="3:9" x14ac:dyDescent="0.35">
      <c r="F42" s="5">
        <v>42711</v>
      </c>
      <c r="G42" s="1">
        <v>31830</v>
      </c>
    </row>
    <row r="43" spans="3:9" x14ac:dyDescent="0.35">
      <c r="F43" s="1" t="s">
        <v>4</v>
      </c>
      <c r="G43" s="1">
        <f>G42-G41</f>
        <v>806.09999999999854</v>
      </c>
    </row>
    <row r="48" spans="3:9" x14ac:dyDescent="0.35">
      <c r="E48" t="s">
        <v>27</v>
      </c>
    </row>
    <row r="49" spans="4:10" ht="18.600000000000001" thickBot="1" x14ac:dyDescent="0.4"/>
    <row r="50" spans="4:10" x14ac:dyDescent="0.35">
      <c r="D50" s="6"/>
      <c r="E50" s="7" t="s">
        <v>17</v>
      </c>
      <c r="F50" s="8" t="s">
        <v>25</v>
      </c>
      <c r="G50" s="9" t="s">
        <v>23</v>
      </c>
      <c r="J50" s="1">
        <f>G55-G51</f>
        <v>4269</v>
      </c>
    </row>
    <row r="51" spans="4:10" x14ac:dyDescent="0.35">
      <c r="D51" s="10">
        <v>42387</v>
      </c>
      <c r="E51">
        <v>268</v>
      </c>
      <c r="F51" s="1">
        <v>1390</v>
      </c>
      <c r="G51" s="11">
        <v>79578</v>
      </c>
    </row>
    <row r="52" spans="4:10" x14ac:dyDescent="0.35">
      <c r="D52" s="10">
        <v>42444</v>
      </c>
      <c r="E52">
        <v>218</v>
      </c>
      <c r="G52" s="11"/>
    </row>
    <row r="53" spans="4:10" x14ac:dyDescent="0.35">
      <c r="D53" s="12" t="s">
        <v>18</v>
      </c>
      <c r="E53">
        <v>68</v>
      </c>
      <c r="F53" s="1">
        <v>1362</v>
      </c>
      <c r="G53" s="11"/>
    </row>
    <row r="54" spans="4:10" x14ac:dyDescent="0.35">
      <c r="D54" s="10">
        <v>42565</v>
      </c>
      <c r="E54">
        <v>210.4</v>
      </c>
      <c r="G54" s="11"/>
    </row>
    <row r="55" spans="4:10" x14ac:dyDescent="0.35">
      <c r="D55" s="10">
        <v>42631</v>
      </c>
      <c r="E55">
        <v>93.17</v>
      </c>
      <c r="F55" s="1">
        <v>1517</v>
      </c>
      <c r="G55" s="11">
        <v>83847</v>
      </c>
    </row>
    <row r="56" spans="4:10" x14ac:dyDescent="0.35">
      <c r="D56" s="10">
        <v>42689</v>
      </c>
      <c r="E56">
        <v>104</v>
      </c>
      <c r="G56" s="11"/>
    </row>
    <row r="57" spans="4:10" x14ac:dyDescent="0.35">
      <c r="D57" s="12" t="s">
        <v>26</v>
      </c>
      <c r="E57">
        <f>SUM(E51:E56)</f>
        <v>961.56999999999994</v>
      </c>
      <c r="F57" s="1">
        <f>SUM(F51:F56)</f>
        <v>4269</v>
      </c>
      <c r="G57" s="11"/>
    </row>
    <row r="58" spans="4:10" x14ac:dyDescent="0.35">
      <c r="D58" s="12"/>
      <c r="G58" s="11"/>
    </row>
    <row r="59" spans="4:10" x14ac:dyDescent="0.35">
      <c r="D59" s="12"/>
      <c r="G59" s="11"/>
    </row>
    <row r="60" spans="4:10" x14ac:dyDescent="0.35">
      <c r="D60" s="12" t="s">
        <v>21</v>
      </c>
      <c r="F60" s="1" t="s">
        <v>24</v>
      </c>
      <c r="G60" s="11" t="s">
        <v>22</v>
      </c>
    </row>
    <row r="61" spans="4:10" x14ac:dyDescent="0.35">
      <c r="D61" s="13">
        <f>E57/F57</f>
        <v>0.22524478800655889</v>
      </c>
      <c r="E61" s="5">
        <v>42354</v>
      </c>
      <c r="F61" s="1">
        <v>31023.9</v>
      </c>
      <c r="G61" s="11">
        <f>F63*D61</f>
        <v>181.56982361208679</v>
      </c>
    </row>
    <row r="62" spans="4:10" x14ac:dyDescent="0.35">
      <c r="D62" s="12"/>
      <c r="E62" s="5">
        <v>42711</v>
      </c>
      <c r="F62" s="1">
        <v>31830</v>
      </c>
      <c r="G62" s="11"/>
    </row>
    <row r="63" spans="4:10" ht="18.600000000000001" thickBot="1" x14ac:dyDescent="0.4">
      <c r="D63" s="14"/>
      <c r="E63" s="15" t="s">
        <v>4</v>
      </c>
      <c r="F63" s="15">
        <f>F62-F61</f>
        <v>806.09999999999854</v>
      </c>
      <c r="G63" s="1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118-19B0-43BF-95DD-6C9CFD6E4B62}">
  <dimension ref="C2:O55"/>
  <sheetViews>
    <sheetView tabSelected="1" topLeftCell="B9" workbookViewId="0">
      <selection activeCell="H12" sqref="H12"/>
    </sheetView>
  </sheetViews>
  <sheetFormatPr defaultRowHeight="14.4" x14ac:dyDescent="0.3"/>
  <cols>
    <col min="3" max="3" width="15.33203125" customWidth="1"/>
    <col min="4" max="4" width="14.5546875" customWidth="1"/>
    <col min="5" max="5" width="16.33203125" customWidth="1"/>
    <col min="6" max="6" width="15" customWidth="1"/>
    <col min="7" max="7" width="11.88671875" customWidth="1"/>
    <col min="8" max="8" width="12.77734375" customWidth="1"/>
    <col min="10" max="10" width="8.33203125" customWidth="1"/>
    <col min="11" max="11" width="18.5546875" customWidth="1"/>
    <col min="12" max="12" width="18.33203125" customWidth="1"/>
    <col min="13" max="13" width="13.6640625" customWidth="1"/>
    <col min="14" max="14" width="19.88671875" customWidth="1"/>
    <col min="15" max="15" width="19.21875" customWidth="1"/>
  </cols>
  <sheetData>
    <row r="2" spans="3:15" ht="28.8" x14ac:dyDescent="0.55000000000000004">
      <c r="C2" s="60" t="s">
        <v>87</v>
      </c>
    </row>
    <row r="3" spans="3:15" ht="18" x14ac:dyDescent="0.35">
      <c r="L3" s="1"/>
      <c r="M3" s="1"/>
      <c r="N3" s="1"/>
      <c r="O3" s="1"/>
    </row>
    <row r="4" spans="3:15" ht="18" x14ac:dyDescent="0.35">
      <c r="C4" t="s">
        <v>93</v>
      </c>
      <c r="L4" s="1"/>
      <c r="M4" s="1"/>
      <c r="N4" s="1"/>
      <c r="O4" s="1"/>
    </row>
    <row r="5" spans="3:15" ht="18" x14ac:dyDescent="0.35">
      <c r="L5" s="1"/>
      <c r="M5" s="1"/>
      <c r="N5" s="1"/>
      <c r="O5" s="1"/>
    </row>
    <row r="6" spans="3:15" ht="18.600000000000001" thickBot="1" x14ac:dyDescent="0.4">
      <c r="L6" s="5"/>
      <c r="M6" s="1"/>
      <c r="N6" s="1"/>
      <c r="O6" s="1"/>
    </row>
    <row r="7" spans="3:15" ht="18" x14ac:dyDescent="0.35">
      <c r="E7" s="54" t="s">
        <v>49</v>
      </c>
      <c r="F7" s="55" t="s">
        <v>85</v>
      </c>
      <c r="G7" s="55"/>
      <c r="H7" s="56" t="s">
        <v>86</v>
      </c>
      <c r="K7" s="5"/>
      <c r="L7" s="5"/>
      <c r="M7" s="1"/>
      <c r="N7" s="1"/>
      <c r="O7" s="1"/>
    </row>
    <row r="8" spans="3:15" ht="21.6" thickBot="1" x14ac:dyDescent="0.45">
      <c r="E8" s="61">
        <f>J28</f>
        <v>4983</v>
      </c>
      <c r="F8" s="62">
        <f>H28</f>
        <v>1154.5500000000002</v>
      </c>
      <c r="G8" s="38"/>
      <c r="H8" s="53">
        <f>F8/E8</f>
        <v>0.23169777242624928</v>
      </c>
      <c r="K8" s="5"/>
      <c r="L8" s="5"/>
      <c r="M8" s="1"/>
      <c r="N8" s="1"/>
      <c r="O8" s="1"/>
    </row>
    <row r="9" spans="3:15" ht="18.600000000000001" thickBot="1" x14ac:dyDescent="0.4">
      <c r="K9" s="1"/>
      <c r="L9" s="1"/>
      <c r="M9" s="1"/>
      <c r="N9" s="1"/>
    </row>
    <row r="10" spans="3:15" ht="21.6" thickBot="1" x14ac:dyDescent="0.45">
      <c r="K10" s="1"/>
      <c r="L10" s="28"/>
      <c r="M10" s="69" t="s">
        <v>19</v>
      </c>
      <c r="N10" s="68" t="s">
        <v>52</v>
      </c>
      <c r="O10" s="30"/>
    </row>
    <row r="11" spans="3:15" ht="21" x14ac:dyDescent="0.4">
      <c r="K11" s="1"/>
      <c r="L11" s="24"/>
      <c r="M11" s="25"/>
      <c r="N11" s="25"/>
      <c r="O11" s="26"/>
    </row>
    <row r="12" spans="3:15" ht="21" x14ac:dyDescent="0.4">
      <c r="C12" s="64" t="s">
        <v>78</v>
      </c>
      <c r="D12" s="64"/>
      <c r="E12" s="64"/>
      <c r="F12" s="64"/>
      <c r="G12" s="64"/>
      <c r="H12" s="64"/>
      <c r="I12" s="64"/>
      <c r="J12" s="64"/>
      <c r="K12" s="1"/>
      <c r="L12" s="27" t="s">
        <v>26</v>
      </c>
      <c r="M12" s="25">
        <f>J28</f>
        <v>4983</v>
      </c>
      <c r="N12" s="25">
        <f>H28</f>
        <v>1154.5500000000002</v>
      </c>
      <c r="O12" s="26"/>
    </row>
    <row r="13" spans="3:15" ht="21.6" thickBot="1" x14ac:dyDescent="0.45">
      <c r="C13" s="64"/>
      <c r="D13" s="64" t="s">
        <v>81</v>
      </c>
      <c r="E13" s="65"/>
      <c r="F13" s="64"/>
      <c r="G13" s="64"/>
      <c r="I13" s="64"/>
      <c r="K13" s="1"/>
      <c r="L13" s="27"/>
      <c r="M13" s="25"/>
      <c r="N13" s="25"/>
      <c r="O13" s="26"/>
    </row>
    <row r="14" spans="3:15" ht="18.600000000000001" thickBot="1" x14ac:dyDescent="0.4">
      <c r="C14" s="70" t="s">
        <v>79</v>
      </c>
      <c r="D14" s="71" t="s">
        <v>82</v>
      </c>
      <c r="E14" s="72" t="s">
        <v>77</v>
      </c>
      <c r="F14" s="72" t="s">
        <v>41</v>
      </c>
      <c r="G14" s="72"/>
      <c r="H14" s="72" t="s">
        <v>94</v>
      </c>
      <c r="I14" s="72"/>
      <c r="J14" s="73" t="s">
        <v>3</v>
      </c>
      <c r="K14" s="1"/>
      <c r="L14" s="12"/>
      <c r="N14" s="1"/>
      <c r="O14" s="11"/>
    </row>
    <row r="15" spans="3:15" ht="21.6" thickBot="1" x14ac:dyDescent="0.45">
      <c r="C15" s="50">
        <v>45674</v>
      </c>
      <c r="D15" s="64">
        <v>62.84</v>
      </c>
      <c r="E15" s="64">
        <v>101.56</v>
      </c>
      <c r="F15" s="64">
        <v>10.210000000000001</v>
      </c>
      <c r="G15" s="64"/>
      <c r="H15" s="63">
        <f>D15+E15+F15</f>
        <v>174.61</v>
      </c>
      <c r="I15" s="64"/>
      <c r="J15" s="51">
        <v>1124</v>
      </c>
      <c r="L15" s="31" t="s">
        <v>53</v>
      </c>
      <c r="N15" s="1" t="s">
        <v>24</v>
      </c>
      <c r="O15" s="11" t="s">
        <v>22</v>
      </c>
    </row>
    <row r="16" spans="3:15" ht="18.600000000000001" thickBot="1" x14ac:dyDescent="0.4">
      <c r="C16" s="50">
        <v>45728</v>
      </c>
      <c r="D16" s="64">
        <v>73.489999999999995</v>
      </c>
      <c r="E16" s="64">
        <v>41.8</v>
      </c>
      <c r="F16" s="64">
        <v>6.91</v>
      </c>
      <c r="G16" s="64"/>
      <c r="H16" s="63">
        <f t="shared" ref="H16:H24" si="0">D16+E16+F16</f>
        <v>122.19999999999999</v>
      </c>
      <c r="I16" s="64"/>
      <c r="J16" s="51">
        <v>0</v>
      </c>
      <c r="L16" s="13">
        <f>N12/M12</f>
        <v>0.23169777242624928</v>
      </c>
      <c r="M16" s="5">
        <v>45657</v>
      </c>
      <c r="N16" s="1">
        <v>42462.7</v>
      </c>
      <c r="O16" s="74">
        <f>N18*L16</f>
        <v>357.41698374473179</v>
      </c>
    </row>
    <row r="17" spans="3:15" ht="18" x14ac:dyDescent="0.35">
      <c r="C17" s="50">
        <v>45796</v>
      </c>
      <c r="D17" s="64">
        <v>62.25</v>
      </c>
      <c r="E17" s="64">
        <v>105.7</v>
      </c>
      <c r="F17" s="64">
        <v>10.42</v>
      </c>
      <c r="G17" s="64"/>
      <c r="H17" s="63">
        <f t="shared" si="0"/>
        <v>178.36999999999998</v>
      </c>
      <c r="I17" s="64"/>
      <c r="J17" s="51">
        <v>1133</v>
      </c>
      <c r="L17" s="12"/>
      <c r="M17" s="5">
        <v>45292</v>
      </c>
      <c r="N17" s="1">
        <v>40920.1</v>
      </c>
      <c r="O17" s="11"/>
    </row>
    <row r="18" spans="3:15" ht="18.600000000000001" thickBot="1" x14ac:dyDescent="0.4">
      <c r="C18" s="50">
        <v>45824</v>
      </c>
      <c r="D18" s="64">
        <v>59.25</v>
      </c>
      <c r="E18" s="64">
        <v>31.5</v>
      </c>
      <c r="F18" s="64">
        <v>5.57</v>
      </c>
      <c r="G18" s="64"/>
      <c r="H18" s="63">
        <f t="shared" si="0"/>
        <v>96.32</v>
      </c>
      <c r="I18" s="64"/>
      <c r="J18" s="51">
        <v>407</v>
      </c>
      <c r="L18" s="14"/>
      <c r="M18" s="15" t="s">
        <v>4</v>
      </c>
      <c r="N18" s="15">
        <f>N16-N17</f>
        <v>1542.5999999999985</v>
      </c>
      <c r="O18" s="16"/>
    </row>
    <row r="19" spans="3:15" ht="18" x14ac:dyDescent="0.35">
      <c r="C19" s="50">
        <v>45855</v>
      </c>
      <c r="D19" s="64">
        <v>69.86</v>
      </c>
      <c r="E19" s="64">
        <v>34.65</v>
      </c>
      <c r="F19" s="64">
        <v>6.4</v>
      </c>
      <c r="G19" s="64"/>
      <c r="H19" s="63">
        <f t="shared" si="0"/>
        <v>110.91</v>
      </c>
      <c r="I19" s="64"/>
      <c r="J19" s="51">
        <v>446</v>
      </c>
      <c r="L19" s="1"/>
      <c r="M19" s="1"/>
      <c r="N19" s="1"/>
    </row>
    <row r="20" spans="3:15" ht="18" x14ac:dyDescent="0.35">
      <c r="C20" s="50">
        <v>45887</v>
      </c>
      <c r="D20" s="64">
        <v>81.06</v>
      </c>
      <c r="E20" s="64">
        <v>35.29</v>
      </c>
      <c r="F20" s="64">
        <v>7.12</v>
      </c>
      <c r="G20" s="64"/>
      <c r="H20" s="63">
        <f t="shared" si="0"/>
        <v>123.47</v>
      </c>
      <c r="I20" s="64"/>
      <c r="J20" s="51">
        <v>453</v>
      </c>
    </row>
    <row r="21" spans="3:15" ht="18" x14ac:dyDescent="0.35">
      <c r="C21" s="50">
        <v>45916</v>
      </c>
      <c r="D21" s="64">
        <v>82.24</v>
      </c>
      <c r="E21" s="64">
        <v>33.4</v>
      </c>
      <c r="F21" s="64">
        <v>7.07</v>
      </c>
      <c r="G21" s="64"/>
      <c r="H21" s="63">
        <f t="shared" si="0"/>
        <v>122.70999999999998</v>
      </c>
      <c r="I21" s="64"/>
      <c r="J21" s="51">
        <v>438</v>
      </c>
    </row>
    <row r="22" spans="3:15" ht="18" x14ac:dyDescent="0.35">
      <c r="C22" s="50">
        <v>45946</v>
      </c>
      <c r="D22" s="64">
        <v>65.010000000000005</v>
      </c>
      <c r="E22" s="64">
        <v>30.11</v>
      </c>
      <c r="F22" s="64">
        <v>5.82</v>
      </c>
      <c r="G22" s="65"/>
      <c r="H22" s="63">
        <f t="shared" si="0"/>
        <v>100.94</v>
      </c>
      <c r="I22" s="64"/>
      <c r="J22" s="51">
        <v>359</v>
      </c>
    </row>
    <row r="23" spans="3:15" ht="18" x14ac:dyDescent="0.35">
      <c r="C23" s="50">
        <v>45975</v>
      </c>
      <c r="D23" s="64">
        <v>59.05</v>
      </c>
      <c r="E23" s="64">
        <v>28.96</v>
      </c>
      <c r="F23" s="64">
        <v>5.38</v>
      </c>
      <c r="G23" s="64"/>
      <c r="H23" s="63">
        <f t="shared" si="0"/>
        <v>93.389999999999986</v>
      </c>
      <c r="I23" s="64"/>
      <c r="J23" s="51">
        <v>344</v>
      </c>
    </row>
    <row r="24" spans="3:15" ht="18" x14ac:dyDescent="0.35">
      <c r="C24" s="50">
        <v>46008</v>
      </c>
      <c r="D24" s="67">
        <v>2.12</v>
      </c>
      <c r="E24" s="67">
        <v>27.65</v>
      </c>
      <c r="F24" s="67">
        <v>1.86</v>
      </c>
      <c r="G24" s="65"/>
      <c r="H24" s="63">
        <f t="shared" si="0"/>
        <v>31.63</v>
      </c>
      <c r="I24" s="65"/>
      <c r="J24" s="51">
        <v>279</v>
      </c>
    </row>
    <row r="25" spans="3:15" x14ac:dyDescent="0.3">
      <c r="C25" s="12"/>
      <c r="D25" s="65"/>
      <c r="E25" s="65"/>
      <c r="F25" s="65"/>
      <c r="G25" s="65"/>
      <c r="H25" s="65"/>
      <c r="I25" s="65"/>
      <c r="J25" s="34"/>
    </row>
    <row r="26" spans="3:15" x14ac:dyDescent="0.3">
      <c r="C26" s="12"/>
      <c r="D26" s="65"/>
      <c r="E26" s="65"/>
      <c r="F26" s="65"/>
      <c r="G26" s="65"/>
      <c r="H26" s="65"/>
      <c r="I26" s="65"/>
      <c r="J26" s="34"/>
    </row>
    <row r="27" spans="3:15" x14ac:dyDescent="0.3">
      <c r="C27" s="12"/>
      <c r="D27" s="65"/>
      <c r="E27" s="65"/>
      <c r="F27" s="65"/>
      <c r="G27" s="65"/>
      <c r="H27" s="65"/>
      <c r="I27" s="65"/>
      <c r="J27" s="34"/>
    </row>
    <row r="28" spans="3:15" ht="18" x14ac:dyDescent="0.35">
      <c r="C28" s="12"/>
      <c r="D28" s="65"/>
      <c r="E28" s="65"/>
      <c r="F28" s="65"/>
      <c r="G28" s="64" t="s">
        <v>83</v>
      </c>
      <c r="H28" s="66">
        <f>SUM(H15:H27)</f>
        <v>1154.5500000000002</v>
      </c>
      <c r="I28" s="65"/>
      <c r="J28" s="52">
        <f>SUM(J15:J27)</f>
        <v>4983</v>
      </c>
    </row>
    <row r="29" spans="3:15" ht="15" thickBot="1" x14ac:dyDescent="0.35">
      <c r="C29" s="14"/>
      <c r="D29" s="38"/>
      <c r="E29" s="38"/>
      <c r="F29" s="38"/>
      <c r="G29" s="38"/>
      <c r="H29" s="38"/>
      <c r="I29" s="38"/>
      <c r="J29" s="39"/>
    </row>
    <row r="46" spans="3:10" ht="18" x14ac:dyDescent="0.35">
      <c r="C46" s="1"/>
      <c r="D46" s="1"/>
      <c r="E46" s="1"/>
      <c r="F46" s="1"/>
      <c r="G46" s="1"/>
      <c r="H46" s="1"/>
      <c r="I46" s="1"/>
      <c r="J46" s="48"/>
    </row>
    <row r="47" spans="3:10" ht="18" x14ac:dyDescent="0.35">
      <c r="C47" s="1"/>
      <c r="D47" s="1"/>
      <c r="E47" s="1"/>
      <c r="F47" s="1"/>
      <c r="G47" s="1"/>
      <c r="H47" s="1"/>
      <c r="I47" s="1"/>
      <c r="J47" s="48"/>
    </row>
    <row r="48" spans="3:10" ht="18" x14ac:dyDescent="0.35">
      <c r="C48" s="1"/>
      <c r="D48" s="1"/>
      <c r="E48" s="1"/>
      <c r="F48" s="1"/>
      <c r="G48" s="1"/>
      <c r="H48" s="1"/>
      <c r="I48" s="1"/>
      <c r="J48" s="1"/>
    </row>
    <row r="49" spans="3:10" ht="18" x14ac:dyDescent="0.35">
      <c r="C49" s="1"/>
      <c r="D49" s="1"/>
      <c r="E49" s="1"/>
      <c r="F49" s="1"/>
      <c r="G49" s="1"/>
      <c r="H49" s="1"/>
      <c r="I49" s="1"/>
      <c r="J49" s="1"/>
    </row>
    <row r="50" spans="3:10" ht="18" x14ac:dyDescent="0.35">
      <c r="C50" s="1"/>
      <c r="D50" s="1"/>
      <c r="E50" s="1"/>
      <c r="F50" s="1"/>
      <c r="G50" s="1"/>
      <c r="H50" s="1"/>
      <c r="I50" s="1"/>
      <c r="J50" s="1"/>
    </row>
    <row r="51" spans="3:10" ht="18" x14ac:dyDescent="0.35">
      <c r="C51" s="1"/>
      <c r="D51" s="1"/>
      <c r="E51" s="1"/>
      <c r="F51" s="1"/>
      <c r="G51" s="1"/>
      <c r="H51" s="1"/>
      <c r="I51" s="1"/>
      <c r="J51" s="1"/>
    </row>
    <row r="52" spans="3:10" ht="18" x14ac:dyDescent="0.35">
      <c r="C52" s="1"/>
      <c r="D52" s="1"/>
      <c r="E52" s="1"/>
      <c r="F52" s="1"/>
      <c r="G52" s="1"/>
      <c r="H52" s="1"/>
      <c r="I52" s="1"/>
      <c r="J52" s="1"/>
    </row>
    <row r="53" spans="3:10" ht="18" x14ac:dyDescent="0.35">
      <c r="C53" s="1"/>
      <c r="D53" s="1"/>
      <c r="E53" s="1"/>
      <c r="F53" s="1"/>
      <c r="G53" s="1"/>
      <c r="H53" s="1"/>
      <c r="I53" s="1"/>
      <c r="J53" s="1"/>
    </row>
    <row r="54" spans="3:10" ht="18" x14ac:dyDescent="0.35">
      <c r="C54" s="1"/>
      <c r="D54" s="1"/>
      <c r="E54" s="1"/>
      <c r="F54" s="1"/>
      <c r="G54" s="1"/>
      <c r="H54" s="1"/>
      <c r="I54" s="1"/>
      <c r="J54" s="1"/>
    </row>
    <row r="55" spans="3:10" ht="18" x14ac:dyDescent="0.35">
      <c r="C55" s="1"/>
      <c r="D55" s="1"/>
      <c r="E55" s="1"/>
      <c r="F55" s="1"/>
      <c r="G55" s="1"/>
      <c r="H55" s="1"/>
      <c r="I55" s="1"/>
      <c r="J55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H15"/>
  <sheetViews>
    <sheetView workbookViewId="0">
      <selection activeCell="E14" sqref="E14"/>
    </sheetView>
  </sheetViews>
  <sheetFormatPr defaultRowHeight="14.4" x14ac:dyDescent="0.3"/>
  <sheetData>
    <row r="1" spans="4:8" x14ac:dyDescent="0.3">
      <c r="D1" t="s">
        <v>30</v>
      </c>
    </row>
    <row r="3" spans="4:8" x14ac:dyDescent="0.3">
      <c r="F3" t="s">
        <v>28</v>
      </c>
      <c r="H3" t="s">
        <v>29</v>
      </c>
    </row>
    <row r="5" spans="4:8" x14ac:dyDescent="0.3">
      <c r="F5">
        <v>450</v>
      </c>
      <c r="H5">
        <v>30.48</v>
      </c>
    </row>
    <row r="6" spans="4:8" x14ac:dyDescent="0.3">
      <c r="F6">
        <v>80</v>
      </c>
      <c r="H6">
        <v>97.84</v>
      </c>
    </row>
    <row r="7" spans="4:8" x14ac:dyDescent="0.3">
      <c r="F7">
        <v>150</v>
      </c>
      <c r="H7">
        <v>36.78</v>
      </c>
    </row>
    <row r="8" spans="4:8" x14ac:dyDescent="0.3">
      <c r="F8">
        <v>13</v>
      </c>
      <c r="H8">
        <v>213.02</v>
      </c>
    </row>
    <row r="9" spans="4:8" x14ac:dyDescent="0.3">
      <c r="F9">
        <f>SUM(F5:F8)</f>
        <v>693</v>
      </c>
      <c r="H9">
        <v>45.78</v>
      </c>
    </row>
    <row r="10" spans="4:8" x14ac:dyDescent="0.3">
      <c r="H10">
        <v>41.35</v>
      </c>
    </row>
    <row r="11" spans="4:8" x14ac:dyDescent="0.3">
      <c r="H11">
        <v>53.87</v>
      </c>
    </row>
    <row r="12" spans="4:8" x14ac:dyDescent="0.3">
      <c r="H12">
        <f>SUM(H5:H11)</f>
        <v>519.12</v>
      </c>
    </row>
    <row r="15" spans="4:8" x14ac:dyDescent="0.3">
      <c r="H15">
        <f>H12+F9</f>
        <v>1212.1199999999999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5:J21"/>
  <sheetViews>
    <sheetView workbookViewId="0">
      <selection activeCell="Q13" sqref="Q13"/>
    </sheetView>
  </sheetViews>
  <sheetFormatPr defaultRowHeight="14.4" x14ac:dyDescent="0.3"/>
  <cols>
    <col min="4" max="4" width="13.5546875" customWidth="1"/>
  </cols>
  <sheetData>
    <row r="5" spans="4:10" ht="23.4" x14ac:dyDescent="0.45">
      <c r="E5" s="17" t="s">
        <v>38</v>
      </c>
    </row>
    <row r="8" spans="4:10" ht="18" x14ac:dyDescent="0.35">
      <c r="D8" s="1" t="s">
        <v>3</v>
      </c>
      <c r="E8" s="1">
        <v>1287</v>
      </c>
      <c r="H8" t="s">
        <v>32</v>
      </c>
      <c r="I8" s="1">
        <v>0.10153</v>
      </c>
    </row>
    <row r="9" spans="4:10" ht="18" x14ac:dyDescent="0.35">
      <c r="D9" s="1" t="s">
        <v>31</v>
      </c>
      <c r="E9" s="19">
        <v>132.79</v>
      </c>
    </row>
    <row r="12" spans="4:10" x14ac:dyDescent="0.3">
      <c r="D12" t="s">
        <v>57</v>
      </c>
    </row>
    <row r="14" spans="4:10" ht="18" x14ac:dyDescent="0.35">
      <c r="D14" s="1" t="s">
        <v>33</v>
      </c>
      <c r="E14" s="1">
        <v>40.799999999999997</v>
      </c>
      <c r="G14" t="s">
        <v>37</v>
      </c>
      <c r="J14" s="21">
        <f>E9+E21</f>
        <v>282.17</v>
      </c>
    </row>
    <row r="15" spans="4:10" ht="18" x14ac:dyDescent="0.35">
      <c r="D15" s="1" t="s">
        <v>39</v>
      </c>
      <c r="E15" s="1">
        <v>23.47</v>
      </c>
    </row>
    <row r="16" spans="4:10" ht="18" x14ac:dyDescent="0.35">
      <c r="D16" s="1" t="s">
        <v>34</v>
      </c>
      <c r="E16" s="1">
        <v>27.67</v>
      </c>
    </row>
    <row r="17" spans="4:10" ht="18" x14ac:dyDescent="0.35">
      <c r="D17" s="1" t="s">
        <v>40</v>
      </c>
      <c r="E17" s="1">
        <v>36.24</v>
      </c>
      <c r="H17" s="1" t="s">
        <v>36</v>
      </c>
    </row>
    <row r="18" spans="4:10" ht="18" x14ac:dyDescent="0.35">
      <c r="D18" s="1" t="s">
        <v>35</v>
      </c>
      <c r="E18" s="1">
        <v>0.49</v>
      </c>
      <c r="H18" s="1" t="s">
        <v>43</v>
      </c>
      <c r="J18" s="20">
        <f>282.17/1287</f>
        <v>0.21924630924630925</v>
      </c>
    </row>
    <row r="19" spans="4:10" ht="18" x14ac:dyDescent="0.35">
      <c r="D19" s="1" t="s">
        <v>41</v>
      </c>
      <c r="E19" s="1">
        <v>20.71</v>
      </c>
    </row>
    <row r="21" spans="4:10" ht="21" x14ac:dyDescent="0.4">
      <c r="D21" s="1" t="s">
        <v>42</v>
      </c>
      <c r="E21" s="18">
        <f>SUM(E14:E20)</f>
        <v>149.38000000000002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O28"/>
  <sheetViews>
    <sheetView topLeftCell="A4" workbookViewId="0">
      <selection activeCell="J6" sqref="J6"/>
    </sheetView>
  </sheetViews>
  <sheetFormatPr defaultRowHeight="14.4" x14ac:dyDescent="0.3"/>
  <cols>
    <col min="5" max="5" width="18.5546875" customWidth="1"/>
    <col min="6" max="6" width="27.77734375" customWidth="1"/>
    <col min="7" max="7" width="14" customWidth="1"/>
    <col min="8" max="8" width="21.44140625" customWidth="1"/>
    <col min="11" max="11" width="17.21875" customWidth="1"/>
    <col min="12" max="12" width="10.5546875" customWidth="1"/>
  </cols>
  <sheetData>
    <row r="1" spans="5:15" x14ac:dyDescent="0.3">
      <c r="K1" t="s">
        <v>48</v>
      </c>
      <c r="L1" t="s">
        <v>49</v>
      </c>
    </row>
    <row r="2" spans="5:15" ht="18" x14ac:dyDescent="0.35">
      <c r="K2" s="1" t="s">
        <v>47</v>
      </c>
      <c r="L2" s="1" t="s">
        <v>45</v>
      </c>
      <c r="M2" s="1" t="s">
        <v>46</v>
      </c>
      <c r="N2" s="1" t="s">
        <v>50</v>
      </c>
    </row>
    <row r="3" spans="5:15" ht="21" x14ac:dyDescent="0.4">
      <c r="K3" s="5">
        <v>42877</v>
      </c>
      <c r="L3" s="1">
        <v>1617</v>
      </c>
      <c r="M3" s="1">
        <v>1271</v>
      </c>
      <c r="N3" s="23">
        <f>SUM(L3:M3)</f>
        <v>2888</v>
      </c>
    </row>
    <row r="4" spans="5:15" ht="21" x14ac:dyDescent="0.4">
      <c r="K4" s="5">
        <v>42998</v>
      </c>
      <c r="L4" s="1">
        <v>1493</v>
      </c>
      <c r="M4" s="1">
        <v>851</v>
      </c>
      <c r="N4" s="23">
        <f t="shared" ref="N4:N5" si="0">SUM(L4:M4)</f>
        <v>2344</v>
      </c>
    </row>
    <row r="5" spans="5:15" ht="21" x14ac:dyDescent="0.4">
      <c r="F5" t="s">
        <v>44</v>
      </c>
      <c r="G5" s="1"/>
      <c r="H5" s="1"/>
      <c r="I5" s="1"/>
      <c r="K5" s="5">
        <v>43119</v>
      </c>
      <c r="L5" s="1">
        <v>1729</v>
      </c>
      <c r="M5" s="1">
        <v>1287</v>
      </c>
      <c r="N5" s="23">
        <f t="shared" si="0"/>
        <v>3016</v>
      </c>
    </row>
    <row r="6" spans="5:15" ht="18" x14ac:dyDescent="0.35">
      <c r="G6" s="1"/>
      <c r="H6" s="1"/>
      <c r="I6" s="1"/>
      <c r="K6" s="1"/>
      <c r="L6" s="1"/>
      <c r="M6" s="1"/>
    </row>
    <row r="7" spans="5:15" ht="21" x14ac:dyDescent="0.4">
      <c r="I7" s="1"/>
      <c r="K7" s="1"/>
      <c r="L7" s="1"/>
      <c r="M7" s="1"/>
      <c r="N7" s="22">
        <f>SUM(N3:N6)</f>
        <v>8248</v>
      </c>
      <c r="O7" t="s">
        <v>49</v>
      </c>
    </row>
    <row r="8" spans="5:15" ht="18.600000000000001" thickBot="1" x14ac:dyDescent="0.4">
      <c r="E8" s="4"/>
      <c r="G8" s="1"/>
      <c r="H8" s="1"/>
      <c r="I8" s="1"/>
      <c r="K8" s="1"/>
      <c r="L8" s="1"/>
      <c r="M8" s="1"/>
    </row>
    <row r="9" spans="5:15" ht="21.6" thickBot="1" x14ac:dyDescent="0.45">
      <c r="E9" s="28"/>
      <c r="F9" s="29" t="s">
        <v>25</v>
      </c>
      <c r="G9" s="29" t="s">
        <v>52</v>
      </c>
      <c r="H9" s="30"/>
      <c r="I9" s="1"/>
      <c r="K9" s="1"/>
      <c r="L9" s="1"/>
      <c r="M9" s="1"/>
    </row>
    <row r="10" spans="5:15" ht="21" x14ac:dyDescent="0.4">
      <c r="E10" s="24">
        <v>42877</v>
      </c>
      <c r="F10" s="25">
        <f>N3</f>
        <v>2888</v>
      </c>
      <c r="G10" s="25">
        <f>F10*L10</f>
        <v>633.18334110334115</v>
      </c>
      <c r="H10" s="26"/>
      <c r="I10" s="1"/>
      <c r="K10" s="1" t="s">
        <v>51</v>
      </c>
      <c r="L10" s="20">
        <f>282.17/1287</f>
        <v>0.21924630924630925</v>
      </c>
      <c r="M10" s="1"/>
    </row>
    <row r="11" spans="5:15" ht="21" x14ac:dyDescent="0.4">
      <c r="E11" s="24">
        <v>42998</v>
      </c>
      <c r="F11" s="25">
        <f>N4</f>
        <v>2344</v>
      </c>
      <c r="G11" s="25">
        <f>F11*L10</f>
        <v>513.91334887334892</v>
      </c>
      <c r="H11" s="26"/>
      <c r="I11" s="1"/>
      <c r="K11" s="1"/>
      <c r="L11" s="1"/>
      <c r="M11" s="1"/>
    </row>
    <row r="12" spans="5:15" ht="21" x14ac:dyDescent="0.4">
      <c r="E12" s="24">
        <v>43119</v>
      </c>
      <c r="F12" s="25">
        <f>N5</f>
        <v>3016</v>
      </c>
      <c r="G12" s="25">
        <f>F12*L10</f>
        <v>661.24686868686865</v>
      </c>
      <c r="H12" s="26"/>
      <c r="I12" s="1"/>
      <c r="K12" s="1"/>
      <c r="L12" s="1"/>
      <c r="M12" s="1"/>
    </row>
    <row r="13" spans="5:15" ht="21" x14ac:dyDescent="0.4">
      <c r="E13" s="24"/>
      <c r="F13" s="25"/>
      <c r="G13" s="25"/>
      <c r="H13" s="26"/>
      <c r="I13" s="1"/>
      <c r="K13" s="1"/>
      <c r="L13" s="1"/>
      <c r="M13" s="1"/>
    </row>
    <row r="14" spans="5:15" ht="21" x14ac:dyDescent="0.4">
      <c r="E14" s="27" t="s">
        <v>26</v>
      </c>
      <c r="F14" s="25">
        <f>SUM(F8:F13)</f>
        <v>8248</v>
      </c>
      <c r="G14" s="25">
        <f>SUM(G8:G13)</f>
        <v>1808.3435586635587</v>
      </c>
      <c r="H14" s="26"/>
      <c r="I14" s="1"/>
      <c r="K14" s="1"/>
      <c r="L14" s="1"/>
      <c r="M14" s="1"/>
    </row>
    <row r="15" spans="5:15" ht="21" x14ac:dyDescent="0.4">
      <c r="E15" s="27"/>
      <c r="F15" s="25"/>
      <c r="G15" s="25"/>
      <c r="H15" s="26"/>
      <c r="I15" s="1"/>
      <c r="K15" s="1"/>
      <c r="L15" s="1"/>
      <c r="M15" s="1"/>
    </row>
    <row r="16" spans="5:15" ht="18" x14ac:dyDescent="0.35">
      <c r="E16" s="12"/>
      <c r="G16" s="1"/>
      <c r="H16" s="11"/>
      <c r="I16" s="1"/>
      <c r="K16" s="1"/>
      <c r="L16" s="1"/>
      <c r="M16" s="1"/>
    </row>
    <row r="17" spans="5:13" ht="21" x14ac:dyDescent="0.4">
      <c r="E17" s="31" t="s">
        <v>53</v>
      </c>
      <c r="G17" s="1" t="s">
        <v>24</v>
      </c>
      <c r="H17" s="11" t="s">
        <v>22</v>
      </c>
      <c r="I17" s="1"/>
      <c r="K17" s="1"/>
      <c r="L17" s="1"/>
      <c r="M17" s="1"/>
    </row>
    <row r="18" spans="5:13" ht="18" x14ac:dyDescent="0.35">
      <c r="E18" s="13">
        <f>G14/F14</f>
        <v>0.21924630924630925</v>
      </c>
      <c r="F18" s="5">
        <v>42711</v>
      </c>
      <c r="G18" s="1">
        <v>31830</v>
      </c>
      <c r="H18" s="11">
        <f>G20*E18</f>
        <v>189.42881118881118</v>
      </c>
      <c r="I18" s="1"/>
    </row>
    <row r="19" spans="5:13" ht="18" x14ac:dyDescent="0.35">
      <c r="E19" s="12"/>
      <c r="F19" s="5">
        <v>43084</v>
      </c>
      <c r="G19" s="1">
        <v>32694</v>
      </c>
      <c r="H19" s="11"/>
      <c r="I19" s="1"/>
    </row>
    <row r="20" spans="5:13" ht="18.600000000000001" thickBot="1" x14ac:dyDescent="0.4">
      <c r="E20" s="14"/>
      <c r="F20" s="15" t="s">
        <v>4</v>
      </c>
      <c r="G20" s="15">
        <f>G19-G18</f>
        <v>864</v>
      </c>
      <c r="H20" s="16"/>
      <c r="I20" s="1"/>
    </row>
    <row r="21" spans="5:13" ht="18" x14ac:dyDescent="0.35">
      <c r="G21" s="1"/>
      <c r="H21" s="1"/>
      <c r="I21" s="1"/>
    </row>
    <row r="25" spans="5:13" x14ac:dyDescent="0.3">
      <c r="G25" t="s">
        <v>54</v>
      </c>
    </row>
    <row r="26" spans="5:13" x14ac:dyDescent="0.3">
      <c r="G26" t="s">
        <v>55</v>
      </c>
    </row>
    <row r="27" spans="5:13" x14ac:dyDescent="0.3">
      <c r="G27" t="s">
        <v>56</v>
      </c>
    </row>
    <row r="28" spans="5:13" x14ac:dyDescent="0.3">
      <c r="G28" t="s">
        <v>58</v>
      </c>
    </row>
  </sheetData>
  <pageMargins left="0.7" right="0.7" top="0.75" bottom="0.75" header="0.3" footer="0.3"/>
  <ignoredErrors>
    <ignoredError sqref="N3:N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O32"/>
  <sheetViews>
    <sheetView topLeftCell="A19" workbookViewId="0">
      <selection activeCell="L11" sqref="L11"/>
    </sheetView>
  </sheetViews>
  <sheetFormatPr defaultRowHeight="14.4" x14ac:dyDescent="0.3"/>
  <cols>
    <col min="3" max="3" width="16" customWidth="1"/>
    <col min="10" max="10" width="8.33203125" customWidth="1"/>
    <col min="11" max="11" width="18.5546875" customWidth="1"/>
    <col min="12" max="12" width="18.33203125" customWidth="1"/>
    <col min="13" max="13" width="15.77734375" customWidth="1"/>
    <col min="14" max="14" width="13.88671875" customWidth="1"/>
  </cols>
  <sheetData>
    <row r="2" spans="3:15" ht="28.8" x14ac:dyDescent="0.55000000000000004">
      <c r="C2" s="40" t="s">
        <v>59</v>
      </c>
    </row>
    <row r="3" spans="3:15" ht="18" x14ac:dyDescent="0.35">
      <c r="L3" s="1" t="s">
        <v>60</v>
      </c>
      <c r="M3" s="1"/>
      <c r="N3" s="1" t="s">
        <v>49</v>
      </c>
      <c r="O3" s="1"/>
    </row>
    <row r="4" spans="3:15" ht="18" x14ac:dyDescent="0.35">
      <c r="L4" s="1"/>
      <c r="M4" s="1"/>
      <c r="N4" s="1"/>
      <c r="O4" s="1"/>
    </row>
    <row r="5" spans="3:15" ht="18" x14ac:dyDescent="0.35">
      <c r="L5" s="1" t="s">
        <v>48</v>
      </c>
      <c r="M5" s="1" t="s">
        <v>61</v>
      </c>
      <c r="N5" s="1" t="s">
        <v>62</v>
      </c>
      <c r="O5" s="1" t="s">
        <v>15</v>
      </c>
    </row>
    <row r="6" spans="3:15" ht="18" x14ac:dyDescent="0.35">
      <c r="L6" s="5">
        <v>43241</v>
      </c>
      <c r="M6" s="1">
        <v>1471</v>
      </c>
      <c r="N6" s="1">
        <v>1237</v>
      </c>
      <c r="O6" s="1">
        <f>SUM(M6:N6)</f>
        <v>2708</v>
      </c>
    </row>
    <row r="7" spans="3:15" ht="18" x14ac:dyDescent="0.35">
      <c r="K7" s="5"/>
      <c r="L7" s="5">
        <v>43362</v>
      </c>
      <c r="M7" s="1">
        <v>910</v>
      </c>
      <c r="N7" s="1">
        <v>1432</v>
      </c>
      <c r="O7" s="1">
        <f>SUM(M7:N7)</f>
        <v>2342</v>
      </c>
    </row>
    <row r="8" spans="3:15" ht="18" x14ac:dyDescent="0.35">
      <c r="K8" s="5"/>
      <c r="L8" s="5">
        <v>43484</v>
      </c>
      <c r="M8" s="1">
        <v>1687</v>
      </c>
      <c r="N8" s="1">
        <v>1307</v>
      </c>
      <c r="O8" s="1">
        <f>SUM(M8:N8)</f>
        <v>2994</v>
      </c>
    </row>
    <row r="9" spans="3:15" ht="18" x14ac:dyDescent="0.35">
      <c r="K9" s="1"/>
      <c r="L9" s="1"/>
      <c r="M9" s="1"/>
      <c r="N9" s="1"/>
    </row>
    <row r="10" spans="3:15" ht="18.600000000000001" thickBot="1" x14ac:dyDescent="0.4">
      <c r="K10" s="1"/>
      <c r="L10" s="1"/>
      <c r="M10" s="1"/>
      <c r="N10" s="1" t="s">
        <v>26</v>
      </c>
      <c r="O10">
        <f>SUM(O6:O9)</f>
        <v>8044</v>
      </c>
    </row>
    <row r="11" spans="3:15" ht="18" x14ac:dyDescent="0.35">
      <c r="C11" s="6"/>
      <c r="D11" s="7"/>
      <c r="E11" s="7"/>
      <c r="F11" s="7"/>
      <c r="G11" s="7"/>
      <c r="H11" s="7"/>
      <c r="I11" s="7"/>
      <c r="J11" s="32"/>
      <c r="K11" s="1"/>
      <c r="L11" s="1"/>
      <c r="M11" s="1"/>
      <c r="N11" s="1"/>
    </row>
    <row r="12" spans="3:15" ht="21" x14ac:dyDescent="0.4">
      <c r="C12" s="33" t="s">
        <v>63</v>
      </c>
      <c r="J12" s="34"/>
      <c r="K12" s="1"/>
      <c r="L12" s="1"/>
      <c r="M12" s="1"/>
      <c r="N12" s="1"/>
    </row>
    <row r="13" spans="3:15" ht="18" x14ac:dyDescent="0.35">
      <c r="C13" s="12"/>
      <c r="J13" s="34"/>
      <c r="K13" s="1"/>
      <c r="L13" s="1"/>
      <c r="M13" s="1"/>
      <c r="N13" s="1"/>
    </row>
    <row r="14" spans="3:15" ht="18" x14ac:dyDescent="0.35">
      <c r="C14" s="12"/>
      <c r="J14" s="34"/>
      <c r="K14" s="1"/>
      <c r="L14" s="1"/>
      <c r="M14" s="1"/>
      <c r="N14" s="1"/>
    </row>
    <row r="15" spans="3:15" ht="23.4" x14ac:dyDescent="0.45">
      <c r="C15" s="12"/>
      <c r="D15" s="17" t="s">
        <v>64</v>
      </c>
      <c r="J15" s="34"/>
      <c r="L15" s="1" t="s">
        <v>65</v>
      </c>
      <c r="M15" s="1"/>
      <c r="N15" s="21">
        <f>O10*I27</f>
        <v>1545.0996089385476</v>
      </c>
    </row>
    <row r="16" spans="3:15" ht="18" x14ac:dyDescent="0.35">
      <c r="C16" s="12"/>
      <c r="J16" s="34"/>
      <c r="L16" s="1"/>
      <c r="M16" s="1"/>
      <c r="N16" s="1"/>
    </row>
    <row r="17" spans="3:15" ht="18" x14ac:dyDescent="0.35">
      <c r="C17" s="12"/>
      <c r="J17" s="34"/>
      <c r="L17" s="1"/>
      <c r="M17" s="1"/>
      <c r="N17" s="1"/>
    </row>
    <row r="18" spans="3:15" ht="18" x14ac:dyDescent="0.35">
      <c r="C18" s="35" t="s">
        <v>3</v>
      </c>
      <c r="D18" s="1">
        <v>1432</v>
      </c>
      <c r="G18" t="s">
        <v>32</v>
      </c>
      <c r="H18" s="1">
        <v>0.10153</v>
      </c>
      <c r="J18" s="34"/>
      <c r="L18" s="1"/>
      <c r="M18" s="1"/>
      <c r="N18" s="1"/>
    </row>
    <row r="19" spans="3:15" ht="18" x14ac:dyDescent="0.35">
      <c r="C19" s="35" t="s">
        <v>31</v>
      </c>
      <c r="D19" s="19">
        <v>147.56</v>
      </c>
      <c r="J19" s="34"/>
      <c r="L19" s="1"/>
      <c r="M19" s="1"/>
      <c r="N19" s="1"/>
    </row>
    <row r="20" spans="3:15" ht="15" thickBot="1" x14ac:dyDescent="0.35">
      <c r="C20" s="12"/>
      <c r="J20" s="34"/>
    </row>
    <row r="21" spans="3:15" ht="21.6" thickBot="1" x14ac:dyDescent="0.45">
      <c r="C21" s="12"/>
      <c r="J21" s="34"/>
      <c r="L21" s="28"/>
      <c r="M21" s="29" t="s">
        <v>25</v>
      </c>
      <c r="N21" s="29" t="s">
        <v>52</v>
      </c>
      <c r="O21" s="30"/>
    </row>
    <row r="22" spans="3:15" ht="21" x14ac:dyDescent="0.4">
      <c r="C22" s="12" t="s">
        <v>57</v>
      </c>
      <c r="J22" s="34"/>
      <c r="L22" s="24">
        <v>42877</v>
      </c>
      <c r="M22" s="25">
        <f>O6</f>
        <v>2708</v>
      </c>
      <c r="N22" s="25">
        <f>M22*I27</f>
        <v>520.15536312849167</v>
      </c>
      <c r="O22" s="26"/>
    </row>
    <row r="23" spans="3:15" ht="21" x14ac:dyDescent="0.4">
      <c r="C23" s="12"/>
      <c r="J23" s="34"/>
      <c r="L23" s="24">
        <v>42998</v>
      </c>
      <c r="M23" s="25">
        <f>O7</f>
        <v>2342</v>
      </c>
      <c r="N23" s="25">
        <f>M23*I27</f>
        <v>449.85371508379893</v>
      </c>
      <c r="O23" s="26"/>
    </row>
    <row r="24" spans="3:15" ht="21" x14ac:dyDescent="0.4">
      <c r="C24" s="35" t="s">
        <v>33</v>
      </c>
      <c r="D24" s="1">
        <v>44.15</v>
      </c>
      <c r="F24" t="s">
        <v>37</v>
      </c>
      <c r="I24" s="21">
        <f>D19+D30</f>
        <v>275.06</v>
      </c>
      <c r="J24" s="34"/>
      <c r="L24" s="24">
        <v>43119</v>
      </c>
      <c r="M24" s="25">
        <f>O8</f>
        <v>2994</v>
      </c>
      <c r="N24" s="25">
        <f>M24*I27</f>
        <v>575.09053072625704</v>
      </c>
      <c r="O24" s="26"/>
    </row>
    <row r="25" spans="3:15" ht="21" x14ac:dyDescent="0.4">
      <c r="C25" s="35" t="s">
        <v>39</v>
      </c>
      <c r="D25" s="1">
        <v>26.12</v>
      </c>
      <c r="J25" s="34"/>
      <c r="L25" s="24"/>
      <c r="M25" s="25"/>
      <c r="N25" s="25"/>
      <c r="O25" s="26"/>
    </row>
    <row r="26" spans="3:15" ht="21" x14ac:dyDescent="0.4">
      <c r="C26" s="35" t="s">
        <v>40</v>
      </c>
      <c r="D26" s="1">
        <v>37.35</v>
      </c>
      <c r="G26" s="1" t="s">
        <v>36</v>
      </c>
      <c r="J26" s="34"/>
      <c r="L26" s="27" t="s">
        <v>26</v>
      </c>
      <c r="M26" s="25">
        <f>SUM(M20:M25)</f>
        <v>8044</v>
      </c>
      <c r="N26" s="25">
        <f>SUM(N20:N25)</f>
        <v>1545.0996089385476</v>
      </c>
      <c r="O26" s="26"/>
    </row>
    <row r="27" spans="3:15" ht="21" x14ac:dyDescent="0.4">
      <c r="C27" s="35" t="s">
        <v>35</v>
      </c>
      <c r="D27" s="1">
        <v>0.1</v>
      </c>
      <c r="G27" s="1"/>
      <c r="I27" s="20">
        <f>I24/D18</f>
        <v>0.19208100558659219</v>
      </c>
      <c r="J27" s="34"/>
      <c r="L27" s="27"/>
      <c r="M27" s="25"/>
      <c r="N27" s="25"/>
      <c r="O27" s="26"/>
    </row>
    <row r="28" spans="3:15" ht="18" x14ac:dyDescent="0.35">
      <c r="C28" s="35" t="s">
        <v>41</v>
      </c>
      <c r="D28" s="1">
        <v>19.78</v>
      </c>
      <c r="J28" s="34"/>
      <c r="L28" s="12"/>
      <c r="N28" s="1"/>
      <c r="O28" s="11"/>
    </row>
    <row r="29" spans="3:15" ht="21" x14ac:dyDescent="0.4">
      <c r="C29" s="12"/>
      <c r="J29" s="34"/>
      <c r="L29" s="31" t="s">
        <v>53</v>
      </c>
      <c r="N29" s="1" t="s">
        <v>24</v>
      </c>
      <c r="O29" s="11" t="s">
        <v>22</v>
      </c>
    </row>
    <row r="30" spans="3:15" ht="21.6" thickBot="1" x14ac:dyDescent="0.45">
      <c r="C30" s="36" t="s">
        <v>42</v>
      </c>
      <c r="D30" s="37">
        <f>SUM(D24:D29)</f>
        <v>127.5</v>
      </c>
      <c r="E30" s="38"/>
      <c r="F30" s="38"/>
      <c r="G30" s="38"/>
      <c r="H30" s="38"/>
      <c r="I30" s="38"/>
      <c r="J30" s="39"/>
      <c r="L30" s="13">
        <f>N26/M26</f>
        <v>0.19208100558659219</v>
      </c>
      <c r="M30" s="5">
        <v>43084</v>
      </c>
      <c r="N30" s="1">
        <v>32694</v>
      </c>
      <c r="O30" s="11">
        <f>N32*L30</f>
        <v>169.79960893854749</v>
      </c>
    </row>
    <row r="31" spans="3:15" ht="18" x14ac:dyDescent="0.35">
      <c r="L31" s="12"/>
      <c r="M31" s="5">
        <v>43084</v>
      </c>
      <c r="N31" s="1">
        <v>33578</v>
      </c>
      <c r="O31" s="11"/>
    </row>
    <row r="32" spans="3:15" ht="18.600000000000001" thickBot="1" x14ac:dyDescent="0.4">
      <c r="L32" s="14"/>
      <c r="M32" s="15" t="s">
        <v>4</v>
      </c>
      <c r="N32" s="15">
        <f>N31-N30</f>
        <v>884</v>
      </c>
      <c r="O32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B534-2806-4D86-BDDF-11C2A8A5A7D6}">
  <dimension ref="C2:O38"/>
  <sheetViews>
    <sheetView topLeftCell="A7" workbookViewId="0">
      <selection activeCell="N19" sqref="N19"/>
    </sheetView>
  </sheetViews>
  <sheetFormatPr defaultRowHeight="14.4" x14ac:dyDescent="0.3"/>
  <cols>
    <col min="3" max="3" width="16" customWidth="1"/>
    <col min="10" max="10" width="8.33203125" customWidth="1"/>
    <col min="11" max="11" width="18.5546875" customWidth="1"/>
    <col min="12" max="12" width="18.33203125" customWidth="1"/>
    <col min="13" max="13" width="15.77734375" customWidth="1"/>
    <col min="14" max="14" width="19.88671875" customWidth="1"/>
    <col min="15" max="15" width="19.21875" customWidth="1"/>
  </cols>
  <sheetData>
    <row r="2" spans="3:15" ht="28.8" x14ac:dyDescent="0.55000000000000004">
      <c r="C2" s="40" t="s">
        <v>66</v>
      </c>
    </row>
    <row r="3" spans="3:15" ht="18" x14ac:dyDescent="0.35">
      <c r="L3" s="1" t="s">
        <v>60</v>
      </c>
      <c r="M3" s="1"/>
      <c r="N3" s="1" t="s">
        <v>49</v>
      </c>
      <c r="O3" s="1"/>
    </row>
    <row r="4" spans="3:15" ht="18" x14ac:dyDescent="0.35">
      <c r="C4" t="s">
        <v>68</v>
      </c>
      <c r="L4" s="1"/>
      <c r="M4" s="1"/>
      <c r="N4" s="1"/>
      <c r="O4" s="1"/>
    </row>
    <row r="5" spans="3:15" ht="18" x14ac:dyDescent="0.35">
      <c r="L5" s="1" t="s">
        <v>48</v>
      </c>
      <c r="M5" s="1" t="s">
        <v>61</v>
      </c>
      <c r="N5" s="1" t="s">
        <v>62</v>
      </c>
      <c r="O5" s="1" t="s">
        <v>15</v>
      </c>
    </row>
    <row r="6" spans="3:15" ht="18" x14ac:dyDescent="0.35">
      <c r="L6" s="5">
        <v>43601</v>
      </c>
      <c r="M6" s="1">
        <v>1542</v>
      </c>
      <c r="N6" s="1">
        <v>1126</v>
      </c>
      <c r="O6" s="1">
        <f>SUM(M6:N6)</f>
        <v>2668</v>
      </c>
    </row>
    <row r="7" spans="3:15" ht="18" x14ac:dyDescent="0.35">
      <c r="K7" s="5"/>
      <c r="L7" s="5">
        <v>43725</v>
      </c>
      <c r="M7" s="1">
        <v>819</v>
      </c>
      <c r="N7" s="1">
        <v>1789</v>
      </c>
      <c r="O7" s="1">
        <f>SUM(M7:N7)</f>
        <v>2608</v>
      </c>
    </row>
    <row r="8" spans="3:15" ht="18" x14ac:dyDescent="0.35">
      <c r="K8" s="5"/>
      <c r="L8" s="5">
        <v>43484</v>
      </c>
      <c r="M8" s="1">
        <v>1544</v>
      </c>
      <c r="N8" s="1">
        <v>1392</v>
      </c>
      <c r="O8" s="1">
        <f>SUM(M8:N8)</f>
        <v>2936</v>
      </c>
    </row>
    <row r="9" spans="3:15" ht="18" x14ac:dyDescent="0.35">
      <c r="K9" s="1"/>
      <c r="L9" s="1"/>
      <c r="M9" s="1"/>
      <c r="N9" s="1"/>
    </row>
    <row r="10" spans="3:15" ht="18.600000000000001" thickBot="1" x14ac:dyDescent="0.4">
      <c r="K10" s="1"/>
      <c r="L10" s="1"/>
      <c r="M10" s="1"/>
      <c r="N10" s="1" t="s">
        <v>26</v>
      </c>
      <c r="O10">
        <f>SUM(O6:O9)</f>
        <v>8212</v>
      </c>
    </row>
    <row r="11" spans="3:15" ht="18" x14ac:dyDescent="0.35">
      <c r="C11" s="6"/>
      <c r="D11" s="7"/>
      <c r="E11" s="7"/>
      <c r="F11" s="7"/>
      <c r="G11" s="7"/>
      <c r="H11" s="7"/>
      <c r="I11" s="7"/>
      <c r="J11" s="32"/>
      <c r="K11" s="1"/>
      <c r="L11" s="1"/>
      <c r="M11" s="1"/>
      <c r="N11" s="1"/>
    </row>
    <row r="12" spans="3:15" ht="21" x14ac:dyDescent="0.4">
      <c r="C12" s="33" t="s">
        <v>63</v>
      </c>
      <c r="J12" s="34"/>
      <c r="K12" s="1"/>
      <c r="L12" s="1"/>
      <c r="M12" s="1"/>
      <c r="N12" s="1"/>
    </row>
    <row r="13" spans="3:15" ht="18" x14ac:dyDescent="0.35">
      <c r="C13" s="12"/>
      <c r="J13" s="34"/>
      <c r="K13" s="1"/>
      <c r="L13" s="1"/>
      <c r="M13" s="1"/>
      <c r="N13" s="1"/>
    </row>
    <row r="14" spans="3:15" ht="18" x14ac:dyDescent="0.35">
      <c r="C14" s="12"/>
      <c r="J14" s="34"/>
      <c r="K14" s="1"/>
      <c r="L14" s="1"/>
      <c r="M14" s="1"/>
      <c r="N14" s="1"/>
    </row>
    <row r="15" spans="3:15" ht="23.4" x14ac:dyDescent="0.45">
      <c r="C15" s="12"/>
      <c r="D15" s="17" t="s">
        <v>67</v>
      </c>
      <c r="J15" s="34"/>
      <c r="L15" s="1" t="s">
        <v>65</v>
      </c>
      <c r="M15" s="1"/>
      <c r="N15" s="21">
        <f>O10*I27</f>
        <v>1611.8177461139894</v>
      </c>
    </row>
    <row r="16" spans="3:15" ht="18" x14ac:dyDescent="0.35">
      <c r="C16" s="12"/>
      <c r="J16" s="34"/>
      <c r="L16" s="1"/>
      <c r="M16" s="1"/>
      <c r="N16" s="1"/>
    </row>
    <row r="17" spans="3:15" ht="18" x14ac:dyDescent="0.35">
      <c r="C17" s="12"/>
      <c r="J17" s="34"/>
      <c r="L17" s="1"/>
      <c r="M17" s="1"/>
      <c r="N17" s="1"/>
    </row>
    <row r="18" spans="3:15" ht="21" x14ac:dyDescent="0.4">
      <c r="C18" s="35" t="s">
        <v>3</v>
      </c>
      <c r="D18" s="1">
        <v>1544</v>
      </c>
      <c r="G18" t="s">
        <v>32</v>
      </c>
      <c r="H18" s="1">
        <v>0.12268999999999999</v>
      </c>
      <c r="J18" s="34"/>
      <c r="L18" s="31"/>
      <c r="M18" s="1"/>
      <c r="N18" s="1"/>
    </row>
    <row r="19" spans="3:15" ht="18" x14ac:dyDescent="0.35">
      <c r="C19" s="35" t="s">
        <v>31</v>
      </c>
      <c r="D19" s="19">
        <v>191.95</v>
      </c>
      <c r="J19" s="34"/>
      <c r="L19" s="1"/>
      <c r="M19" s="1"/>
      <c r="N19" s="1"/>
    </row>
    <row r="20" spans="3:15" x14ac:dyDescent="0.3">
      <c r="C20" s="12"/>
      <c r="J20" s="34"/>
    </row>
    <row r="21" spans="3:15" x14ac:dyDescent="0.3">
      <c r="C21" s="12"/>
      <c r="J21" s="34"/>
    </row>
    <row r="22" spans="3:15" x14ac:dyDescent="0.3">
      <c r="C22" s="12" t="s">
        <v>57</v>
      </c>
      <c r="J22" s="34"/>
    </row>
    <row r="23" spans="3:15" x14ac:dyDescent="0.3">
      <c r="C23" s="12"/>
      <c r="J23" s="34"/>
    </row>
    <row r="24" spans="3:15" ht="18" x14ac:dyDescent="0.35">
      <c r="C24" s="35" t="s">
        <v>33</v>
      </c>
      <c r="D24" s="1">
        <v>47.05</v>
      </c>
      <c r="F24" t="s">
        <v>37</v>
      </c>
      <c r="I24" s="21">
        <f>D19+D30</f>
        <v>303.04999999999995</v>
      </c>
      <c r="J24" s="34"/>
    </row>
    <row r="25" spans="3:15" ht="18" x14ac:dyDescent="0.35">
      <c r="C25" s="35" t="s">
        <v>39</v>
      </c>
      <c r="D25" s="1">
        <v>28.16</v>
      </c>
      <c r="J25" s="34"/>
    </row>
    <row r="26" spans="3:15" ht="18" x14ac:dyDescent="0.35">
      <c r="C26" s="35" t="s">
        <v>40</v>
      </c>
      <c r="D26" s="1">
        <v>26.25</v>
      </c>
      <c r="G26" s="1" t="s">
        <v>36</v>
      </c>
      <c r="J26" s="34"/>
    </row>
    <row r="27" spans="3:15" ht="18" x14ac:dyDescent="0.35">
      <c r="C27" s="35" t="s">
        <v>35</v>
      </c>
      <c r="D27" s="1">
        <v>0.1</v>
      </c>
      <c r="G27" s="1"/>
      <c r="I27" s="20">
        <f>I24/D18</f>
        <v>0.19627590673575127</v>
      </c>
      <c r="J27" s="34"/>
    </row>
    <row r="28" spans="3:15" ht="18" x14ac:dyDescent="0.35">
      <c r="C28" s="35" t="s">
        <v>41</v>
      </c>
      <c r="D28" s="1">
        <v>9.5399999999999991</v>
      </c>
      <c r="J28" s="34"/>
    </row>
    <row r="29" spans="3:15" ht="15" thickBot="1" x14ac:dyDescent="0.35">
      <c r="C29" s="12"/>
      <c r="J29" s="34"/>
    </row>
    <row r="30" spans="3:15" ht="21.6" thickBot="1" x14ac:dyDescent="0.45">
      <c r="C30" s="36" t="s">
        <v>42</v>
      </c>
      <c r="D30" s="37">
        <f>SUM(D24:D29)</f>
        <v>111.1</v>
      </c>
      <c r="E30" s="38"/>
      <c r="F30" s="38"/>
      <c r="G30" s="38"/>
      <c r="H30" s="38"/>
      <c r="I30" s="38"/>
      <c r="J30" s="39"/>
      <c r="L30" s="28"/>
      <c r="M30" s="29" t="s">
        <v>25</v>
      </c>
      <c r="N30" s="29" t="s">
        <v>52</v>
      </c>
      <c r="O30" s="30"/>
    </row>
    <row r="31" spans="3:15" ht="21" x14ac:dyDescent="0.4">
      <c r="L31" s="24"/>
      <c r="M31" s="25"/>
      <c r="N31" s="25"/>
      <c r="O31" s="26"/>
    </row>
    <row r="32" spans="3:15" ht="21" x14ac:dyDescent="0.4">
      <c r="L32" s="27" t="s">
        <v>26</v>
      </c>
      <c r="M32" s="25">
        <f>O10</f>
        <v>8212</v>
      </c>
      <c r="N32" s="25">
        <f>N15</f>
        <v>1611.8177461139894</v>
      </c>
      <c r="O32" s="26"/>
    </row>
    <row r="33" spans="12:15" ht="21" x14ac:dyDescent="0.4">
      <c r="L33" s="27"/>
      <c r="M33" s="25"/>
      <c r="N33" s="25"/>
      <c r="O33" s="26"/>
    </row>
    <row r="34" spans="12:15" ht="18" x14ac:dyDescent="0.35">
      <c r="L34" s="12"/>
      <c r="N34" s="1"/>
      <c r="O34" s="11"/>
    </row>
    <row r="35" spans="12:15" ht="21" x14ac:dyDescent="0.4">
      <c r="L35" s="31" t="s">
        <v>53</v>
      </c>
      <c r="N35" s="1" t="s">
        <v>24</v>
      </c>
      <c r="O35" s="11" t="s">
        <v>22</v>
      </c>
    </row>
    <row r="36" spans="12:15" ht="18" x14ac:dyDescent="0.35">
      <c r="L36" s="13">
        <f>N32/M32</f>
        <v>0.19627590673575127</v>
      </c>
      <c r="M36" s="5">
        <v>43449</v>
      </c>
      <c r="N36" s="1">
        <v>33578</v>
      </c>
      <c r="O36" s="11">
        <f>N38*L36</f>
        <v>240.24170984455955</v>
      </c>
    </row>
    <row r="37" spans="12:15" ht="18" x14ac:dyDescent="0.35">
      <c r="L37" s="12"/>
      <c r="M37" s="5">
        <v>43876</v>
      </c>
      <c r="N37" s="1">
        <v>34802</v>
      </c>
      <c r="O37" s="11"/>
    </row>
    <row r="38" spans="12:15" ht="18.600000000000001" thickBot="1" x14ac:dyDescent="0.4">
      <c r="L38" s="14"/>
      <c r="M38" s="15" t="s">
        <v>4</v>
      </c>
      <c r="N38" s="15">
        <f>N37-N36</f>
        <v>1224</v>
      </c>
      <c r="O38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2BB9-9ABD-4361-B03C-6EBC1C0ADA4C}">
  <dimension ref="C2:O38"/>
  <sheetViews>
    <sheetView topLeftCell="A10" workbookViewId="0">
      <selection activeCell="G35" sqref="G35"/>
    </sheetView>
  </sheetViews>
  <sheetFormatPr defaultRowHeight="14.4" x14ac:dyDescent="0.3"/>
  <cols>
    <col min="3" max="3" width="16" customWidth="1"/>
    <col min="10" max="10" width="8.33203125" customWidth="1"/>
    <col min="11" max="11" width="18.5546875" customWidth="1"/>
    <col min="12" max="12" width="18.33203125" customWidth="1"/>
    <col min="13" max="13" width="15.77734375" customWidth="1"/>
    <col min="14" max="14" width="19.88671875" customWidth="1"/>
    <col min="15" max="15" width="19.21875" customWidth="1"/>
  </cols>
  <sheetData>
    <row r="2" spans="3:15" ht="28.8" x14ac:dyDescent="0.55000000000000004">
      <c r="C2" s="40" t="s">
        <v>69</v>
      </c>
    </row>
    <row r="3" spans="3:15" ht="18" x14ac:dyDescent="0.35">
      <c r="L3" s="1" t="s">
        <v>60</v>
      </c>
      <c r="M3" s="1"/>
      <c r="N3" s="1" t="s">
        <v>49</v>
      </c>
      <c r="O3" s="1"/>
    </row>
    <row r="4" spans="3:15" ht="18" x14ac:dyDescent="0.35">
      <c r="C4" t="s">
        <v>70</v>
      </c>
      <c r="L4" s="1"/>
      <c r="M4" s="1"/>
      <c r="N4" s="1"/>
      <c r="O4" s="1"/>
    </row>
    <row r="5" spans="3:15" ht="18.600000000000001" thickBot="1" x14ac:dyDescent="0.4">
      <c r="L5" s="1" t="s">
        <v>48</v>
      </c>
      <c r="M5" s="1" t="s">
        <v>61</v>
      </c>
      <c r="N5" s="1" t="s">
        <v>62</v>
      </c>
      <c r="O5" s="1" t="s">
        <v>15</v>
      </c>
    </row>
    <row r="6" spans="3:15" ht="18" x14ac:dyDescent="0.35">
      <c r="C6" s="41" t="s">
        <v>72</v>
      </c>
      <c r="D6" s="42"/>
      <c r="E6" s="42"/>
      <c r="F6" s="43"/>
      <c r="L6" s="5">
        <v>44095</v>
      </c>
      <c r="M6" s="1">
        <v>2182</v>
      </c>
      <c r="N6" s="1">
        <v>3036</v>
      </c>
      <c r="O6" s="1">
        <f>SUM(M6:N6)</f>
        <v>5218</v>
      </c>
    </row>
    <row r="7" spans="3:15" ht="18.600000000000001" thickBot="1" x14ac:dyDescent="0.4">
      <c r="C7" s="44" t="s">
        <v>73</v>
      </c>
      <c r="D7" s="45"/>
      <c r="E7" s="45"/>
      <c r="F7" s="46"/>
      <c r="K7" s="5"/>
      <c r="L7" s="5"/>
      <c r="M7" s="1"/>
      <c r="N7" s="1"/>
      <c r="O7" s="1"/>
    </row>
    <row r="8" spans="3:15" ht="18" x14ac:dyDescent="0.35">
      <c r="K8" s="5"/>
      <c r="L8" s="5"/>
      <c r="M8" s="1"/>
      <c r="N8" s="1"/>
      <c r="O8" s="1"/>
    </row>
    <row r="9" spans="3:15" ht="18" x14ac:dyDescent="0.35">
      <c r="K9" s="1"/>
      <c r="L9" s="1"/>
      <c r="M9" s="1"/>
      <c r="N9" s="1"/>
    </row>
    <row r="10" spans="3:15" ht="18.600000000000001" thickBot="1" x14ac:dyDescent="0.4">
      <c r="K10" s="1"/>
      <c r="L10" s="1"/>
      <c r="M10" s="1"/>
      <c r="N10" s="1" t="s">
        <v>26</v>
      </c>
      <c r="O10">
        <f>SUM(O6:O9)</f>
        <v>5218</v>
      </c>
    </row>
    <row r="11" spans="3:15" ht="18" x14ac:dyDescent="0.35">
      <c r="C11" s="6"/>
      <c r="D11" s="7"/>
      <c r="E11" s="7"/>
      <c r="F11" s="7"/>
      <c r="G11" s="7"/>
      <c r="H11" s="7"/>
      <c r="I11" s="7"/>
      <c r="J11" s="32"/>
      <c r="K11" s="1"/>
      <c r="L11" s="1"/>
      <c r="M11" s="1"/>
      <c r="N11" s="1"/>
    </row>
    <row r="12" spans="3:15" ht="21" x14ac:dyDescent="0.4">
      <c r="C12" s="33" t="s">
        <v>63</v>
      </c>
      <c r="E12" s="47" t="s">
        <v>74</v>
      </c>
      <c r="J12" s="34"/>
      <c r="K12" s="1"/>
      <c r="L12" s="1"/>
      <c r="M12" s="1"/>
      <c r="N12" s="1"/>
    </row>
    <row r="13" spans="3:15" ht="18" x14ac:dyDescent="0.35">
      <c r="C13" s="12"/>
      <c r="J13" s="34"/>
      <c r="K13" s="1"/>
      <c r="L13" s="1"/>
      <c r="M13" s="1"/>
      <c r="N13" s="1"/>
    </row>
    <row r="14" spans="3:15" ht="18" x14ac:dyDescent="0.35">
      <c r="C14" s="12"/>
      <c r="J14" s="34"/>
      <c r="K14" s="1"/>
      <c r="L14" s="1"/>
      <c r="M14" s="1"/>
      <c r="N14" s="1"/>
    </row>
    <row r="15" spans="3:15" ht="23.4" x14ac:dyDescent="0.45">
      <c r="C15" s="12"/>
      <c r="D15" s="17" t="s">
        <v>71</v>
      </c>
      <c r="J15" s="34"/>
      <c r="L15" s="1" t="s">
        <v>65</v>
      </c>
      <c r="M15" s="1"/>
      <c r="N15" s="21">
        <f>O10*I27</f>
        <v>1001.5260079051383</v>
      </c>
    </row>
    <row r="16" spans="3:15" ht="18" x14ac:dyDescent="0.35">
      <c r="C16" s="12"/>
      <c r="J16" s="34"/>
      <c r="L16" s="1"/>
      <c r="M16" s="1"/>
      <c r="N16" s="1"/>
    </row>
    <row r="17" spans="3:15" ht="18" x14ac:dyDescent="0.35">
      <c r="C17" s="12"/>
      <c r="J17" s="34"/>
      <c r="L17" s="1"/>
      <c r="M17" s="1"/>
      <c r="N17" s="1"/>
    </row>
    <row r="18" spans="3:15" ht="21" x14ac:dyDescent="0.4">
      <c r="C18" s="35" t="s">
        <v>3</v>
      </c>
      <c r="D18" s="1">
        <v>3036</v>
      </c>
      <c r="G18" t="s">
        <v>32</v>
      </c>
      <c r="H18" s="1">
        <v>0.12268999999999999</v>
      </c>
      <c r="J18" s="34"/>
      <c r="L18" s="31"/>
      <c r="M18" s="1"/>
      <c r="N18" s="1"/>
    </row>
    <row r="19" spans="3:15" ht="18" x14ac:dyDescent="0.35">
      <c r="C19" s="35" t="s">
        <v>31</v>
      </c>
      <c r="D19" s="19">
        <v>372.48</v>
      </c>
      <c r="J19" s="34"/>
      <c r="L19" s="1"/>
      <c r="M19" s="1"/>
      <c r="N19" s="1"/>
    </row>
    <row r="20" spans="3:15" x14ac:dyDescent="0.3">
      <c r="C20" s="12"/>
      <c r="J20" s="34"/>
    </row>
    <row r="21" spans="3:15" x14ac:dyDescent="0.3">
      <c r="C21" s="12"/>
      <c r="J21" s="34"/>
    </row>
    <row r="22" spans="3:15" x14ac:dyDescent="0.3">
      <c r="C22" s="12" t="s">
        <v>57</v>
      </c>
      <c r="J22" s="34"/>
    </row>
    <row r="23" spans="3:15" x14ac:dyDescent="0.3">
      <c r="C23" s="12"/>
      <c r="J23" s="34"/>
    </row>
    <row r="24" spans="3:15" ht="18" x14ac:dyDescent="0.35">
      <c r="C24" s="35" t="s">
        <v>33</v>
      </c>
      <c r="D24" s="1">
        <v>90.07</v>
      </c>
      <c r="F24" t="s">
        <v>37</v>
      </c>
      <c r="I24" s="21">
        <f>D19+D30</f>
        <v>582.72</v>
      </c>
      <c r="J24" s="34"/>
    </row>
    <row r="25" spans="3:15" ht="18" x14ac:dyDescent="0.35">
      <c r="C25" s="35" t="s">
        <v>39</v>
      </c>
      <c r="D25" s="1">
        <v>55.38</v>
      </c>
      <c r="J25" s="34"/>
    </row>
    <row r="26" spans="3:15" ht="18" x14ac:dyDescent="0.35">
      <c r="C26" s="35" t="s">
        <v>40</v>
      </c>
      <c r="D26" s="1">
        <v>51.61</v>
      </c>
      <c r="G26" s="1" t="s">
        <v>36</v>
      </c>
      <c r="J26" s="34"/>
    </row>
    <row r="27" spans="3:15" ht="18" x14ac:dyDescent="0.35">
      <c r="C27" s="35" t="s">
        <v>35</v>
      </c>
      <c r="D27" s="1">
        <v>0.21</v>
      </c>
      <c r="G27" s="1"/>
      <c r="I27" s="20">
        <f>I24/D18</f>
        <v>0.19193675889328063</v>
      </c>
      <c r="J27" s="34"/>
    </row>
    <row r="28" spans="3:15" ht="18" x14ac:dyDescent="0.35">
      <c r="C28" s="35" t="s">
        <v>41</v>
      </c>
      <c r="D28" s="1">
        <v>12.97</v>
      </c>
      <c r="J28" s="34"/>
    </row>
    <row r="29" spans="3:15" ht="15" thickBot="1" x14ac:dyDescent="0.35">
      <c r="C29" s="12"/>
      <c r="J29" s="34"/>
    </row>
    <row r="30" spans="3:15" ht="21.6" thickBot="1" x14ac:dyDescent="0.45">
      <c r="C30" s="36" t="s">
        <v>42</v>
      </c>
      <c r="D30" s="37">
        <f>SUM(D24:D29)</f>
        <v>210.24</v>
      </c>
      <c r="E30" s="38"/>
      <c r="F30" s="38"/>
      <c r="G30" s="38"/>
      <c r="H30" s="38"/>
      <c r="I30" s="38"/>
      <c r="J30" s="39"/>
      <c r="L30" s="28"/>
      <c r="M30" s="29" t="s">
        <v>25</v>
      </c>
      <c r="N30" s="29" t="s">
        <v>52</v>
      </c>
      <c r="O30" s="30"/>
    </row>
    <row r="31" spans="3:15" ht="21" x14ac:dyDescent="0.4">
      <c r="L31" s="24"/>
      <c r="M31" s="25"/>
      <c r="N31" s="25"/>
      <c r="O31" s="26"/>
    </row>
    <row r="32" spans="3:15" ht="21" x14ac:dyDescent="0.4">
      <c r="L32" s="27" t="s">
        <v>26</v>
      </c>
      <c r="M32" s="25">
        <f>O10</f>
        <v>5218</v>
      </c>
      <c r="N32" s="25">
        <f>N15</f>
        <v>1001.5260079051383</v>
      </c>
      <c r="O32" s="26"/>
    </row>
    <row r="33" spans="12:15" ht="21" x14ac:dyDescent="0.4">
      <c r="L33" s="27"/>
      <c r="M33" s="25"/>
      <c r="N33" s="25"/>
      <c r="O33" s="26"/>
    </row>
    <row r="34" spans="12:15" ht="18" x14ac:dyDescent="0.35">
      <c r="L34" s="12"/>
      <c r="N34" s="1"/>
      <c r="O34" s="11"/>
    </row>
    <row r="35" spans="12:15" ht="21" x14ac:dyDescent="0.4">
      <c r="L35" s="31" t="s">
        <v>53</v>
      </c>
      <c r="N35" s="1" t="s">
        <v>24</v>
      </c>
      <c r="O35" s="11" t="s">
        <v>22</v>
      </c>
    </row>
    <row r="36" spans="12:15" ht="18" x14ac:dyDescent="0.35">
      <c r="L36" s="13">
        <f>N32/M32</f>
        <v>0.19193675889328063</v>
      </c>
      <c r="M36" s="5">
        <v>43876</v>
      </c>
      <c r="N36" s="1">
        <v>34802</v>
      </c>
      <c r="O36" s="11">
        <f>N38*L36</f>
        <v>284.25833992094863</v>
      </c>
    </row>
    <row r="37" spans="12:15" ht="18" x14ac:dyDescent="0.35">
      <c r="L37" s="12"/>
      <c r="M37" s="4">
        <v>44190</v>
      </c>
      <c r="N37" s="1">
        <v>36283</v>
      </c>
      <c r="O37" s="11"/>
    </row>
    <row r="38" spans="12:15" ht="18.600000000000001" thickBot="1" x14ac:dyDescent="0.4">
      <c r="L38" s="14"/>
      <c r="M38" s="15" t="s">
        <v>4</v>
      </c>
      <c r="N38" s="15">
        <f>N37-N36</f>
        <v>1481</v>
      </c>
      <c r="O38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84B5-E44F-4CA7-B003-F9A2A44A226E}">
  <dimension ref="C2:O55"/>
  <sheetViews>
    <sheetView topLeftCell="B1" workbookViewId="0">
      <selection activeCell="H26" sqref="H26"/>
    </sheetView>
  </sheetViews>
  <sheetFormatPr defaultRowHeight="14.4" x14ac:dyDescent="0.3"/>
  <cols>
    <col min="3" max="3" width="12.109375" customWidth="1"/>
    <col min="4" max="4" width="14.5546875" customWidth="1"/>
    <col min="5" max="5" width="16.33203125" customWidth="1"/>
    <col min="6" max="6" width="15" customWidth="1"/>
    <col min="7" max="7" width="11.88671875" customWidth="1"/>
    <col min="8" max="8" width="12.77734375" customWidth="1"/>
    <col min="10" max="10" width="8.33203125" customWidth="1"/>
    <col min="11" max="11" width="18.5546875" customWidth="1"/>
    <col min="12" max="12" width="18.33203125" customWidth="1"/>
    <col min="13" max="13" width="15.77734375" customWidth="1"/>
    <col min="14" max="14" width="19.88671875" customWidth="1"/>
    <col min="15" max="15" width="19.21875" customWidth="1"/>
  </cols>
  <sheetData>
    <row r="2" spans="3:15" ht="28.8" x14ac:dyDescent="0.55000000000000004">
      <c r="C2" s="59" t="s">
        <v>75</v>
      </c>
    </row>
    <row r="3" spans="3:15" ht="18" x14ac:dyDescent="0.35">
      <c r="L3" s="1" t="s">
        <v>60</v>
      </c>
      <c r="M3" s="1"/>
      <c r="N3" s="1" t="s">
        <v>49</v>
      </c>
      <c r="O3" s="1"/>
    </row>
    <row r="4" spans="3:15" ht="18" x14ac:dyDescent="0.35">
      <c r="C4" t="s">
        <v>76</v>
      </c>
      <c r="L4" s="1"/>
      <c r="M4" s="1"/>
      <c r="N4" s="1"/>
      <c r="O4" s="1"/>
    </row>
    <row r="5" spans="3:15" ht="18" x14ac:dyDescent="0.35">
      <c r="L5" s="1" t="s">
        <v>48</v>
      </c>
      <c r="M5" s="1" t="s">
        <v>61</v>
      </c>
      <c r="N5" s="1" t="s">
        <v>62</v>
      </c>
      <c r="O5" s="1" t="s">
        <v>15</v>
      </c>
    </row>
    <row r="6" spans="3:15" ht="18.600000000000001" thickBot="1" x14ac:dyDescent="0.4">
      <c r="L6" s="5">
        <v>44243</v>
      </c>
      <c r="M6" s="1">
        <v>1415</v>
      </c>
      <c r="N6" s="1">
        <v>1393</v>
      </c>
      <c r="O6" s="1">
        <f>SUM(M6:N6)</f>
        <v>2808</v>
      </c>
    </row>
    <row r="7" spans="3:15" ht="18" x14ac:dyDescent="0.35">
      <c r="E7" s="54" t="s">
        <v>49</v>
      </c>
      <c r="F7" s="55" t="s">
        <v>85</v>
      </c>
      <c r="G7" s="55"/>
      <c r="H7" s="56" t="s">
        <v>86</v>
      </c>
      <c r="K7" s="5"/>
      <c r="L7" s="5">
        <v>44362</v>
      </c>
      <c r="M7" s="1">
        <v>1482</v>
      </c>
      <c r="N7" s="1">
        <v>1496</v>
      </c>
      <c r="O7" s="1">
        <f t="shared" ref="O7:O8" si="0">SUM(M7:N7)</f>
        <v>2978</v>
      </c>
    </row>
    <row r="8" spans="3:15" ht="21.6" thickBot="1" x14ac:dyDescent="0.45">
      <c r="E8" s="57">
        <f>O10</f>
        <v>8607</v>
      </c>
      <c r="F8" s="58">
        <f>J22</f>
        <v>1760.67</v>
      </c>
      <c r="G8" s="38"/>
      <c r="H8" s="53">
        <f>F8/E8</f>
        <v>0.20456256535378181</v>
      </c>
      <c r="K8" s="5"/>
      <c r="L8" s="5">
        <v>44484</v>
      </c>
      <c r="M8" s="1">
        <v>889</v>
      </c>
      <c r="N8" s="1">
        <v>1932</v>
      </c>
      <c r="O8" s="1">
        <f t="shared" si="0"/>
        <v>2821</v>
      </c>
    </row>
    <row r="9" spans="3:15" ht="18" x14ac:dyDescent="0.35">
      <c r="K9" s="1"/>
      <c r="L9" s="1"/>
      <c r="M9" s="1"/>
      <c r="N9" s="1"/>
    </row>
    <row r="10" spans="3:15" ht="18" x14ac:dyDescent="0.35">
      <c r="K10" s="1"/>
      <c r="L10" s="1"/>
      <c r="M10" s="1"/>
      <c r="N10" s="1" t="s">
        <v>26</v>
      </c>
      <c r="O10" s="48">
        <f>SUM(O6:O9)</f>
        <v>8607</v>
      </c>
    </row>
    <row r="11" spans="3:15" ht="18.600000000000001" thickBot="1" x14ac:dyDescent="0.4">
      <c r="K11" s="1"/>
      <c r="L11" s="1"/>
      <c r="M11" s="1"/>
      <c r="N11" s="1"/>
    </row>
    <row r="12" spans="3:15" ht="18" x14ac:dyDescent="0.35">
      <c r="C12" s="49" t="s">
        <v>78</v>
      </c>
      <c r="D12" s="8"/>
      <c r="E12" s="8"/>
      <c r="F12" s="8"/>
      <c r="G12" s="8"/>
      <c r="H12" s="8"/>
      <c r="I12" s="8"/>
      <c r="J12" s="9"/>
      <c r="K12" s="1"/>
      <c r="L12" s="1"/>
      <c r="M12" s="1"/>
      <c r="N12" s="1"/>
    </row>
    <row r="13" spans="3:15" ht="18" x14ac:dyDescent="0.35">
      <c r="C13" s="35"/>
      <c r="D13" s="1" t="s">
        <v>80</v>
      </c>
      <c r="E13" s="1" t="s">
        <v>81</v>
      </c>
      <c r="F13" s="1" t="s">
        <v>80</v>
      </c>
      <c r="G13" s="1" t="s">
        <v>81</v>
      </c>
      <c r="H13" s="1" t="s">
        <v>80</v>
      </c>
      <c r="I13" s="1" t="s">
        <v>81</v>
      </c>
      <c r="J13" s="11" t="s">
        <v>15</v>
      </c>
      <c r="K13" s="1"/>
      <c r="L13" s="1"/>
      <c r="M13" s="1"/>
      <c r="N13" s="1"/>
    </row>
    <row r="14" spans="3:15" ht="18" x14ac:dyDescent="0.35">
      <c r="C14" s="35" t="s">
        <v>79</v>
      </c>
      <c r="D14" s="1" t="s">
        <v>82</v>
      </c>
      <c r="E14" s="1"/>
      <c r="F14" s="1" t="s">
        <v>77</v>
      </c>
      <c r="G14" s="1"/>
      <c r="H14" s="1" t="s">
        <v>41</v>
      </c>
      <c r="I14" s="1"/>
      <c r="J14" s="11"/>
      <c r="K14" s="1"/>
      <c r="L14" s="1"/>
      <c r="M14" s="1"/>
      <c r="N14" s="1"/>
    </row>
    <row r="15" spans="3:15" ht="18" x14ac:dyDescent="0.35">
      <c r="C15" s="50">
        <v>44243</v>
      </c>
      <c r="D15" s="1">
        <v>174.26</v>
      </c>
      <c r="E15" s="1">
        <v>171.57</v>
      </c>
      <c r="F15" s="1">
        <v>93.94</v>
      </c>
      <c r="G15" s="1">
        <v>92.63</v>
      </c>
      <c r="H15" s="1">
        <v>8.18</v>
      </c>
      <c r="I15" s="1">
        <v>9.74</v>
      </c>
      <c r="J15" s="51">
        <f t="shared" ref="J15:J19" si="1">SUM(D15:I15)</f>
        <v>550.31999999999994</v>
      </c>
      <c r="L15" s="1" t="s">
        <v>65</v>
      </c>
      <c r="M15" s="1"/>
      <c r="N15" s="21">
        <f>O10*H8</f>
        <v>1760.67</v>
      </c>
    </row>
    <row r="16" spans="3:15" ht="18" x14ac:dyDescent="0.35">
      <c r="C16" s="50">
        <v>45029</v>
      </c>
      <c r="D16" s="1">
        <v>49.58</v>
      </c>
      <c r="E16" s="1">
        <v>79.040000000000006</v>
      </c>
      <c r="F16" s="1">
        <v>32.130000000000003</v>
      </c>
      <c r="G16" s="1">
        <v>46.3</v>
      </c>
      <c r="H16" s="1">
        <v>4.91</v>
      </c>
      <c r="I16" s="1">
        <v>7.53</v>
      </c>
      <c r="J16" s="51"/>
      <c r="L16" s="1"/>
      <c r="M16" s="1"/>
      <c r="N16" s="1"/>
    </row>
    <row r="17" spans="3:15" ht="18" x14ac:dyDescent="0.35">
      <c r="C17" s="50">
        <v>45092</v>
      </c>
      <c r="D17" s="1">
        <v>185.92</v>
      </c>
      <c r="E17" s="1">
        <v>187.65</v>
      </c>
      <c r="F17" s="1">
        <v>97.39</v>
      </c>
      <c r="G17" s="1">
        <v>98.22</v>
      </c>
      <c r="H17" s="1">
        <v>12.02</v>
      </c>
      <c r="I17" s="1">
        <v>9.57</v>
      </c>
      <c r="J17" s="51">
        <f t="shared" si="1"/>
        <v>590.77</v>
      </c>
      <c r="L17" s="1"/>
      <c r="M17" s="1"/>
      <c r="N17" s="1"/>
    </row>
    <row r="18" spans="3:15" ht="21" x14ac:dyDescent="0.4">
      <c r="C18" s="50">
        <v>45149</v>
      </c>
      <c r="D18" s="1">
        <v>56.36</v>
      </c>
      <c r="E18" s="1">
        <v>81.55</v>
      </c>
      <c r="F18" s="1">
        <v>35.81</v>
      </c>
      <c r="G18" s="1">
        <v>47.99</v>
      </c>
      <c r="H18" s="1">
        <v>5.54</v>
      </c>
      <c r="I18" s="1">
        <v>7.77</v>
      </c>
      <c r="J18" s="51"/>
      <c r="L18" s="31"/>
      <c r="M18" s="1"/>
      <c r="N18" s="1"/>
    </row>
    <row r="19" spans="3:15" ht="18.600000000000001" thickBot="1" x14ac:dyDescent="0.4">
      <c r="C19" s="50">
        <v>45214</v>
      </c>
      <c r="D19" s="1">
        <v>130.22999999999999</v>
      </c>
      <c r="E19" s="1">
        <v>280.10000000000002</v>
      </c>
      <c r="F19" s="1">
        <v>62.55</v>
      </c>
      <c r="G19" s="1">
        <v>124.43</v>
      </c>
      <c r="H19" s="1">
        <v>5.75</v>
      </c>
      <c r="I19" s="1">
        <v>16.52</v>
      </c>
      <c r="J19" s="51">
        <f t="shared" si="1"/>
        <v>619.58000000000004</v>
      </c>
      <c r="L19" s="1"/>
      <c r="M19" s="1"/>
      <c r="N19" s="1"/>
    </row>
    <row r="20" spans="3:15" ht="21.6" thickBot="1" x14ac:dyDescent="0.45">
      <c r="C20" s="50">
        <v>45273</v>
      </c>
      <c r="D20" s="1">
        <v>69.8</v>
      </c>
      <c r="E20" s="1">
        <v>84.65</v>
      </c>
      <c r="F20" s="1">
        <v>38.21</v>
      </c>
      <c r="G20" s="1">
        <v>45.41</v>
      </c>
      <c r="H20" s="1">
        <v>6.48</v>
      </c>
      <c r="I20" s="1">
        <v>7.8</v>
      </c>
      <c r="J20" s="51"/>
      <c r="L20" s="28"/>
      <c r="M20" s="29" t="s">
        <v>25</v>
      </c>
      <c r="N20" s="29" t="s">
        <v>52</v>
      </c>
      <c r="O20" s="30"/>
    </row>
    <row r="21" spans="3:15" ht="21" x14ac:dyDescent="0.4">
      <c r="C21" s="35"/>
      <c r="D21" s="1"/>
      <c r="E21" s="1"/>
      <c r="F21" s="1"/>
      <c r="G21" s="1"/>
      <c r="H21" s="1"/>
      <c r="I21" s="1"/>
      <c r="J21" s="52"/>
      <c r="L21" s="24"/>
      <c r="M21" s="25"/>
      <c r="N21" s="25"/>
      <c r="O21" s="26"/>
    </row>
    <row r="22" spans="3:15" ht="21" x14ac:dyDescent="0.4">
      <c r="C22" s="35"/>
      <c r="D22" s="1"/>
      <c r="E22" s="1"/>
      <c r="F22" s="1"/>
      <c r="G22" s="1"/>
      <c r="H22" s="1" t="s">
        <v>83</v>
      </c>
      <c r="I22" s="1" t="s">
        <v>84</v>
      </c>
      <c r="J22" s="52">
        <f>SUM(J15:J21)</f>
        <v>1760.67</v>
      </c>
      <c r="L22" s="27" t="s">
        <v>26</v>
      </c>
      <c r="M22" s="25">
        <f>O10</f>
        <v>8607</v>
      </c>
      <c r="N22" s="25">
        <f>N15</f>
        <v>1760.67</v>
      </c>
      <c r="O22" s="26"/>
    </row>
    <row r="23" spans="3:15" ht="21.6" thickBot="1" x14ac:dyDescent="0.45">
      <c r="C23" s="36"/>
      <c r="D23" s="15"/>
      <c r="E23" s="15"/>
      <c r="F23" s="15"/>
      <c r="G23" s="15"/>
      <c r="H23" s="15"/>
      <c r="I23" s="15"/>
      <c r="J23" s="53"/>
      <c r="L23" s="27"/>
      <c r="M23" s="25"/>
      <c r="N23" s="25"/>
      <c r="O23" s="26"/>
    </row>
    <row r="24" spans="3:15" ht="18" x14ac:dyDescent="0.35">
      <c r="L24" s="12"/>
      <c r="N24" s="1"/>
      <c r="O24" s="11"/>
    </row>
    <row r="25" spans="3:15" ht="21" x14ac:dyDescent="0.4">
      <c r="L25" s="31" t="s">
        <v>53</v>
      </c>
      <c r="N25" s="1" t="s">
        <v>24</v>
      </c>
      <c r="O25" s="11" t="s">
        <v>22</v>
      </c>
    </row>
    <row r="26" spans="3:15" ht="18" x14ac:dyDescent="0.35">
      <c r="L26" s="13">
        <f>N22/M22</f>
        <v>0.20456256535378181</v>
      </c>
      <c r="M26" s="5">
        <v>44936</v>
      </c>
      <c r="N26" s="1">
        <v>36283</v>
      </c>
      <c r="O26" s="11">
        <f>N28*H8/2</f>
        <v>325.35676019518996</v>
      </c>
    </row>
    <row r="27" spans="3:15" ht="18" x14ac:dyDescent="0.35">
      <c r="L27" s="12"/>
      <c r="M27" s="4">
        <v>44197</v>
      </c>
      <c r="N27" s="1">
        <v>39464</v>
      </c>
      <c r="O27" s="11"/>
    </row>
    <row r="28" spans="3:15" ht="18.600000000000001" thickBot="1" x14ac:dyDescent="0.4">
      <c r="E28" t="s">
        <v>90</v>
      </c>
      <c r="L28" s="14"/>
      <c r="M28" s="15" t="s">
        <v>4</v>
      </c>
      <c r="N28" s="15">
        <f>N27-N26</f>
        <v>3181</v>
      </c>
      <c r="O28" s="16" t="s">
        <v>92</v>
      </c>
    </row>
    <row r="30" spans="3:15" x14ac:dyDescent="0.3">
      <c r="H30" t="s">
        <v>91</v>
      </c>
    </row>
    <row r="31" spans="3:15" ht="18" x14ac:dyDescent="0.35">
      <c r="D31" s="5">
        <v>44197</v>
      </c>
      <c r="E31">
        <v>36283</v>
      </c>
      <c r="H31">
        <f>E33/2</f>
        <v>1590.5</v>
      </c>
    </row>
    <row r="32" spans="3:15" x14ac:dyDescent="0.3">
      <c r="D32" s="4">
        <v>44937</v>
      </c>
      <c r="E32">
        <v>39464</v>
      </c>
    </row>
    <row r="33" spans="3:10" x14ac:dyDescent="0.3">
      <c r="E33">
        <f>E32-E31</f>
        <v>3181</v>
      </c>
    </row>
    <row r="35" spans="3:10" x14ac:dyDescent="0.3">
      <c r="H35">
        <v>1590</v>
      </c>
    </row>
    <row r="46" spans="3:10" ht="18" x14ac:dyDescent="0.35">
      <c r="C46" s="1"/>
      <c r="D46" s="1"/>
      <c r="E46" s="1"/>
      <c r="F46" s="1"/>
      <c r="G46" s="1"/>
      <c r="H46" s="1"/>
      <c r="I46" s="1"/>
      <c r="J46" s="48"/>
    </row>
    <row r="47" spans="3:10" ht="18" x14ac:dyDescent="0.35">
      <c r="C47" s="1"/>
      <c r="D47" s="1"/>
      <c r="E47" s="1"/>
      <c r="F47" s="1"/>
      <c r="G47" s="1"/>
      <c r="H47" s="1"/>
      <c r="I47" s="1"/>
      <c r="J47" s="48"/>
    </row>
    <row r="48" spans="3:10" ht="18" x14ac:dyDescent="0.35">
      <c r="C48" s="1"/>
      <c r="D48" s="1"/>
      <c r="E48" s="1"/>
      <c r="F48" s="1"/>
      <c r="G48" s="1"/>
      <c r="H48" s="1"/>
      <c r="I48" s="1"/>
      <c r="J48" s="1"/>
    </row>
    <row r="49" spans="3:10" ht="18" x14ac:dyDescent="0.35">
      <c r="C49" s="1"/>
      <c r="D49" s="1"/>
      <c r="E49" s="1"/>
      <c r="F49" s="1"/>
      <c r="G49" s="1"/>
      <c r="H49" s="1"/>
      <c r="I49" s="1"/>
      <c r="J49" s="1"/>
    </row>
    <row r="50" spans="3:10" ht="18" x14ac:dyDescent="0.35">
      <c r="C50" s="1"/>
      <c r="D50" s="1"/>
      <c r="E50" s="1"/>
      <c r="F50" s="1"/>
      <c r="G50" s="1"/>
      <c r="H50" s="1"/>
      <c r="I50" s="1"/>
      <c r="J50" s="1"/>
    </row>
    <row r="51" spans="3:10" ht="18" x14ac:dyDescent="0.35">
      <c r="C51" s="1"/>
      <c r="D51" s="1"/>
      <c r="E51" s="1"/>
      <c r="F51" s="1"/>
      <c r="G51" s="1"/>
      <c r="H51" s="1"/>
      <c r="I51" s="1"/>
      <c r="J51" s="1"/>
    </row>
    <row r="52" spans="3:10" ht="18" x14ac:dyDescent="0.35">
      <c r="C52" s="1"/>
      <c r="D52" s="1"/>
      <c r="E52" s="1"/>
      <c r="F52" s="1"/>
      <c r="G52" s="1"/>
      <c r="H52" s="1"/>
      <c r="I52" s="1"/>
      <c r="J52" s="1"/>
    </row>
    <row r="53" spans="3:10" ht="18" x14ac:dyDescent="0.35">
      <c r="C53" s="1"/>
      <c r="D53" s="1"/>
      <c r="E53" s="1"/>
      <c r="F53" s="1"/>
      <c r="G53" s="1"/>
      <c r="H53" s="1"/>
      <c r="I53" s="1"/>
      <c r="J53" s="1"/>
    </row>
    <row r="54" spans="3:10" ht="18" x14ac:dyDescent="0.35">
      <c r="C54" s="1"/>
      <c r="D54" s="1"/>
      <c r="E54" s="1"/>
      <c r="F54" s="1"/>
      <c r="G54" s="1"/>
      <c r="H54" s="1"/>
      <c r="I54" s="1"/>
      <c r="J54" s="1"/>
    </row>
    <row r="55" spans="3:10" ht="18" x14ac:dyDescent="0.35">
      <c r="C55" s="1"/>
      <c r="D55" s="1"/>
      <c r="E55" s="1"/>
      <c r="F55" s="1"/>
      <c r="G55" s="1"/>
      <c r="H55" s="1"/>
      <c r="I55" s="1"/>
      <c r="J55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E376-83B1-4537-9C3B-B8408A4E9818}">
  <dimension ref="C2:O55"/>
  <sheetViews>
    <sheetView topLeftCell="B1" workbookViewId="0">
      <selection activeCell="M22" sqref="M22"/>
    </sheetView>
  </sheetViews>
  <sheetFormatPr defaultRowHeight="14.4" x14ac:dyDescent="0.3"/>
  <cols>
    <col min="3" max="3" width="12.109375" customWidth="1"/>
    <col min="4" max="4" width="14.5546875" customWidth="1"/>
    <col min="5" max="5" width="16.33203125" customWidth="1"/>
    <col min="6" max="6" width="15" customWidth="1"/>
    <col min="7" max="7" width="11.88671875" customWidth="1"/>
    <col min="8" max="8" width="12.77734375" customWidth="1"/>
    <col min="10" max="10" width="8.33203125" customWidth="1"/>
    <col min="11" max="11" width="18.5546875" customWidth="1"/>
    <col min="12" max="12" width="18.33203125" customWidth="1"/>
    <col min="13" max="13" width="15.77734375" customWidth="1"/>
    <col min="14" max="14" width="19.88671875" customWidth="1"/>
    <col min="15" max="15" width="19.21875" customWidth="1"/>
  </cols>
  <sheetData>
    <row r="2" spans="3:15" ht="28.8" x14ac:dyDescent="0.55000000000000004">
      <c r="C2" s="60" t="s">
        <v>87</v>
      </c>
    </row>
    <row r="3" spans="3:15" ht="18" x14ac:dyDescent="0.35">
      <c r="L3" s="1" t="s">
        <v>60</v>
      </c>
      <c r="M3" s="1"/>
      <c r="N3" s="1" t="s">
        <v>49</v>
      </c>
      <c r="O3" s="1"/>
    </row>
    <row r="4" spans="3:15" ht="18" x14ac:dyDescent="0.35">
      <c r="C4" t="s">
        <v>76</v>
      </c>
      <c r="L4" s="1"/>
      <c r="M4" s="1"/>
      <c r="N4" s="1"/>
      <c r="O4" s="1"/>
    </row>
    <row r="5" spans="3:15" ht="18" x14ac:dyDescent="0.35">
      <c r="C5" t="s">
        <v>89</v>
      </c>
      <c r="L5" s="1" t="s">
        <v>48</v>
      </c>
      <c r="M5" s="1" t="s">
        <v>61</v>
      </c>
      <c r="N5" s="1" t="s">
        <v>62</v>
      </c>
      <c r="O5" s="1" t="s">
        <v>15</v>
      </c>
    </row>
    <row r="6" spans="3:15" ht="18.600000000000001" thickBot="1" x14ac:dyDescent="0.4">
      <c r="L6" s="5">
        <v>44243</v>
      </c>
      <c r="M6" s="1">
        <v>1547</v>
      </c>
      <c r="N6" s="1">
        <v>1473</v>
      </c>
      <c r="O6" s="1">
        <f>SUM(M6:N6)</f>
        <v>3020</v>
      </c>
    </row>
    <row r="7" spans="3:15" ht="18" x14ac:dyDescent="0.35">
      <c r="E7" s="54" t="s">
        <v>49</v>
      </c>
      <c r="F7" s="55" t="s">
        <v>85</v>
      </c>
      <c r="G7" s="55"/>
      <c r="H7" s="56" t="s">
        <v>86</v>
      </c>
      <c r="K7" s="5"/>
      <c r="L7" s="5">
        <v>44362</v>
      </c>
      <c r="M7" s="1">
        <v>1642</v>
      </c>
      <c r="N7" s="1">
        <v>1253</v>
      </c>
      <c r="O7" s="1">
        <f t="shared" ref="O7:O8" si="0">SUM(M7:N7)</f>
        <v>2895</v>
      </c>
    </row>
    <row r="8" spans="3:15" ht="21.6" thickBot="1" x14ac:dyDescent="0.45">
      <c r="E8" s="61">
        <f>O10</f>
        <v>8723</v>
      </c>
      <c r="F8" s="62">
        <f>J22</f>
        <v>2326.23</v>
      </c>
      <c r="G8" s="38"/>
      <c r="H8" s="53">
        <f>F8/E8</f>
        <v>0.26667774848102715</v>
      </c>
      <c r="K8" s="5"/>
      <c r="L8" s="5">
        <v>44484</v>
      </c>
      <c r="M8" s="1">
        <v>852</v>
      </c>
      <c r="N8" s="1">
        <v>1956</v>
      </c>
      <c r="O8" s="1">
        <f t="shared" si="0"/>
        <v>2808</v>
      </c>
    </row>
    <row r="9" spans="3:15" ht="18" x14ac:dyDescent="0.35">
      <c r="K9" s="1"/>
      <c r="L9" s="1"/>
      <c r="M9" s="1"/>
      <c r="N9" s="1"/>
    </row>
    <row r="10" spans="3:15" ht="18" x14ac:dyDescent="0.35">
      <c r="K10" s="1"/>
      <c r="L10" s="1"/>
      <c r="M10" s="1"/>
      <c r="N10" s="1" t="s">
        <v>26</v>
      </c>
      <c r="O10" s="48">
        <f>SUM(O6:O9)</f>
        <v>8723</v>
      </c>
    </row>
    <row r="11" spans="3:15" ht="18.600000000000001" thickBot="1" x14ac:dyDescent="0.4">
      <c r="K11" s="1"/>
      <c r="L11" s="1"/>
      <c r="M11" s="1"/>
      <c r="N11" s="1"/>
    </row>
    <row r="12" spans="3:15" ht="18" x14ac:dyDescent="0.35">
      <c r="C12" s="49" t="s">
        <v>78</v>
      </c>
      <c r="D12" s="8"/>
      <c r="E12" s="8"/>
      <c r="F12" s="8"/>
      <c r="G12" s="8"/>
      <c r="H12" s="8"/>
      <c r="I12" s="8"/>
      <c r="J12" s="9"/>
      <c r="K12" s="1"/>
      <c r="L12" s="1"/>
      <c r="M12" s="1"/>
      <c r="N12" s="1"/>
    </row>
    <row r="13" spans="3:15" ht="18" x14ac:dyDescent="0.35">
      <c r="C13" s="35"/>
      <c r="D13" s="1" t="s">
        <v>80</v>
      </c>
      <c r="E13" s="1" t="s">
        <v>81</v>
      </c>
      <c r="F13" s="1" t="s">
        <v>80</v>
      </c>
      <c r="G13" s="1" t="s">
        <v>81</v>
      </c>
      <c r="H13" s="1" t="s">
        <v>80</v>
      </c>
      <c r="I13" s="1" t="s">
        <v>81</v>
      </c>
      <c r="J13" s="11" t="s">
        <v>15</v>
      </c>
      <c r="K13" s="1"/>
      <c r="L13" s="1"/>
      <c r="M13" s="1"/>
      <c r="N13" s="1"/>
    </row>
    <row r="14" spans="3:15" ht="18" x14ac:dyDescent="0.35">
      <c r="C14" s="35" t="s">
        <v>79</v>
      </c>
      <c r="D14" s="1" t="s">
        <v>82</v>
      </c>
      <c r="E14" s="1"/>
      <c r="F14" s="1" t="s">
        <v>77</v>
      </c>
      <c r="G14" s="1"/>
      <c r="H14" s="1" t="s">
        <v>41</v>
      </c>
      <c r="I14" s="1"/>
      <c r="J14" s="11"/>
      <c r="K14" s="1"/>
      <c r="L14" s="1"/>
      <c r="M14" s="1"/>
      <c r="N14" s="1"/>
    </row>
    <row r="15" spans="3:15" ht="18" x14ac:dyDescent="0.35">
      <c r="C15" s="50">
        <v>44607</v>
      </c>
      <c r="D15" s="1">
        <v>288.27</v>
      </c>
      <c r="E15" s="1">
        <v>270.63</v>
      </c>
      <c r="F15" s="1">
        <v>102.1</v>
      </c>
      <c r="G15" s="1">
        <v>104.99</v>
      </c>
      <c r="H15" s="1">
        <v>17.399999999999999</v>
      </c>
      <c r="I15" s="1">
        <v>14.74</v>
      </c>
      <c r="J15" s="51">
        <f t="shared" ref="J15:J19" si="1">SUM(D15:I15)</f>
        <v>798.13</v>
      </c>
      <c r="L15" s="1" t="s">
        <v>65</v>
      </c>
      <c r="M15" s="1"/>
      <c r="N15" s="21">
        <f>O10*H8</f>
        <v>2326.23</v>
      </c>
    </row>
    <row r="16" spans="3:15" ht="18" x14ac:dyDescent="0.35">
      <c r="C16" s="50">
        <v>44663</v>
      </c>
      <c r="D16" s="1">
        <v>162.75</v>
      </c>
      <c r="E16" s="1">
        <v>164.67</v>
      </c>
      <c r="F16" s="1">
        <v>46</v>
      </c>
      <c r="G16" s="1">
        <v>46.43</v>
      </c>
      <c r="H16" s="1">
        <v>12.52</v>
      </c>
      <c r="I16" s="1">
        <v>7.53</v>
      </c>
      <c r="J16" s="51"/>
      <c r="L16" s="1"/>
      <c r="M16" s="1"/>
      <c r="N16" s="1"/>
    </row>
    <row r="17" spans="3:15" ht="18" x14ac:dyDescent="0.35">
      <c r="C17" s="50">
        <v>44727</v>
      </c>
      <c r="D17" s="1">
        <v>312.26</v>
      </c>
      <c r="E17" s="1">
        <v>233.95</v>
      </c>
      <c r="F17" s="1">
        <v>107.34</v>
      </c>
      <c r="G17" s="1">
        <v>84.2</v>
      </c>
      <c r="H17" s="1">
        <v>12.76</v>
      </c>
      <c r="I17" s="1">
        <v>6.43</v>
      </c>
      <c r="J17" s="51">
        <f t="shared" si="1"/>
        <v>756.94</v>
      </c>
      <c r="L17" s="1"/>
      <c r="M17" s="1"/>
      <c r="N17" s="1"/>
    </row>
    <row r="18" spans="3:15" ht="21" x14ac:dyDescent="0.4">
      <c r="C18" s="50">
        <v>45149</v>
      </c>
      <c r="D18" s="1">
        <v>67.3</v>
      </c>
      <c r="E18" s="1">
        <v>129.54</v>
      </c>
      <c r="F18" s="1">
        <v>30.05</v>
      </c>
      <c r="G18" s="1">
        <v>51</v>
      </c>
      <c r="H18" s="1">
        <v>5.84</v>
      </c>
      <c r="I18" s="1">
        <v>10.83</v>
      </c>
      <c r="J18" s="51"/>
      <c r="L18" s="31"/>
      <c r="M18" s="1"/>
      <c r="N18" s="1"/>
    </row>
    <row r="19" spans="3:15" ht="18.600000000000001" thickBot="1" x14ac:dyDescent="0.4">
      <c r="C19" s="50">
        <v>45216</v>
      </c>
      <c r="D19" s="1">
        <v>170.15</v>
      </c>
      <c r="E19" s="1">
        <v>385.34</v>
      </c>
      <c r="F19" s="1">
        <v>60.75</v>
      </c>
      <c r="G19" s="1">
        <v>126.92</v>
      </c>
      <c r="H19" s="1">
        <v>7.84</v>
      </c>
      <c r="I19" s="1">
        <v>20.16</v>
      </c>
      <c r="J19" s="51">
        <f t="shared" si="1"/>
        <v>771.16</v>
      </c>
      <c r="L19" s="1"/>
      <c r="M19" s="1"/>
      <c r="N19" s="1"/>
    </row>
    <row r="20" spans="3:15" ht="21.6" thickBot="1" x14ac:dyDescent="0.45">
      <c r="C20" s="50">
        <v>45272</v>
      </c>
      <c r="D20" s="1">
        <v>140.9</v>
      </c>
      <c r="E20" s="1">
        <v>138.44999999999999</v>
      </c>
      <c r="F20" s="1">
        <v>46.1</v>
      </c>
      <c r="G20" s="1">
        <v>46.23</v>
      </c>
      <c r="H20" s="1">
        <v>11.21</v>
      </c>
      <c r="I20" s="1" t="s">
        <v>88</v>
      </c>
      <c r="J20" s="51">
        <v>0</v>
      </c>
      <c r="L20" s="28"/>
      <c r="M20" s="29" t="s">
        <v>25</v>
      </c>
      <c r="N20" s="29" t="s">
        <v>52</v>
      </c>
      <c r="O20" s="30"/>
    </row>
    <row r="21" spans="3:15" ht="21" x14ac:dyDescent="0.4">
      <c r="C21" s="35"/>
      <c r="D21" s="1"/>
      <c r="E21" s="1"/>
      <c r="F21" s="1"/>
      <c r="G21" s="1"/>
      <c r="H21" s="1"/>
      <c r="I21" s="1"/>
      <c r="J21" s="52"/>
      <c r="L21" s="24"/>
      <c r="M21" s="25"/>
      <c r="N21" s="25"/>
      <c r="O21" s="26"/>
    </row>
    <row r="22" spans="3:15" ht="21" x14ac:dyDescent="0.4">
      <c r="C22" s="35"/>
      <c r="D22" s="1"/>
      <c r="E22" s="1"/>
      <c r="F22" s="1"/>
      <c r="G22" s="1"/>
      <c r="H22" s="1" t="s">
        <v>83</v>
      </c>
      <c r="I22" s="1" t="s">
        <v>84</v>
      </c>
      <c r="J22" s="52">
        <f>SUM(J15:J21)</f>
        <v>2326.23</v>
      </c>
      <c r="L22" s="27" t="s">
        <v>26</v>
      </c>
      <c r="M22" s="25">
        <f>O10</f>
        <v>8723</v>
      </c>
      <c r="N22" s="25">
        <f>N15</f>
        <v>2326.23</v>
      </c>
      <c r="O22" s="26"/>
    </row>
    <row r="23" spans="3:15" ht="21.6" thickBot="1" x14ac:dyDescent="0.45">
      <c r="C23" s="36"/>
      <c r="D23" s="15"/>
      <c r="E23" s="15"/>
      <c r="F23" s="15"/>
      <c r="G23" s="15"/>
      <c r="H23" s="15"/>
      <c r="I23" s="15"/>
      <c r="J23" s="53"/>
      <c r="L23" s="27"/>
      <c r="M23" s="25"/>
      <c r="N23" s="25"/>
      <c r="O23" s="26"/>
    </row>
    <row r="24" spans="3:15" ht="18" x14ac:dyDescent="0.35">
      <c r="L24" s="12"/>
      <c r="N24" s="1"/>
      <c r="O24" s="11"/>
    </row>
    <row r="25" spans="3:15" ht="21" x14ac:dyDescent="0.4">
      <c r="L25" s="31" t="s">
        <v>53</v>
      </c>
      <c r="N25" s="1" t="s">
        <v>24</v>
      </c>
      <c r="O25" s="11" t="s">
        <v>22</v>
      </c>
    </row>
    <row r="26" spans="3:15" ht="18" x14ac:dyDescent="0.35">
      <c r="L26" s="13">
        <f>N22/M22</f>
        <v>0.26667774848102715</v>
      </c>
      <c r="M26" s="5">
        <v>44936</v>
      </c>
      <c r="N26" s="1">
        <v>36283</v>
      </c>
      <c r="O26" s="11">
        <f>N28*H8/2</f>
        <v>424.15095895907371</v>
      </c>
    </row>
    <row r="27" spans="3:15" ht="18" x14ac:dyDescent="0.35">
      <c r="L27" s="12"/>
      <c r="M27" s="4">
        <v>44197</v>
      </c>
      <c r="N27" s="1">
        <v>39464</v>
      </c>
      <c r="O27" s="11"/>
    </row>
    <row r="28" spans="3:15" ht="18.600000000000001" thickBot="1" x14ac:dyDescent="0.4">
      <c r="L28" s="14"/>
      <c r="M28" s="15" t="s">
        <v>4</v>
      </c>
      <c r="N28" s="15">
        <f>N27-N26</f>
        <v>3181</v>
      </c>
      <c r="O28" s="16" t="s">
        <v>92</v>
      </c>
    </row>
    <row r="46" spans="3:10" ht="18" x14ac:dyDescent="0.35">
      <c r="C46" s="1"/>
      <c r="D46" s="1"/>
      <c r="E46" s="1"/>
      <c r="F46" s="1"/>
      <c r="G46" s="1"/>
      <c r="H46" s="1"/>
      <c r="I46" s="1"/>
      <c r="J46" s="48"/>
    </row>
    <row r="47" spans="3:10" ht="18" x14ac:dyDescent="0.35">
      <c r="C47" s="1"/>
      <c r="D47" s="1"/>
      <c r="E47" s="1"/>
      <c r="F47" s="1"/>
      <c r="G47" s="1"/>
      <c r="H47" s="1"/>
      <c r="I47" s="1"/>
      <c r="J47" s="48"/>
    </row>
    <row r="48" spans="3:10" ht="18" x14ac:dyDescent="0.35">
      <c r="C48" s="1"/>
      <c r="D48" s="1"/>
      <c r="E48" s="1"/>
      <c r="F48" s="1"/>
      <c r="G48" s="1"/>
      <c r="H48" s="1"/>
      <c r="I48" s="1"/>
      <c r="J48" s="1"/>
    </row>
    <row r="49" spans="3:10" ht="18" x14ac:dyDescent="0.35">
      <c r="C49" s="1"/>
      <c r="D49" s="1"/>
      <c r="E49" s="1"/>
      <c r="F49" s="1"/>
      <c r="G49" s="1"/>
      <c r="H49" s="1"/>
      <c r="I49" s="1"/>
      <c r="J49" s="1"/>
    </row>
    <row r="50" spans="3:10" ht="18" x14ac:dyDescent="0.35">
      <c r="C50" s="1"/>
      <c r="D50" s="1"/>
      <c r="E50" s="1"/>
      <c r="F50" s="1"/>
      <c r="G50" s="1"/>
      <c r="H50" s="1"/>
      <c r="I50" s="1"/>
      <c r="J50" s="1"/>
    </row>
    <row r="51" spans="3:10" ht="18" x14ac:dyDescent="0.35">
      <c r="C51" s="1"/>
      <c r="D51" s="1"/>
      <c r="E51" s="1"/>
      <c r="F51" s="1"/>
      <c r="G51" s="1"/>
      <c r="H51" s="1"/>
      <c r="I51" s="1"/>
      <c r="J51" s="1"/>
    </row>
    <row r="52" spans="3:10" ht="18" x14ac:dyDescent="0.35">
      <c r="C52" s="1"/>
      <c r="D52" s="1"/>
      <c r="E52" s="1"/>
      <c r="F52" s="1"/>
      <c r="G52" s="1"/>
      <c r="H52" s="1"/>
      <c r="I52" s="1"/>
      <c r="J52" s="1"/>
    </row>
    <row r="53" spans="3:10" ht="18" x14ac:dyDescent="0.35">
      <c r="C53" s="1"/>
      <c r="D53" s="1"/>
      <c r="E53" s="1"/>
      <c r="F53" s="1"/>
      <c r="G53" s="1"/>
      <c r="H53" s="1"/>
      <c r="I53" s="1"/>
      <c r="J53" s="1"/>
    </row>
    <row r="54" spans="3:10" ht="18" x14ac:dyDescent="0.35">
      <c r="C54" s="1"/>
      <c r="D54" s="1"/>
      <c r="E54" s="1"/>
      <c r="F54" s="1"/>
      <c r="G54" s="1"/>
      <c r="H54" s="1"/>
      <c r="I54" s="1"/>
      <c r="J54" s="1"/>
    </row>
    <row r="55" spans="3:10" ht="18" x14ac:dyDescent="0.35">
      <c r="C55" s="1"/>
      <c r="D55" s="1"/>
      <c r="E55" s="1"/>
      <c r="F55" s="1"/>
      <c r="G55" s="1"/>
      <c r="H55" s="1"/>
      <c r="I55" s="1"/>
      <c r="J55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Φύλλο1</vt:lpstr>
      <vt:lpstr>Φύλλο2</vt:lpstr>
      <vt:lpstr>kwh</vt:lpstr>
      <vt:lpstr>2017</vt:lpstr>
      <vt:lpstr>2018</vt:lpstr>
      <vt:lpstr>2019</vt:lpstr>
      <vt:lpstr>2020</vt:lpstr>
      <vt:lpstr>2021</vt:lpstr>
      <vt:lpstr>2022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Διονύσης</dc:creator>
  <cp:lastModifiedBy>dmarg</cp:lastModifiedBy>
  <dcterms:created xsi:type="dcterms:W3CDTF">2015-02-25T11:20:20Z</dcterms:created>
  <dcterms:modified xsi:type="dcterms:W3CDTF">2025-01-11T18:06:11Z</dcterms:modified>
</cp:coreProperties>
</file>