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1315" windowHeight="9915" firstSheet="2" activeTab="11"/>
  </bookViews>
  <sheets>
    <sheet name="Eje_01_M" sheetId="1" r:id="rId1"/>
    <sheet name="Eje_01_D" sheetId="10" r:id="rId2"/>
    <sheet name="Eje_02_M" sheetId="3" r:id="rId3"/>
    <sheet name="Eje_02_D" sheetId="11" r:id="rId4"/>
    <sheet name="Eje_03_M" sheetId="6" r:id="rId5"/>
    <sheet name="Eje_03_D" sheetId="7" r:id="rId6"/>
    <sheet name="Eje_04_M" sheetId="8" r:id="rId7"/>
    <sheet name="Eje_04_D" sheetId="9" r:id="rId8"/>
    <sheet name="Eje_05_M" sheetId="2" r:id="rId9"/>
    <sheet name="Eje_05_D" sheetId="12" r:id="rId10"/>
    <sheet name="Eje_06_M" sheetId="5" r:id="rId11"/>
    <sheet name="Eje_06_D" sheetId="13" r:id="rId12"/>
  </sheets>
  <calcPr calcId="144525"/>
</workbook>
</file>

<file path=xl/calcChain.xml><?xml version="1.0" encoding="utf-8"?>
<calcChain xmlns="http://schemas.openxmlformats.org/spreadsheetml/2006/main">
  <c r="E12" i="13" l="1"/>
  <c r="F12" i="13" s="1"/>
  <c r="E11" i="13"/>
  <c r="F11" i="13" s="1"/>
  <c r="E10" i="13"/>
  <c r="F10" i="13" s="1"/>
  <c r="E9" i="13"/>
  <c r="F9" i="13" s="1"/>
  <c r="E8" i="13"/>
  <c r="F8" i="13" s="1"/>
  <c r="E7" i="13"/>
  <c r="F7" i="13" s="1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K13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T10" i="3"/>
  <c r="T11" i="3"/>
  <c r="T12" i="3"/>
  <c r="T13" i="3"/>
  <c r="T14" i="3"/>
  <c r="T15" i="3"/>
  <c r="T16" i="3"/>
  <c r="T17" i="3"/>
  <c r="T18" i="3"/>
  <c r="T19" i="3"/>
  <c r="S13" i="3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I26" i="1"/>
  <c r="L26" i="1"/>
  <c r="K26" i="1"/>
  <c r="P9" i="8"/>
  <c r="P10" i="8"/>
  <c r="P11" i="8"/>
  <c r="P12" i="8"/>
  <c r="P13" i="8"/>
  <c r="P14" i="8"/>
  <c r="P15" i="8"/>
  <c r="P16" i="8"/>
  <c r="P17" i="8"/>
  <c r="P18" i="8"/>
  <c r="O9" i="8"/>
  <c r="O10" i="8"/>
  <c r="O11" i="8"/>
  <c r="O12" i="8"/>
  <c r="O13" i="8"/>
  <c r="O14" i="8"/>
  <c r="O15" i="8"/>
  <c r="O16" i="8"/>
  <c r="O17" i="8"/>
  <c r="O18" i="8"/>
  <c r="M9" i="8"/>
  <c r="M10" i="8"/>
  <c r="M11" i="8"/>
  <c r="M12" i="8"/>
  <c r="M13" i="8"/>
  <c r="M14" i="8"/>
  <c r="M15" i="8"/>
  <c r="M16" i="8"/>
  <c r="M17" i="8"/>
  <c r="M18" i="8"/>
  <c r="B9" i="8"/>
  <c r="B12" i="8"/>
  <c r="B13" i="8"/>
  <c r="B16" i="8"/>
  <c r="B17" i="8"/>
  <c r="L18" i="8"/>
  <c r="B18" i="8"/>
  <c r="L17" i="8"/>
  <c r="L16" i="8"/>
  <c r="Q15" i="8"/>
  <c r="L15" i="8"/>
  <c r="B15" i="8"/>
  <c r="Q14" i="8"/>
  <c r="L14" i="8"/>
  <c r="B14" i="8"/>
  <c r="L13" i="8"/>
  <c r="L12" i="8"/>
  <c r="L11" i="8"/>
  <c r="B11" i="8"/>
  <c r="Q10" i="8"/>
  <c r="L10" i="8"/>
  <c r="B10" i="8"/>
  <c r="L9" i="8"/>
  <c r="D3" i="6"/>
  <c r="K3" i="6" s="1"/>
  <c r="N3" i="6" s="1"/>
  <c r="H3" i="6"/>
  <c r="L3" i="6"/>
  <c r="M3" i="6"/>
  <c r="D4" i="6"/>
  <c r="K4" i="6" s="1"/>
  <c r="N4" i="6" s="1"/>
  <c r="H4" i="6"/>
  <c r="L4" i="6"/>
  <c r="M4" i="6"/>
  <c r="D5" i="6"/>
  <c r="K5" i="6" s="1"/>
  <c r="N5" i="6" s="1"/>
  <c r="H5" i="6"/>
  <c r="L5" i="6"/>
  <c r="M5" i="6"/>
  <c r="D6" i="6"/>
  <c r="K6" i="6" s="1"/>
  <c r="N6" i="6" s="1"/>
  <c r="H6" i="6"/>
  <c r="L6" i="6"/>
  <c r="M6" i="6"/>
  <c r="D7" i="6"/>
  <c r="K7" i="6" s="1"/>
  <c r="N7" i="6" s="1"/>
  <c r="H7" i="6"/>
  <c r="L7" i="6"/>
  <c r="M7" i="6"/>
  <c r="D8" i="6"/>
  <c r="K8" i="6" s="1"/>
  <c r="N8" i="6" s="1"/>
  <c r="H8" i="6"/>
  <c r="L8" i="6"/>
  <c r="M8" i="6"/>
  <c r="D9" i="6"/>
  <c r="K9" i="6" s="1"/>
  <c r="N9" i="6" s="1"/>
  <c r="H9" i="6"/>
  <c r="L9" i="6"/>
  <c r="M9" i="6"/>
  <c r="D10" i="6"/>
  <c r="K10" i="6" s="1"/>
  <c r="N10" i="6" s="1"/>
  <c r="H10" i="6"/>
  <c r="L10" i="6"/>
  <c r="M10" i="6"/>
  <c r="D11" i="6"/>
  <c r="K11" i="6" s="1"/>
  <c r="N11" i="6" s="1"/>
  <c r="H11" i="6"/>
  <c r="L11" i="6"/>
  <c r="M11" i="6"/>
  <c r="D12" i="6"/>
  <c r="K12" i="6" s="1"/>
  <c r="N12" i="6" s="1"/>
  <c r="H12" i="6"/>
  <c r="L12" i="6"/>
  <c r="M12" i="6"/>
  <c r="D13" i="6"/>
  <c r="K13" i="6" s="1"/>
  <c r="N13" i="6" s="1"/>
  <c r="H13" i="6"/>
  <c r="L13" i="6"/>
  <c r="M13" i="6"/>
  <c r="D14" i="6"/>
  <c r="K14" i="6" s="1"/>
  <c r="N14" i="6" s="1"/>
  <c r="H14" i="6"/>
  <c r="L14" i="6"/>
  <c r="M14" i="6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M26" i="1" l="1"/>
  <c r="Q11" i="8"/>
  <c r="Q12" i="8"/>
  <c r="Q13" i="8"/>
  <c r="Q9" i="8"/>
  <c r="Q16" i="8"/>
  <c r="Q17" i="8"/>
  <c r="Q18" i="8"/>
  <c r="R10" i="3"/>
  <c r="S10" i="3" s="1"/>
  <c r="R11" i="3"/>
  <c r="S11" i="3"/>
  <c r="R12" i="3"/>
  <c r="S12" i="3" s="1"/>
  <c r="R13" i="3"/>
  <c r="R14" i="3"/>
  <c r="S14" i="3" s="1"/>
  <c r="R15" i="3"/>
  <c r="S15" i="3"/>
  <c r="R16" i="3"/>
  <c r="S16" i="3" s="1"/>
  <c r="R17" i="3"/>
  <c r="S17" i="3" s="1"/>
  <c r="R18" i="3"/>
  <c r="S18" i="3" s="1"/>
  <c r="R19" i="3"/>
  <c r="S19" i="3"/>
  <c r="L13" i="2" l="1"/>
  <c r="M13" i="2"/>
  <c r="N13" i="2"/>
  <c r="O13" i="2"/>
  <c r="R13" i="2" s="1"/>
  <c r="P13" i="2"/>
  <c r="T13" i="2"/>
  <c r="K14" i="2"/>
  <c r="L14" i="2"/>
  <c r="M14" i="2"/>
  <c r="N14" i="2"/>
  <c r="O14" i="2"/>
  <c r="R14" i="2" s="1"/>
  <c r="P14" i="2"/>
  <c r="K15" i="2"/>
  <c r="L15" i="2"/>
  <c r="M15" i="2"/>
  <c r="N15" i="2"/>
  <c r="O15" i="2"/>
  <c r="P15" i="2"/>
  <c r="K16" i="2"/>
  <c r="L16" i="2"/>
  <c r="M16" i="2"/>
  <c r="N16" i="2"/>
  <c r="O16" i="2"/>
  <c r="P16" i="2"/>
  <c r="K17" i="2"/>
  <c r="L17" i="2"/>
  <c r="M17" i="2"/>
  <c r="N17" i="2"/>
  <c r="O17" i="2"/>
  <c r="P17" i="2"/>
  <c r="K18" i="2"/>
  <c r="L18" i="2"/>
  <c r="M18" i="2"/>
  <c r="N18" i="2"/>
  <c r="O18" i="2"/>
  <c r="P18" i="2"/>
  <c r="R18" i="2" s="1"/>
  <c r="K19" i="2"/>
  <c r="L19" i="2"/>
  <c r="M19" i="2"/>
  <c r="N19" i="2"/>
  <c r="O19" i="2"/>
  <c r="P19" i="2"/>
  <c r="R19" i="2" s="1"/>
  <c r="K20" i="2"/>
  <c r="L20" i="2"/>
  <c r="M20" i="2"/>
  <c r="N20" i="2"/>
  <c r="O20" i="2"/>
  <c r="P20" i="2"/>
  <c r="K21" i="2"/>
  <c r="L21" i="2"/>
  <c r="M21" i="2"/>
  <c r="N21" i="2"/>
  <c r="O21" i="2"/>
  <c r="P21" i="2"/>
  <c r="K22" i="2"/>
  <c r="L22" i="2"/>
  <c r="M22" i="2"/>
  <c r="N22" i="2"/>
  <c r="O22" i="2"/>
  <c r="R22" i="2" s="1"/>
  <c r="P22" i="2"/>
  <c r="K23" i="2"/>
  <c r="L23" i="2"/>
  <c r="M23" i="2"/>
  <c r="N23" i="2"/>
  <c r="O23" i="2"/>
  <c r="P23" i="2"/>
  <c r="K24" i="2"/>
  <c r="L24" i="2"/>
  <c r="M24" i="2"/>
  <c r="N24" i="2"/>
  <c r="O24" i="2"/>
  <c r="P24" i="2"/>
  <c r="K25" i="2"/>
  <c r="L25" i="2"/>
  <c r="M25" i="2"/>
  <c r="N25" i="2"/>
  <c r="O25" i="2"/>
  <c r="R25" i="2" s="1"/>
  <c r="P25" i="2"/>
  <c r="K26" i="2"/>
  <c r="L26" i="2"/>
  <c r="M26" i="2"/>
  <c r="N26" i="2"/>
  <c r="O26" i="2"/>
  <c r="P26" i="2"/>
  <c r="K27" i="2"/>
  <c r="L27" i="2"/>
  <c r="M27" i="2"/>
  <c r="N27" i="2"/>
  <c r="O27" i="2"/>
  <c r="P27" i="2"/>
  <c r="R27" i="2" s="1"/>
  <c r="I8" i="1"/>
  <c r="L8" i="1"/>
  <c r="I9" i="1"/>
  <c r="L9" i="1"/>
  <c r="K9" i="1"/>
  <c r="I10" i="1"/>
  <c r="K10" i="1"/>
  <c r="I11" i="1"/>
  <c r="L11" i="1" s="1"/>
  <c r="K11" i="1"/>
  <c r="I12" i="1"/>
  <c r="K12" i="1" s="1"/>
  <c r="L12" i="1"/>
  <c r="I13" i="1"/>
  <c r="K13" i="1" s="1"/>
  <c r="M13" i="1" s="1"/>
  <c r="L13" i="1"/>
  <c r="I14" i="1"/>
  <c r="K14" i="1"/>
  <c r="I15" i="1"/>
  <c r="K15" i="1" s="1"/>
  <c r="M15" i="1" s="1"/>
  <c r="L15" i="1"/>
  <c r="I16" i="1"/>
  <c r="L16" i="1" s="1"/>
  <c r="K16" i="1"/>
  <c r="I17" i="1"/>
  <c r="L17" i="1" s="1"/>
  <c r="K17" i="1"/>
  <c r="I18" i="1"/>
  <c r="K18" i="1"/>
  <c r="I19" i="1"/>
  <c r="K19" i="1" s="1"/>
  <c r="M19" i="1" s="1"/>
  <c r="L19" i="1"/>
  <c r="I20" i="1"/>
  <c r="K20" i="1" s="1"/>
  <c r="L20" i="1"/>
  <c r="I21" i="1"/>
  <c r="L21" i="1" s="1"/>
  <c r="K21" i="1"/>
  <c r="I22" i="1"/>
  <c r="K22" i="1" s="1"/>
  <c r="L22" i="1"/>
  <c r="I23" i="1"/>
  <c r="K23" i="1" s="1"/>
  <c r="L23" i="1"/>
  <c r="I24" i="1"/>
  <c r="K24" i="1" s="1"/>
  <c r="L24" i="1"/>
  <c r="I25" i="1"/>
  <c r="L25" i="1" s="1"/>
  <c r="K25" i="1"/>
  <c r="R23" i="2" l="1"/>
  <c r="R15" i="2"/>
  <c r="R24" i="2"/>
  <c r="R16" i="2"/>
  <c r="R17" i="2"/>
  <c r="T27" i="2"/>
  <c r="T24" i="2"/>
  <c r="T23" i="2"/>
  <c r="R20" i="2"/>
  <c r="R26" i="2"/>
  <c r="T22" i="2"/>
  <c r="R21" i="2"/>
  <c r="T20" i="2"/>
  <c r="T19" i="2"/>
  <c r="T16" i="2"/>
  <c r="T15" i="2"/>
  <c r="T14" i="2"/>
  <c r="M12" i="1"/>
  <c r="M20" i="1"/>
  <c r="K8" i="1"/>
  <c r="M8" i="1" s="1"/>
  <c r="M24" i="1"/>
  <c r="M22" i="1"/>
  <c r="M23" i="1"/>
  <c r="T18" i="2"/>
  <c r="T26" i="2"/>
  <c r="T25" i="2"/>
  <c r="T17" i="2"/>
  <c r="L10" i="1"/>
  <c r="M10" i="1" s="1"/>
  <c r="L14" i="1"/>
  <c r="M14" i="1" s="1"/>
  <c r="M11" i="1"/>
  <c r="L18" i="1"/>
  <c r="M18" i="1" s="1"/>
  <c r="M16" i="1"/>
  <c r="M25" i="1"/>
  <c r="M21" i="1"/>
  <c r="M17" i="1"/>
  <c r="M9" i="1"/>
  <c r="T21" i="2" l="1"/>
</calcChain>
</file>

<file path=xl/comments1.xml><?xml version="1.0" encoding="utf-8"?>
<comments xmlns="http://schemas.openxmlformats.org/spreadsheetml/2006/main">
  <authors>
    <author>Leonora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 xml:space="preserve">DIAS TRAB=&gt;
</t>
        </r>
        <r>
          <rPr>
            <sz val="9"/>
            <color indexed="81"/>
            <rFont val="Tahoma"/>
            <family val="2"/>
          </rPr>
          <t xml:space="preserve">Es la resta de Fecha de término menos la Fecha de Inicio
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 xml:space="preserve">Sueldo=&gt;
</t>
        </r>
        <r>
          <rPr>
            <sz val="9"/>
            <color indexed="81"/>
            <rFont val="Tahoma"/>
            <family val="2"/>
          </rPr>
          <t>Si la condición es:
Eventual =SD(Eventual) * Dias Trab 
Estable=SD(Estable) * Dias Trab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 xml:space="preserve">Descuento=&gt;
</t>
        </r>
        <r>
          <rPr>
            <sz val="9"/>
            <color indexed="81"/>
            <rFont val="Tahoma"/>
            <family val="2"/>
          </rPr>
          <t>Solo si su condición es Eventual tendrá un descuento del 2%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 xml:space="preserve">Bonificación=&gt;
</t>
        </r>
        <r>
          <rPr>
            <sz val="9"/>
            <color indexed="81"/>
            <rFont val="Tahoma"/>
            <family val="2"/>
          </rPr>
          <t>Solo si su condición es Estable tendrá un descuento del 5%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 xml:space="preserve">Total=&gt;
</t>
        </r>
        <r>
          <rPr>
            <sz val="9"/>
            <color indexed="81"/>
            <rFont val="Tahoma"/>
            <family val="2"/>
          </rPr>
          <t>Es la Suma de Sueldo + Bonificación - Descuento</t>
        </r>
      </text>
    </comment>
  </commentList>
</comments>
</file>

<file path=xl/comments10.xml><?xml version="1.0" encoding="utf-8"?>
<comments xmlns="http://schemas.openxmlformats.org/spreadsheetml/2006/main">
  <authors>
    <author>Leonora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 xml:space="preserve">Código=&gt;
</t>
        </r>
        <r>
          <rPr>
            <sz val="9"/>
            <color indexed="81"/>
            <rFont val="Tahoma"/>
            <family val="2"/>
          </rPr>
          <t xml:space="preserve">Esta formado por las 3 primeras letras de su ocupación unidas con su Categoria de la siguiente forma:
Si Categoria es igual a:
A = 001-A
B = 002-B
C = 003-C
D = 004-D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Remuneración=&gt;
</t>
        </r>
        <r>
          <rPr>
            <sz val="9"/>
            <color indexed="81"/>
            <rFont val="Tahoma"/>
            <family val="2"/>
          </rPr>
          <t xml:space="preserve">Dependiendo de su Categoría su es:
A = 1000
B = 800
C = 700
D = 540 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Descuentos=&gt;
</t>
        </r>
        <r>
          <rPr>
            <sz val="9"/>
            <color indexed="81"/>
            <rFont val="Tahoma"/>
            <family val="2"/>
          </rPr>
          <t>Depende de su Afiliado
Horizonte = 11,14%
Integra = 10,98%
Profuturo = 11,47%
Unión Vida = 11,17%
de la Remuneración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 xml:space="preserve">Haber Básico=&gt;
</t>
        </r>
        <r>
          <rPr>
            <sz val="9"/>
            <color indexed="81"/>
            <rFont val="Tahoma"/>
            <family val="2"/>
          </rPr>
          <t>Es la Suma de Remuneración + Remuneraciones/Ingreso</t>
        </r>
      </text>
    </comment>
    <comment ref="R11" authorId="0">
      <text>
        <r>
          <rPr>
            <b/>
            <sz val="9"/>
            <color indexed="81"/>
            <rFont val="Tahoma"/>
            <family val="2"/>
          </rPr>
          <t>Aportes=&gt;</t>
        </r>
        <r>
          <rPr>
            <sz val="9"/>
            <color indexed="81"/>
            <rFont val="Tahoma"/>
            <family val="2"/>
          </rPr>
          <t xml:space="preserve">
Es la Suma de los Aportes</t>
        </r>
      </text>
    </comment>
    <comment ref="S11" authorId="0">
      <text>
        <r>
          <rPr>
            <b/>
            <sz val="9"/>
            <color indexed="81"/>
            <rFont val="Tahoma"/>
            <family val="2"/>
          </rPr>
          <t xml:space="preserve">Total Horas Extras=&gt;
</t>
        </r>
        <r>
          <rPr>
            <sz val="9"/>
            <color indexed="81"/>
            <rFont val="Tahoma"/>
            <family val="2"/>
          </rPr>
          <t>Es la multiplicación de las Horas Extras por El Precio de Hora Extra el cuál depende del nivel como se muestra en la tabla superior</t>
        </r>
      </text>
    </comment>
    <comment ref="T11" authorId="0">
      <text>
        <r>
          <rPr>
            <b/>
            <sz val="9"/>
            <color indexed="81"/>
            <rFont val="Tahoma"/>
            <family val="2"/>
          </rPr>
          <t xml:space="preserve">Sueldo Neto=&gt;
</t>
        </r>
        <r>
          <rPr>
            <sz val="9"/>
            <color indexed="81"/>
            <rFont val="Tahoma"/>
            <family val="2"/>
          </rPr>
          <t>Es la Suma de Haber Básico - T. Aportes + Total Extras</t>
        </r>
      </text>
    </comment>
  </commentList>
</comments>
</file>

<file path=xl/comments11.xml><?xml version="1.0" encoding="utf-8"?>
<comments xmlns="http://schemas.openxmlformats.org/spreadsheetml/2006/main">
  <authors>
    <author>Leonora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 xml:space="preserve">Sueldo Bruto=&gt;
</t>
        </r>
        <r>
          <rPr>
            <sz val="9"/>
            <color indexed="81"/>
            <rFont val="Tahoma"/>
            <family val="2"/>
          </rPr>
          <t xml:space="preserve">Extraemos la Hora y el Minuto lo convertimo en Hora para sumarlos y multiplicarlos por el Sueldo/Hora
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 xml:space="preserve">Comisión Ref=&gt;
</t>
        </r>
        <r>
          <rPr>
            <sz val="9"/>
            <color indexed="81"/>
            <rFont val="Tahoma"/>
            <family val="2"/>
          </rPr>
          <t xml:space="preserve">Depende del Nivel del Trabajador multiplicado por su Sueldo Bruto
</t>
        </r>
      </text>
    </comment>
  </commentList>
</comments>
</file>

<file path=xl/comments12.xml><?xml version="1.0" encoding="utf-8"?>
<comments xmlns="http://schemas.openxmlformats.org/spreadsheetml/2006/main">
  <authors>
    <author>Leonora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 xml:space="preserve">Sueldo Bruto=&gt;
</t>
        </r>
        <r>
          <rPr>
            <sz val="9"/>
            <color indexed="81"/>
            <rFont val="Tahoma"/>
            <family val="2"/>
          </rPr>
          <t xml:space="preserve">Extraemos la Hora y el Minuto lo convertimo en Hora para sumarlos y multiplicarlos por el Sueldo/Hora
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 xml:space="preserve">Comisión Ref=&gt;
</t>
        </r>
        <r>
          <rPr>
            <sz val="9"/>
            <color indexed="81"/>
            <rFont val="Tahoma"/>
            <family val="2"/>
          </rPr>
          <t xml:space="preserve">Depende del Nivel del Trabajador multiplicado por su Sueldo Bruto
</t>
        </r>
      </text>
    </comment>
  </commentList>
</comments>
</file>

<file path=xl/comments2.xml><?xml version="1.0" encoding="utf-8"?>
<comments xmlns="http://schemas.openxmlformats.org/spreadsheetml/2006/main">
  <authors>
    <author>Leonora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 xml:space="preserve">DIAS TRAB=&gt;
</t>
        </r>
        <r>
          <rPr>
            <sz val="9"/>
            <color indexed="81"/>
            <rFont val="Tahoma"/>
            <family val="2"/>
          </rPr>
          <t xml:space="preserve">Es la resta de Fecha de término menos la Fecha de Inicio
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 xml:space="preserve">Sueldo=&gt;
</t>
        </r>
        <r>
          <rPr>
            <sz val="9"/>
            <color indexed="81"/>
            <rFont val="Tahoma"/>
            <family val="2"/>
          </rPr>
          <t>Si la condición es:
Eventual =SD(Eventual) * Dias Trab 
Estable=SD(Estable) * Dias Trab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 xml:space="preserve">Descuento=&gt;
</t>
        </r>
        <r>
          <rPr>
            <sz val="9"/>
            <color indexed="81"/>
            <rFont val="Tahoma"/>
            <family val="2"/>
          </rPr>
          <t>Solo si su condición es Eventual tendrá un descuento del 2%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 xml:space="preserve">Bonificación=&gt;
</t>
        </r>
        <r>
          <rPr>
            <sz val="9"/>
            <color indexed="81"/>
            <rFont val="Tahoma"/>
            <family val="2"/>
          </rPr>
          <t>Solo si su condición es Estable tendrá un descuento del 5%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 xml:space="preserve">Total=&gt;
</t>
        </r>
        <r>
          <rPr>
            <sz val="9"/>
            <color indexed="81"/>
            <rFont val="Tahoma"/>
            <family val="2"/>
          </rPr>
          <t>Es la Suma de Sueldo + Bonificación - Descuento</t>
        </r>
      </text>
    </comment>
  </commentList>
</comments>
</file>

<file path=xl/comments3.xml><?xml version="1.0" encoding="utf-8"?>
<comments xmlns="http://schemas.openxmlformats.org/spreadsheetml/2006/main">
  <authors>
    <author>Leonora</author>
  </authors>
  <commentList>
    <comment ref="R7" authorId="0">
      <text>
        <r>
          <rPr>
            <b/>
            <sz val="9"/>
            <color indexed="81"/>
            <rFont val="Tahoma"/>
            <family val="2"/>
          </rPr>
          <t xml:space="preserve">Promovidos=&gt;
</t>
        </r>
        <r>
          <rPr>
            <sz val="9"/>
            <color indexed="81"/>
            <rFont val="Tahoma"/>
            <family val="2"/>
          </rPr>
          <t>Si:
Cantidad de notas &lt; 10,4 es &gt; a 4 = Repitente
Cantidad de notas &lt; 10,4 es &lt;= 0 = Promovido
Cantidad de notas &lt; 10,4 es &lt;= 4 = Aplazado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 xml:space="preserve">Promedio General=&gt;
</t>
        </r>
        <r>
          <rPr>
            <sz val="9"/>
            <color indexed="81"/>
            <rFont val="Tahoma"/>
            <family val="2"/>
          </rPr>
          <t>Si el Promovidos es:
Aplazado = Aplazado
Repitente = Repitente
Promovido = Redondear el Promedio de todos los cursos</t>
        </r>
      </text>
    </comment>
    <comment ref="T7" authorId="0">
      <text>
        <r>
          <rPr>
            <b/>
            <sz val="9"/>
            <color indexed="81"/>
            <rFont val="Tahoma"/>
            <family val="2"/>
          </rPr>
          <t xml:space="preserve">Condición=&gt;
</t>
        </r>
        <r>
          <rPr>
            <sz val="9"/>
            <color indexed="81"/>
            <rFont val="Tahoma"/>
            <family val="2"/>
          </rPr>
          <t>Si su Prom. General es:
Repitente = Malo
Aplazado = (Vacío)
de 11 a 13 = Regular
de 14 a 15 = Bueno
de 16 a 17 = Muy Bueno
de 18 a 20 = Excelente</t>
        </r>
      </text>
    </comment>
  </commentList>
</comments>
</file>

<file path=xl/comments4.xml><?xml version="1.0" encoding="utf-8"?>
<comments xmlns="http://schemas.openxmlformats.org/spreadsheetml/2006/main">
  <authors>
    <author>Leonora</author>
  </authors>
  <commentList>
    <comment ref="R7" authorId="0">
      <text>
        <r>
          <rPr>
            <b/>
            <sz val="9"/>
            <color indexed="81"/>
            <rFont val="Tahoma"/>
            <family val="2"/>
          </rPr>
          <t xml:space="preserve">Promovidos=&gt;
</t>
        </r>
        <r>
          <rPr>
            <sz val="9"/>
            <color indexed="81"/>
            <rFont val="Tahoma"/>
            <family val="2"/>
          </rPr>
          <t>Si:
Cantidad de notas &lt; 10,4 es &gt; a 4 = Repitente
Cantidad de notas &lt; 10,4 es &lt;= 0 = Promovido
Cantidad de notas &lt; 10,4 es &lt;= 4 = Aplazado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 xml:space="preserve">Promedio General=&gt;
</t>
        </r>
        <r>
          <rPr>
            <sz val="9"/>
            <color indexed="81"/>
            <rFont val="Tahoma"/>
            <family val="2"/>
          </rPr>
          <t>Si el Promovidos es:
Aplazado = Aplazado
Repitente = Repitente
Promovido = Redondear el Promedio de todos los cursos</t>
        </r>
      </text>
    </comment>
    <comment ref="T7" authorId="0">
      <text>
        <r>
          <rPr>
            <b/>
            <sz val="9"/>
            <color indexed="81"/>
            <rFont val="Tahoma"/>
            <family val="2"/>
          </rPr>
          <t xml:space="preserve">Condición=&gt;
</t>
        </r>
        <r>
          <rPr>
            <sz val="9"/>
            <color indexed="81"/>
            <rFont val="Tahoma"/>
            <family val="2"/>
          </rPr>
          <t>Si su Prom. General es:
Repitente = Malo
Aplazado = (Vacío)
de 11 a 13 = Regular
de 14 a 15 = Bueno
de 16 a 17 = Muy Bueno
de 18 a 20 = Excelente</t>
        </r>
      </text>
    </comment>
  </commentList>
</comments>
</file>

<file path=xl/comments5.xml><?xml version="1.0" encoding="utf-8"?>
<comments xmlns="http://schemas.openxmlformats.org/spreadsheetml/2006/main">
  <authors>
    <author>Leonora</author>
  </authors>
  <commentList>
    <comment ref="D1" authorId="0">
      <text>
        <r>
          <rPr>
            <b/>
            <sz val="9"/>
            <color indexed="81"/>
            <rFont val="Tahoma"/>
            <family val="2"/>
          </rPr>
          <t xml:space="preserve">Tiempo de Servicio=&gt;
</t>
        </r>
        <r>
          <rPr>
            <sz val="9"/>
            <color indexed="81"/>
            <rFont val="Tahoma"/>
            <family val="2"/>
          </rPr>
          <t>Es los años obtenidos de la diferencia entra la Fecha Actual y la F_Ingreso</t>
        </r>
      </text>
    </comment>
    <comment ref="H1" authorId="0">
      <text>
        <r>
          <rPr>
            <b/>
            <sz val="9"/>
            <color indexed="81"/>
            <rFont val="Tahoma"/>
            <family val="2"/>
          </rPr>
          <t xml:space="preserve">Cargo=&gt;
</t>
        </r>
        <r>
          <rPr>
            <sz val="9"/>
            <color indexed="81"/>
            <rFont val="Tahoma"/>
            <family val="2"/>
          </rPr>
          <t>Depende de su IdCargo:
A=Empleado
B=Técnico
C=Supervisor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 xml:space="preserve">Sueldo=&gt;
</t>
        </r>
        <r>
          <rPr>
            <sz val="9"/>
            <color indexed="81"/>
            <rFont val="Tahoma"/>
            <family val="2"/>
          </rPr>
          <t>Depende del cargo: A=1000
B=1200
C=2000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 xml:space="preserve">Bon1=&gt;
</t>
        </r>
        <r>
          <rPr>
            <sz val="9"/>
            <color indexed="81"/>
            <rFont val="Tahoma"/>
            <family val="2"/>
          </rPr>
          <t xml:space="preserve">Es el 10% del sueldo
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 xml:space="preserve">Bon2=&gt;
</t>
        </r>
        <r>
          <rPr>
            <sz val="9"/>
            <color indexed="81"/>
            <rFont val="Tahoma"/>
            <family val="2"/>
          </rPr>
          <t>Si su tiempo de servicio es &gt;= 20 años entonces es el 5% del sueldo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 xml:space="preserve">Bon3=&gt;
</t>
        </r>
        <r>
          <rPr>
            <sz val="9"/>
            <color indexed="81"/>
            <rFont val="Tahoma"/>
            <family val="2"/>
          </rPr>
          <t xml:space="preserve">Si posee hijos entonces es el 9% del sueldo
</t>
        </r>
      </text>
    </comment>
  </commentList>
</comments>
</file>

<file path=xl/comments6.xml><?xml version="1.0" encoding="utf-8"?>
<comments xmlns="http://schemas.openxmlformats.org/spreadsheetml/2006/main">
  <authors>
    <author>Leonora</author>
  </authors>
  <commentList>
    <comment ref="D1" authorId="0">
      <text>
        <r>
          <rPr>
            <b/>
            <sz val="9"/>
            <color indexed="81"/>
            <rFont val="Tahoma"/>
            <family val="2"/>
          </rPr>
          <t xml:space="preserve">Tiempo de Servicio=&gt;
</t>
        </r>
        <r>
          <rPr>
            <sz val="9"/>
            <color indexed="81"/>
            <rFont val="Tahoma"/>
            <family val="2"/>
          </rPr>
          <t>Es los años obtenidos de la diferencia entra la Fecha Actual y la F_Ingreso</t>
        </r>
      </text>
    </comment>
    <comment ref="H1" authorId="0">
      <text>
        <r>
          <rPr>
            <b/>
            <sz val="9"/>
            <color indexed="81"/>
            <rFont val="Tahoma"/>
            <family val="2"/>
          </rPr>
          <t xml:space="preserve">Cargo=&gt;
</t>
        </r>
        <r>
          <rPr>
            <sz val="9"/>
            <color indexed="81"/>
            <rFont val="Tahoma"/>
            <family val="2"/>
          </rPr>
          <t>Depende de su IdCargo:
A=Empleado
B=Técnico
C=Supervisor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 xml:space="preserve">Sueldo=&gt;
</t>
        </r>
        <r>
          <rPr>
            <sz val="9"/>
            <color indexed="81"/>
            <rFont val="Tahoma"/>
            <family val="2"/>
          </rPr>
          <t>Depende del cargo: A=1000
B=1200
C=2000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 xml:space="preserve">Bon1=&gt;
</t>
        </r>
        <r>
          <rPr>
            <sz val="9"/>
            <color indexed="81"/>
            <rFont val="Tahoma"/>
            <family val="2"/>
          </rPr>
          <t xml:space="preserve">Es el 10% del sueldo
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 xml:space="preserve">Bon2=&gt;
</t>
        </r>
        <r>
          <rPr>
            <sz val="9"/>
            <color indexed="81"/>
            <rFont val="Tahoma"/>
            <family val="2"/>
          </rPr>
          <t>Si su tiempo de servicio es &gt;= 20 años entonces es el 5% del sueldo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 xml:space="preserve">Bon3=&gt;
</t>
        </r>
        <r>
          <rPr>
            <sz val="9"/>
            <color indexed="81"/>
            <rFont val="Tahoma"/>
            <family val="2"/>
          </rPr>
          <t xml:space="preserve">Si posee hijos entonces es el 9% del sueldo
</t>
        </r>
      </text>
    </comment>
  </commentList>
</comments>
</file>

<file path=xl/comments7.xml><?xml version="1.0" encoding="utf-8"?>
<comments xmlns="http://schemas.openxmlformats.org/spreadsheetml/2006/main">
  <authors>
    <author>Microsoft</author>
    <author>Leonora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 xml:space="preserve"> Luis Humberto Donayre Junchaya:</t>
        </r>
        <r>
          <rPr>
            <sz val="8"/>
            <color indexed="81"/>
            <rFont val="Tahoma"/>
            <family val="2"/>
          </rPr>
          <t xml:space="preserve">
Extraer el Nº de Matrícula para que se muestre de la siguiente foma: </t>
        </r>
        <r>
          <rPr>
            <b/>
            <sz val="8"/>
            <color indexed="81"/>
            <rFont val="Tahoma"/>
            <family val="2"/>
          </rPr>
          <t>VERDEG-PE-DSI-08-9018</t>
        </r>
        <r>
          <rPr>
            <sz val="8"/>
            <color indexed="81"/>
            <rFont val="Tahoma"/>
            <family val="2"/>
          </rPr>
          <t>.</t>
        </r>
      </text>
    </comment>
    <comment ref="L8" authorId="0">
      <text>
        <r>
          <rPr>
            <b/>
            <sz val="8"/>
            <color indexed="81"/>
            <rFont val="Tahoma"/>
            <family val="2"/>
          </rPr>
          <t>Luis Humberto Donayre Junchaya:</t>
        </r>
        <r>
          <rPr>
            <sz val="8"/>
            <color indexed="81"/>
            <rFont val="Tahoma"/>
            <family val="2"/>
          </rPr>
          <t xml:space="preserve">
Es la suma de todas las notas.</t>
        </r>
      </text>
    </comment>
    <comment ref="M8" authorId="1">
      <text>
        <r>
          <rPr>
            <b/>
            <sz val="9"/>
            <color indexed="81"/>
            <rFont val="Tahoma"/>
            <family val="2"/>
          </rPr>
          <t xml:space="preserve">Prom Unidad=&gt;
</t>
        </r>
        <r>
          <rPr>
            <sz val="9"/>
            <color indexed="81"/>
            <rFont val="Tahoma"/>
            <family val="2"/>
          </rPr>
          <t>Es el promedio de las 4 notas (C.T., P.O., P.E., T.I.)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 xml:space="preserve">Prom Bimestral=&gt;
</t>
        </r>
        <r>
          <rPr>
            <sz val="8"/>
            <color indexed="81"/>
            <rFont val="Tahoma"/>
            <family val="2"/>
          </rPr>
          <t>Los Promedios Bimestrales &gt;= a 10,5 Mostrarlo en color Azul de lo contrario en color Rojo</t>
        </r>
      </text>
    </comment>
    <comment ref="P8" authorId="0">
      <text>
        <r>
          <rPr>
            <b/>
            <sz val="8"/>
            <color indexed="81"/>
            <rFont val="Tahoma"/>
            <family val="2"/>
          </rPr>
          <t>Condición1=&gt;</t>
        </r>
        <r>
          <rPr>
            <sz val="8"/>
            <color indexed="81"/>
            <rFont val="Tahoma"/>
            <family val="2"/>
          </rPr>
          <t xml:space="preserve">
Si el promedio Bimestral es &gt;= a 10.5, entonces es </t>
        </r>
        <r>
          <rPr>
            <b/>
            <sz val="8"/>
            <color indexed="81"/>
            <rFont val="Tahoma"/>
            <family val="2"/>
          </rPr>
          <t>Aprobado</t>
        </r>
        <r>
          <rPr>
            <sz val="8"/>
            <color indexed="81"/>
            <rFont val="Tahoma"/>
            <family val="2"/>
          </rPr>
          <t xml:space="preserve">, de lo contrario  </t>
        </r>
        <r>
          <rPr>
            <b/>
            <sz val="8"/>
            <color indexed="81"/>
            <rFont val="Tahoma"/>
            <family val="2"/>
          </rPr>
          <t>Desaprobado</t>
        </r>
        <r>
          <rPr>
            <sz val="8"/>
            <color indexed="81"/>
            <rFont val="Tahoma"/>
            <family val="2"/>
          </rPr>
          <t>.</t>
        </r>
      </text>
    </comment>
    <comment ref="Q8" authorId="0">
      <text>
        <r>
          <rPr>
            <b/>
            <sz val="8"/>
            <color indexed="81"/>
            <rFont val="Tahoma"/>
            <family val="2"/>
          </rPr>
          <t>Luis Humberto Donayre Junchaya:</t>
        </r>
        <r>
          <rPr>
            <sz val="8"/>
            <color indexed="81"/>
            <rFont val="Tahoma"/>
            <family val="2"/>
          </rPr>
          <t xml:space="preserve">
Si el promedio bimestral es
&lt;= 8 entonces es </t>
        </r>
        <r>
          <rPr>
            <b/>
            <sz val="8"/>
            <color indexed="81"/>
            <rFont val="Tahoma"/>
            <family val="2"/>
          </rPr>
          <t xml:space="preserve">Repitente
</t>
        </r>
        <r>
          <rPr>
            <sz val="8"/>
            <color indexed="81"/>
            <rFont val="Tahoma"/>
            <family val="2"/>
          </rPr>
          <t>&lt;</t>
        </r>
        <r>
          <rPr>
            <b/>
            <sz val="8"/>
            <color indexed="81"/>
            <rFont val="Tahoma"/>
            <family val="2"/>
          </rPr>
          <t>=</t>
        </r>
        <r>
          <rPr>
            <sz val="8"/>
            <color indexed="81"/>
            <rFont val="Tahoma"/>
            <family val="2"/>
          </rPr>
          <t xml:space="preserve">10.5 entonces </t>
        </r>
        <r>
          <rPr>
            <b/>
            <sz val="8"/>
            <color indexed="81"/>
            <rFont val="Tahoma"/>
            <family val="2"/>
          </rPr>
          <t>Sustitutorio</t>
        </r>
        <r>
          <rPr>
            <sz val="8"/>
            <color indexed="81"/>
            <rFont val="Tahoma"/>
            <family val="2"/>
          </rPr>
          <t xml:space="preserve">,
de lo contrario es </t>
        </r>
        <r>
          <rPr>
            <b/>
            <sz val="8"/>
            <color indexed="81"/>
            <rFont val="Tahoma"/>
            <family val="2"/>
          </rPr>
          <t>Promedio bimestral</t>
        </r>
        <r>
          <rPr>
            <sz val="8"/>
            <color indexed="81"/>
            <rFont val="Tahoma"/>
            <family val="2"/>
          </rPr>
          <t>.</t>
        </r>
      </text>
    </comment>
  </commentList>
</comments>
</file>

<file path=xl/comments8.xml><?xml version="1.0" encoding="utf-8"?>
<comments xmlns="http://schemas.openxmlformats.org/spreadsheetml/2006/main">
  <authors>
    <author>Microsoft</author>
    <author>Leonora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 xml:space="preserve"> Luis Humberto Donayre Junchaya:</t>
        </r>
        <r>
          <rPr>
            <sz val="8"/>
            <color indexed="81"/>
            <rFont val="Tahoma"/>
            <family val="2"/>
          </rPr>
          <t xml:space="preserve">
Extraer el Nº de Matrícula para que se muestre de la siguiente foma: </t>
        </r>
        <r>
          <rPr>
            <b/>
            <sz val="8"/>
            <color indexed="81"/>
            <rFont val="Tahoma"/>
            <family val="2"/>
          </rPr>
          <t>VERDEG-PE-DSI-08-9018</t>
        </r>
        <r>
          <rPr>
            <sz val="8"/>
            <color indexed="81"/>
            <rFont val="Tahoma"/>
            <family val="2"/>
          </rPr>
          <t>.</t>
        </r>
      </text>
    </comment>
    <comment ref="L8" authorId="0">
      <text>
        <r>
          <rPr>
            <b/>
            <sz val="8"/>
            <color indexed="81"/>
            <rFont val="Tahoma"/>
            <family val="2"/>
          </rPr>
          <t>Luis Humberto Donayre Junchaya:</t>
        </r>
        <r>
          <rPr>
            <sz val="8"/>
            <color indexed="81"/>
            <rFont val="Tahoma"/>
            <family val="2"/>
          </rPr>
          <t xml:space="preserve">
Es la suma de todas las notas.</t>
        </r>
      </text>
    </comment>
    <comment ref="M8" authorId="1">
      <text>
        <r>
          <rPr>
            <b/>
            <sz val="9"/>
            <color indexed="81"/>
            <rFont val="Tahoma"/>
            <family val="2"/>
          </rPr>
          <t xml:space="preserve">Prom Unidad=&gt;
</t>
        </r>
        <r>
          <rPr>
            <sz val="9"/>
            <color indexed="81"/>
            <rFont val="Tahoma"/>
            <family val="2"/>
          </rPr>
          <t>Es el promedio de las 4 notas (C.T., P.O., P.E., T.I.)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 xml:space="preserve">Prom Bimestral=&gt;
</t>
        </r>
        <r>
          <rPr>
            <sz val="8"/>
            <color indexed="81"/>
            <rFont val="Tahoma"/>
            <family val="2"/>
          </rPr>
          <t>Los Promedios Bimestrales &gt;= a 10,5 Mostrarlo en color Azul de lo contrario en color Rojo</t>
        </r>
      </text>
    </comment>
    <comment ref="P8" authorId="0">
      <text>
        <r>
          <rPr>
            <b/>
            <sz val="8"/>
            <color indexed="81"/>
            <rFont val="Tahoma"/>
            <family val="2"/>
          </rPr>
          <t>Condición1=&gt;</t>
        </r>
        <r>
          <rPr>
            <sz val="8"/>
            <color indexed="81"/>
            <rFont val="Tahoma"/>
            <family val="2"/>
          </rPr>
          <t xml:space="preserve">
Si el promedio Bimestral es &gt;= a 10.5, entonces es </t>
        </r>
        <r>
          <rPr>
            <b/>
            <sz val="8"/>
            <color indexed="81"/>
            <rFont val="Tahoma"/>
            <family val="2"/>
          </rPr>
          <t>Aprobado</t>
        </r>
        <r>
          <rPr>
            <sz val="8"/>
            <color indexed="81"/>
            <rFont val="Tahoma"/>
            <family val="2"/>
          </rPr>
          <t xml:space="preserve">, de lo contrario  </t>
        </r>
        <r>
          <rPr>
            <b/>
            <sz val="8"/>
            <color indexed="81"/>
            <rFont val="Tahoma"/>
            <family val="2"/>
          </rPr>
          <t>Desaprobado</t>
        </r>
        <r>
          <rPr>
            <sz val="8"/>
            <color indexed="81"/>
            <rFont val="Tahoma"/>
            <family val="2"/>
          </rPr>
          <t>.</t>
        </r>
      </text>
    </comment>
    <comment ref="Q8" authorId="0">
      <text>
        <r>
          <rPr>
            <b/>
            <sz val="8"/>
            <color indexed="81"/>
            <rFont val="Tahoma"/>
            <family val="2"/>
          </rPr>
          <t>Luis Humberto Donayre Junchaya:</t>
        </r>
        <r>
          <rPr>
            <sz val="8"/>
            <color indexed="81"/>
            <rFont val="Tahoma"/>
            <family val="2"/>
          </rPr>
          <t xml:space="preserve">
Si el promedio bimestral es
&lt;= 8 entonces es </t>
        </r>
        <r>
          <rPr>
            <b/>
            <sz val="8"/>
            <color indexed="81"/>
            <rFont val="Tahoma"/>
            <family val="2"/>
          </rPr>
          <t xml:space="preserve">Repitente
</t>
        </r>
        <r>
          <rPr>
            <sz val="8"/>
            <color indexed="81"/>
            <rFont val="Tahoma"/>
            <family val="2"/>
          </rPr>
          <t>&lt;</t>
        </r>
        <r>
          <rPr>
            <b/>
            <sz val="8"/>
            <color indexed="81"/>
            <rFont val="Tahoma"/>
            <family val="2"/>
          </rPr>
          <t>=</t>
        </r>
        <r>
          <rPr>
            <sz val="8"/>
            <color indexed="81"/>
            <rFont val="Tahoma"/>
            <family val="2"/>
          </rPr>
          <t xml:space="preserve">10.5 entonces </t>
        </r>
        <r>
          <rPr>
            <b/>
            <sz val="8"/>
            <color indexed="81"/>
            <rFont val="Tahoma"/>
            <family val="2"/>
          </rPr>
          <t>Sustitutorio</t>
        </r>
        <r>
          <rPr>
            <sz val="8"/>
            <color indexed="81"/>
            <rFont val="Tahoma"/>
            <family val="2"/>
          </rPr>
          <t xml:space="preserve">,
de lo contrario es </t>
        </r>
        <r>
          <rPr>
            <b/>
            <sz val="8"/>
            <color indexed="81"/>
            <rFont val="Tahoma"/>
            <family val="2"/>
          </rPr>
          <t>Promedio bimestral</t>
        </r>
        <r>
          <rPr>
            <sz val="8"/>
            <color indexed="81"/>
            <rFont val="Tahoma"/>
            <family val="2"/>
          </rPr>
          <t>.</t>
        </r>
      </text>
    </comment>
  </commentList>
</comments>
</file>

<file path=xl/comments9.xml><?xml version="1.0" encoding="utf-8"?>
<comments xmlns="http://schemas.openxmlformats.org/spreadsheetml/2006/main">
  <authors>
    <author>Leonora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 xml:space="preserve">Código=&gt;
</t>
        </r>
        <r>
          <rPr>
            <sz val="9"/>
            <color indexed="81"/>
            <rFont val="Tahoma"/>
            <family val="2"/>
          </rPr>
          <t xml:space="preserve">Esta formado por las 3 primeras letras de su ocupación unidas con su Categoria de la siguiente forma:
Si Categoria es igual a:
A = 001-A
B = 002-B
C = 003-C
D = 004-D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Remuneración=&gt;
</t>
        </r>
        <r>
          <rPr>
            <sz val="9"/>
            <color indexed="81"/>
            <rFont val="Tahoma"/>
            <family val="2"/>
          </rPr>
          <t xml:space="preserve">Dependiendo de su Categoría su es:
A = 1000
B = 800
C = 700
D = 540 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Descuentos=&gt;
</t>
        </r>
        <r>
          <rPr>
            <sz val="9"/>
            <color indexed="81"/>
            <rFont val="Tahoma"/>
            <family val="2"/>
          </rPr>
          <t>Depende de su Afiliado
Horizonte = 11,14%
Integra = 10,98%
Profuturo = 11,47%
Unión Vida = 11,17%
de la Remuneración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 xml:space="preserve">Haber Básico=&gt;
</t>
        </r>
        <r>
          <rPr>
            <sz val="9"/>
            <color indexed="81"/>
            <rFont val="Tahoma"/>
            <family val="2"/>
          </rPr>
          <t>Es la Suma de Remuneración + Remuneraciones/Ingreso</t>
        </r>
      </text>
    </comment>
    <comment ref="R11" authorId="0">
      <text>
        <r>
          <rPr>
            <b/>
            <sz val="9"/>
            <color indexed="81"/>
            <rFont val="Tahoma"/>
            <family val="2"/>
          </rPr>
          <t>Aportes=&gt;</t>
        </r>
        <r>
          <rPr>
            <sz val="9"/>
            <color indexed="81"/>
            <rFont val="Tahoma"/>
            <family val="2"/>
          </rPr>
          <t xml:space="preserve">
Es la Suma de los Aportes</t>
        </r>
      </text>
    </comment>
    <comment ref="S11" authorId="0">
      <text>
        <r>
          <rPr>
            <b/>
            <sz val="9"/>
            <color indexed="81"/>
            <rFont val="Tahoma"/>
            <family val="2"/>
          </rPr>
          <t xml:space="preserve">Total Horas Extras=&gt;
</t>
        </r>
        <r>
          <rPr>
            <sz val="9"/>
            <color indexed="81"/>
            <rFont val="Tahoma"/>
            <family val="2"/>
          </rPr>
          <t>Es la multiplicación de las Horas Extras por El Precio de Hora Extra el cuál depende del nivel como se muestra en la tabla superior</t>
        </r>
      </text>
    </comment>
    <comment ref="T11" authorId="0">
      <text>
        <r>
          <rPr>
            <b/>
            <sz val="9"/>
            <color indexed="81"/>
            <rFont val="Tahoma"/>
            <family val="2"/>
          </rPr>
          <t xml:space="preserve">Sueldo Neto=&gt;
</t>
        </r>
        <r>
          <rPr>
            <sz val="9"/>
            <color indexed="81"/>
            <rFont val="Tahoma"/>
            <family val="2"/>
          </rPr>
          <t>Es la Suma de Haber Básico - T. Aportes + Total Extras</t>
        </r>
      </text>
    </comment>
  </commentList>
</comments>
</file>

<file path=xl/sharedStrings.xml><?xml version="1.0" encoding="utf-8"?>
<sst xmlns="http://schemas.openxmlformats.org/spreadsheetml/2006/main" count="716" uniqueCount="237">
  <si>
    <t>VENTURA QUISPE, Flor Liliana</t>
  </si>
  <si>
    <t>ESTABLE</t>
  </si>
  <si>
    <t>TB019</t>
  </si>
  <si>
    <t>UCHARIMA HUARCAYA, Rocio del Pilar</t>
  </si>
  <si>
    <t>TB018</t>
  </si>
  <si>
    <t>SAAVEDRA NEYRA, Trudy Miriam</t>
  </si>
  <si>
    <t>EVENTUAL</t>
  </si>
  <si>
    <t>TB017</t>
  </si>
  <si>
    <t>POMA ANTEZANA, Lidia</t>
  </si>
  <si>
    <t>TB016</t>
  </si>
  <si>
    <t>PARRA AYQUIPA, Concepcion Pablo</t>
  </si>
  <si>
    <t>TB015</t>
  </si>
  <si>
    <t>PARDO TAIPE, Roberto Nelson</t>
  </si>
  <si>
    <t>TB014</t>
  </si>
  <si>
    <t>ORMEÑO CABRERA, Mirtha Milagros</t>
  </si>
  <si>
    <t>TB013</t>
  </si>
  <si>
    <t>GUILLEN VENTURA, Cristhian Alfredo</t>
  </si>
  <si>
    <t>TB012</t>
  </si>
  <si>
    <t>ESPINOZA CARDENAS, Yovana Angela</t>
  </si>
  <si>
    <t>TB011</t>
  </si>
  <si>
    <t>ESPINO COAQUIRA, Yolanda del Rosario</t>
  </si>
  <si>
    <t>TB010</t>
  </si>
  <si>
    <t>CORDOVA PAREDES, Walter Daniel</t>
  </si>
  <si>
    <t>TB009</t>
  </si>
  <si>
    <t>CONDE SAYRITUPAC, Yacqueline Paola</t>
  </si>
  <si>
    <t>TB008</t>
  </si>
  <si>
    <t>CHOQUE ASTOCAZA, Claudio Omar</t>
  </si>
  <si>
    <t>TB007</t>
  </si>
  <si>
    <t>CHÁVEZ HUANACO, Karina Elizabeth</t>
  </si>
  <si>
    <t>TB006</t>
  </si>
  <si>
    <t>CASAVILCA VARGAS, Felix Ernesto</t>
  </si>
  <si>
    <t>TB005</t>
  </si>
  <si>
    <t>CAHUANA GAVILANO, Maria Tereza</t>
  </si>
  <si>
    <t>TB004</t>
  </si>
  <si>
    <t>CACERES QUISPE, Maria Luz</t>
  </si>
  <si>
    <t>TB003</t>
  </si>
  <si>
    <t>BENDEZU CASTRO, Gladys Arleni</t>
  </si>
  <si>
    <t>TB002</t>
  </si>
  <si>
    <t>APARCANA HUAMAN, Gynno Victor Raúl</t>
  </si>
  <si>
    <t>TB001</t>
  </si>
  <si>
    <t>TOTAL</t>
  </si>
  <si>
    <t>SUELDO</t>
  </si>
  <si>
    <t>DIAS TRAB</t>
  </si>
  <si>
    <t>TIEMP/SERV</t>
  </si>
  <si>
    <t>FECHA/TERM</t>
  </si>
  <si>
    <t>FECHA/INIC</t>
  </si>
  <si>
    <t xml:space="preserve">APELLIDOS Y NOMBRES </t>
  </si>
  <si>
    <t>CONDICION</t>
  </si>
  <si>
    <t>CODIGO</t>
  </si>
  <si>
    <t>Nº BOLETA</t>
  </si>
  <si>
    <t>Sueldo Diario</t>
  </si>
  <si>
    <t>Estable</t>
  </si>
  <si>
    <t>Eventual</t>
  </si>
  <si>
    <t>UNIÓN VIDA</t>
  </si>
  <si>
    <t>C</t>
  </si>
  <si>
    <t>PAREDES CONTRERAS CLAUDIA</t>
  </si>
  <si>
    <t>Obrero</t>
  </si>
  <si>
    <t>HORIZONTE</t>
  </si>
  <si>
    <t>D</t>
  </si>
  <si>
    <t>RAFAEL CLEMENTE HILDA</t>
  </si>
  <si>
    <t>B</t>
  </si>
  <si>
    <t>QUISPE MENESES ANA MARIA</t>
  </si>
  <si>
    <t>Empleado</t>
  </si>
  <si>
    <t>INTEGRA</t>
  </si>
  <si>
    <t>QUISPE MACHACA JULIAN</t>
  </si>
  <si>
    <t>QUISPE LIMA FELICITAA</t>
  </si>
  <si>
    <t>QUISPE LIMA AGUSTINA</t>
  </si>
  <si>
    <t>GONZALEZ INJANTE NARDA</t>
  </si>
  <si>
    <t>SNP</t>
  </si>
  <si>
    <t>GOMEZ GUTIERREZ MONICA</t>
  </si>
  <si>
    <t>A</t>
  </si>
  <si>
    <t>HUAMANI HUINCHO JUSTINA</t>
  </si>
  <si>
    <t>PROFUTURO</t>
  </si>
  <si>
    <t xml:space="preserve">HUAMANI  CONGACHA FELIX </t>
  </si>
  <si>
    <t xml:space="preserve">HUAMANI  CONGACHA EFRAIN </t>
  </si>
  <si>
    <t>CHOQUE FLORES ADEMIA</t>
  </si>
  <si>
    <t>CHIPANA GONZALES MIGUEL</t>
  </si>
  <si>
    <t>CHIPANA GONZALES ALEX RAUL</t>
  </si>
  <si>
    <t>AQUINO APAZA LUIS QUINTIN</t>
  </si>
  <si>
    <t>H. EXTRAS</t>
  </si>
  <si>
    <t>BÁSICO</t>
  </si>
  <si>
    <t>IES</t>
  </si>
  <si>
    <t>RPS</t>
  </si>
  <si>
    <t>C.T.S</t>
  </si>
  <si>
    <t>Gratificación</t>
  </si>
  <si>
    <t>Vacaciones</t>
  </si>
  <si>
    <t>SNP/AFP</t>
  </si>
  <si>
    <t>ORDEN</t>
  </si>
  <si>
    <t>SUELDO NETO</t>
  </si>
  <si>
    <t>T. APORTES</t>
  </si>
  <si>
    <t>HABER</t>
  </si>
  <si>
    <t>DESCUENTOS</t>
  </si>
  <si>
    <t>AFILIADOS</t>
  </si>
  <si>
    <t>CATEGORIA</t>
  </si>
  <si>
    <t>FEC/ING.</t>
  </si>
  <si>
    <t>REMUNERACIÓN</t>
  </si>
  <si>
    <t>APELLIDOS Y NOMBRES</t>
  </si>
  <si>
    <t>OCUPACIÓN</t>
  </si>
  <si>
    <t>CÓDIGO</t>
  </si>
  <si>
    <t>Nº</t>
  </si>
  <si>
    <t>APORTES</t>
  </si>
  <si>
    <t>REMUNERACIONES/INGRESOS</t>
  </si>
  <si>
    <t>AFP</t>
  </si>
  <si>
    <t>Mes</t>
  </si>
  <si>
    <t>PLANILLA DE SUELDO DEL PERSONAL CORRESPONDIENTE AL MES DE DICIEMBRE DEL 2008</t>
  </si>
  <si>
    <t>SERVISOFT SERVICIO Y MANTENIMIENTO DE SOFTWARE S.A.</t>
  </si>
  <si>
    <t>Mendieta Ramos, Alonso</t>
  </si>
  <si>
    <t>Juarez Aparcana, Aydam</t>
  </si>
  <si>
    <t>Fajardo Benites, Geraldine</t>
  </si>
  <si>
    <t>Espinoza Oré, Mayra</t>
  </si>
  <si>
    <t>Donayre Morón, Víctor</t>
  </si>
  <si>
    <t>De la Cruz Oviedo, Karem</t>
  </si>
  <si>
    <t>Cazorla Altamirano, Massiel</t>
  </si>
  <si>
    <t>Bonifaz Alvites, Lissett</t>
  </si>
  <si>
    <t>Bernales Aroní, Alejandro</t>
  </si>
  <si>
    <t>Meza Anchante, Lizandro</t>
  </si>
  <si>
    <t>Alumnos</t>
  </si>
  <si>
    <t>Nº Ord.</t>
  </si>
  <si>
    <t>CONDICIÓN</t>
  </si>
  <si>
    <t>PROM.GENERAL</t>
  </si>
  <si>
    <t>PROMOVIDOS</t>
  </si>
  <si>
    <t>Embriología</t>
  </si>
  <si>
    <t>Histologia</t>
  </si>
  <si>
    <t>Medicina General</t>
  </si>
  <si>
    <t>Medicina Legal</t>
  </si>
  <si>
    <t>Medicina I</t>
  </si>
  <si>
    <t>Biología</t>
  </si>
  <si>
    <t>Cirugía</t>
  </si>
  <si>
    <t>Oftalmología</t>
  </si>
  <si>
    <t>Cardiología</t>
  </si>
  <si>
    <t>Neurología</t>
  </si>
  <si>
    <t>Parasitología</t>
  </si>
  <si>
    <t>Lengua I</t>
  </si>
  <si>
    <t>Redacción</t>
  </si>
  <si>
    <t>Comunicación</t>
  </si>
  <si>
    <t>PROMEDIOS FINALES DE LOS CURSOS</t>
  </si>
  <si>
    <t>Facultad de Medicina Humana</t>
  </si>
  <si>
    <t>Universidad Nacional "San Luis Gonzaga" de Ica</t>
  </si>
  <si>
    <t>Orlando</t>
  </si>
  <si>
    <t>Meneses</t>
  </si>
  <si>
    <t>Escalante</t>
  </si>
  <si>
    <t>Helena</t>
  </si>
  <si>
    <t>Herrera</t>
  </si>
  <si>
    <t>Zuzunaga</t>
  </si>
  <si>
    <t>Armando</t>
  </si>
  <si>
    <t>Palomino</t>
  </si>
  <si>
    <t>Jimenez</t>
  </si>
  <si>
    <t>Ana</t>
  </si>
  <si>
    <t>Lara</t>
  </si>
  <si>
    <t>Castro</t>
  </si>
  <si>
    <t>Wilfredo</t>
  </si>
  <si>
    <t>Contreras</t>
  </si>
  <si>
    <t>Quispe</t>
  </si>
  <si>
    <t>Julissa</t>
  </si>
  <si>
    <t>Aybar</t>
  </si>
  <si>
    <t>Mendiola</t>
  </si>
  <si>
    <t>Rosa</t>
  </si>
  <si>
    <t>Sologuren</t>
  </si>
  <si>
    <t>Quinteros</t>
  </si>
  <si>
    <t>María</t>
  </si>
  <si>
    <t>Loayza</t>
  </si>
  <si>
    <t>Ostos</t>
  </si>
  <si>
    <t>Juan</t>
  </si>
  <si>
    <t>Melgar</t>
  </si>
  <si>
    <t>Gonzales</t>
  </si>
  <si>
    <t>Pedro</t>
  </si>
  <si>
    <t>Degregori</t>
  </si>
  <si>
    <t>Vergara</t>
  </si>
  <si>
    <t>Condición II</t>
  </si>
  <si>
    <t>Condición I</t>
  </si>
  <si>
    <t>Prom. Bim.</t>
  </si>
  <si>
    <t>P. Bimest.</t>
  </si>
  <si>
    <t>Prom. Unid.</t>
  </si>
  <si>
    <t>Ptje.</t>
  </si>
  <si>
    <t>T. I.</t>
  </si>
  <si>
    <t>P.E.</t>
  </si>
  <si>
    <t>P.O.</t>
  </si>
  <si>
    <t>C.T.</t>
  </si>
  <si>
    <t>Edad</t>
  </si>
  <si>
    <t>Fec. Nac.</t>
  </si>
  <si>
    <t>Nombres</t>
  </si>
  <si>
    <t>Ape. Materno</t>
  </si>
  <si>
    <t>Ape. Paterno</t>
  </si>
  <si>
    <t>Nº Matríc.</t>
  </si>
  <si>
    <t>Código I.E.</t>
  </si>
  <si>
    <t>Karina</t>
  </si>
  <si>
    <t>Enrique</t>
  </si>
  <si>
    <t>Solange</t>
  </si>
  <si>
    <t>S</t>
  </si>
  <si>
    <t>Melisa</t>
  </si>
  <si>
    <t>Carlos</t>
  </si>
  <si>
    <t>Danitza</t>
  </si>
  <si>
    <t>Comisión Ref.</t>
  </si>
  <si>
    <t>Sueldo Bruto</t>
  </si>
  <si>
    <t>T. Horas</t>
  </si>
  <si>
    <t>Nivel</t>
  </si>
  <si>
    <t>Est. Civil</t>
  </si>
  <si>
    <t>Refrigerio</t>
  </si>
  <si>
    <t>Sueldo/Hora</t>
  </si>
  <si>
    <t>M</t>
  </si>
  <si>
    <t>Garcia, Raúl</t>
  </si>
  <si>
    <t>Salcedo, Carlos</t>
  </si>
  <si>
    <t>E</t>
  </si>
  <si>
    <t>Davalos, Arturo</t>
  </si>
  <si>
    <t>Prado, Juan</t>
  </si>
  <si>
    <t>Rojas, Jorge</t>
  </si>
  <si>
    <t>F</t>
  </si>
  <si>
    <t>Carpio, Lesly</t>
  </si>
  <si>
    <t>Vargas, Jose</t>
  </si>
  <si>
    <t>Huamani, Jhonny</t>
  </si>
  <si>
    <t xml:space="preserve">Tello, David </t>
  </si>
  <si>
    <t>Acosta, Maria</t>
  </si>
  <si>
    <t>Salvaor, Jenny</t>
  </si>
  <si>
    <t>Salas, Julio</t>
  </si>
  <si>
    <t>Sueldo
Total</t>
  </si>
  <si>
    <t>Bon3</t>
  </si>
  <si>
    <t>Bon2</t>
  </si>
  <si>
    <t>Bon1</t>
  </si>
  <si>
    <t xml:space="preserve">Sueldo </t>
  </si>
  <si>
    <t>Condición</t>
  </si>
  <si>
    <t>Cargo</t>
  </si>
  <si>
    <t>IdCargo</t>
  </si>
  <si>
    <t>Num.
Hijos</t>
  </si>
  <si>
    <t>Estado
Civil</t>
  </si>
  <si>
    <t>TIEMPO DE
SERVICIO</t>
  </si>
  <si>
    <t>F_Ingreso</t>
  </si>
  <si>
    <t>Sexo</t>
  </si>
  <si>
    <t>Nombre</t>
  </si>
  <si>
    <t>Institución Educativa "Peruano Canadiense" S.A.</t>
  </si>
  <si>
    <t>PC-08</t>
  </si>
  <si>
    <t>DESCUENTO</t>
  </si>
  <si>
    <t>BONIFICACION</t>
  </si>
  <si>
    <t>Remuneración</t>
  </si>
  <si>
    <t>Setiembre - 2011</t>
  </si>
  <si>
    <t>Precio Horas Extras</t>
  </si>
  <si>
    <t>HORAS
EXTRAS</t>
  </si>
  <si>
    <t>DIAS
TRAB.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</si>
</sst>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0"/>
    <numFmt numFmtId="165" formatCode="[$S/.-280A]\ #,##0.00"/>
    <numFmt numFmtId="166" formatCode="&quot;S/.&quot;\ #,##0.00"/>
    <numFmt numFmtId="167" formatCode="0.0%"/>
    <numFmt numFmtId="168" formatCode="00"/>
    <numFmt numFmtId="171" formatCode="_ [$S/.-280A]\ * #,##0.00_ ;_ [$S/.-280A]\ * \-#,##0.00_ ;_ [$S/.-280A]\ * &quot;-&quot;??_ ;_ @_ "/>
    <numFmt numFmtId="173" formatCode="00.00"/>
    <numFmt numFmtId="174" formatCode="h:mm;@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8"/>
      <name val="Arial"/>
      <family val="2"/>
    </font>
    <font>
      <b/>
      <i/>
      <sz val="16"/>
      <name val="Arial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sz val="8.5"/>
      <color indexed="8"/>
      <name val="Calibri"/>
      <family val="2"/>
    </font>
    <font>
      <sz val="16"/>
      <color indexed="8"/>
      <name val="Constantia"/>
      <family val="1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color indexed="60"/>
      <name val="Arial"/>
      <family val="2"/>
    </font>
    <font>
      <sz val="9"/>
      <color indexed="18"/>
      <name val="Arial"/>
      <family val="2"/>
    </font>
    <font>
      <b/>
      <sz val="13"/>
      <color indexed="18"/>
      <name val="Amazone BT"/>
      <family val="4"/>
    </font>
    <font>
      <b/>
      <sz val="16"/>
      <color indexed="6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3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3" tint="-0.499984740745262"/>
      </left>
      <right style="hair">
        <color theme="3" tint="-0.499984740745262"/>
      </right>
      <top/>
      <bottom style="hair">
        <color theme="3" tint="-0.499984740745262"/>
      </bottom>
      <diagonal/>
    </border>
    <border>
      <left style="hair">
        <color theme="3" tint="-0.499984740745262"/>
      </left>
      <right style="medium">
        <color theme="3" tint="-0.499984740745262"/>
      </right>
      <top style="hair">
        <color theme="3" tint="-0.499984740745262"/>
      </top>
      <bottom style="medium">
        <color theme="3" tint="-0.499984740745262"/>
      </bottom>
      <diagonal/>
    </border>
    <border>
      <left style="hair">
        <color theme="3" tint="-0.499984740745262"/>
      </left>
      <right style="hair">
        <color theme="3" tint="-0.499984740745262"/>
      </right>
      <top style="hair">
        <color theme="3" tint="-0.499984740745262"/>
      </top>
      <bottom style="medium">
        <color theme="3" tint="-0.499984740745262"/>
      </bottom>
      <diagonal/>
    </border>
    <border>
      <left style="hair">
        <color theme="3" tint="-0.499984740745262"/>
      </left>
      <right style="medium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hair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medium">
        <color theme="3" tint="-0.499984740745262"/>
      </right>
      <top style="double">
        <color theme="0"/>
      </top>
      <bottom style="hair">
        <color theme="3" tint="-0.499984740745262"/>
      </bottom>
      <diagonal/>
    </border>
    <border>
      <left style="hair">
        <color theme="3" tint="-0.499984740745262"/>
      </left>
      <right style="hair">
        <color theme="3" tint="-0.499984740745262"/>
      </right>
      <top style="double">
        <color theme="0"/>
      </top>
      <bottom style="hair">
        <color theme="3" tint="-0.499984740745262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" fillId="0" borderId="0"/>
  </cellStyleXfs>
  <cellXfs count="475">
    <xf numFmtId="0" fontId="0" fillId="0" borderId="0" xfId="0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65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14" fontId="0" fillId="0" borderId="14" xfId="0" applyNumberFormat="1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 applyAlignment="1">
      <alignment horizontal="center"/>
    </xf>
    <xf numFmtId="14" fontId="0" fillId="0" borderId="18" xfId="0" applyNumberFormat="1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23" xfId="0" applyNumberFormat="1" applyBorder="1"/>
    <xf numFmtId="0" fontId="0" fillId="0" borderId="25" xfId="0" applyBorder="1"/>
    <xf numFmtId="0" fontId="0" fillId="0" borderId="27" xfId="0" applyBorder="1"/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10" fontId="0" fillId="0" borderId="32" xfId="0" applyNumberFormat="1" applyBorder="1" applyAlignment="1">
      <alignment horizontal="center"/>
    </xf>
    <xf numFmtId="10" fontId="0" fillId="0" borderId="33" xfId="0" applyNumberFormat="1" applyBorder="1" applyAlignment="1">
      <alignment horizontal="center"/>
    </xf>
    <xf numFmtId="10" fontId="0" fillId="0" borderId="34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/>
    <xf numFmtId="0" fontId="0" fillId="2" borderId="0" xfId="0" applyFill="1"/>
    <xf numFmtId="0" fontId="4" fillId="2" borderId="0" xfId="0" applyFont="1" applyFill="1"/>
    <xf numFmtId="0" fontId="2" fillId="0" borderId="0" xfId="1"/>
    <xf numFmtId="168" fontId="2" fillId="0" borderId="30" xfId="1" applyNumberFormat="1" applyBorder="1" applyAlignment="1">
      <alignment horizontal="center"/>
    </xf>
    <xf numFmtId="168" fontId="7" fillId="0" borderId="30" xfId="1" applyNumberFormat="1" applyFont="1" applyBorder="1" applyAlignment="1">
      <alignment horizontal="center"/>
    </xf>
    <xf numFmtId="168" fontId="2" fillId="0" borderId="31" xfId="1" applyNumberFormat="1" applyBorder="1" applyAlignment="1">
      <alignment horizontal="center"/>
    </xf>
    <xf numFmtId="0" fontId="2" fillId="0" borderId="29" xfId="1" applyBorder="1"/>
    <xf numFmtId="0" fontId="2" fillId="0" borderId="31" xfId="1" applyBorder="1" applyAlignment="1">
      <alignment horizontal="center"/>
    </xf>
    <xf numFmtId="168" fontId="2" fillId="0" borderId="35" xfId="1" applyNumberFormat="1" applyBorder="1" applyAlignment="1">
      <alignment horizontal="center"/>
    </xf>
    <xf numFmtId="168" fontId="7" fillId="0" borderId="35" xfId="1" applyNumberFormat="1" applyFont="1" applyBorder="1" applyAlignment="1">
      <alignment horizontal="center"/>
    </xf>
    <xf numFmtId="168" fontId="2" fillId="0" borderId="36" xfId="1" applyNumberFormat="1" applyBorder="1" applyAlignment="1">
      <alignment horizontal="center"/>
    </xf>
    <xf numFmtId="0" fontId="2" fillId="0" borderId="45" xfId="1" applyBorder="1"/>
    <xf numFmtId="0" fontId="2" fillId="0" borderId="36" xfId="1" applyBorder="1" applyAlignment="1">
      <alignment horizontal="center"/>
    </xf>
    <xf numFmtId="168" fontId="2" fillId="0" borderId="47" xfId="1" applyNumberFormat="1" applyBorder="1" applyAlignment="1">
      <alignment horizontal="center"/>
    </xf>
    <xf numFmtId="168" fontId="7" fillId="0" borderId="47" xfId="1" applyNumberFormat="1" applyFont="1" applyBorder="1" applyAlignment="1">
      <alignment horizontal="center"/>
    </xf>
    <xf numFmtId="168" fontId="2" fillId="0" borderId="48" xfId="1" applyNumberFormat="1" applyBorder="1" applyAlignment="1">
      <alignment horizontal="center"/>
    </xf>
    <xf numFmtId="0" fontId="2" fillId="0" borderId="46" xfId="1" applyBorder="1"/>
    <xf numFmtId="0" fontId="2" fillId="0" borderId="48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39" xfId="1" applyBorder="1"/>
    <xf numFmtId="0" fontId="10" fillId="0" borderId="0" xfId="1" applyFont="1" applyAlignment="1"/>
    <xf numFmtId="0" fontId="11" fillId="0" borderId="0" xfId="2"/>
    <xf numFmtId="0" fontId="14" fillId="3" borderId="35" xfId="2" applyFont="1" applyFill="1" applyBorder="1" applyAlignment="1" applyProtection="1">
      <alignment horizontal="center"/>
      <protection locked="0"/>
    </xf>
    <xf numFmtId="0" fontId="11" fillId="0" borderId="0" xfId="2" applyProtection="1">
      <protection locked="0"/>
    </xf>
    <xf numFmtId="0" fontId="11" fillId="0" borderId="0" xfId="2" applyNumberFormat="1" applyFill="1" applyBorder="1" applyAlignment="1" applyProtection="1">
      <alignment horizontal="center"/>
      <protection locked="0"/>
    </xf>
    <xf numFmtId="0" fontId="17" fillId="0" borderId="0" xfId="2" applyFont="1" applyAlignment="1" applyProtection="1">
      <alignment horizontal="center"/>
      <protection locked="0"/>
    </xf>
    <xf numFmtId="0" fontId="9" fillId="0" borderId="48" xfId="1" applyFont="1" applyBorder="1" applyAlignment="1">
      <alignment horizontal="center" vertical="center" textRotation="90"/>
    </xf>
    <xf numFmtId="0" fontId="9" fillId="0" borderId="36" xfId="1" applyFont="1" applyBorder="1" applyAlignment="1">
      <alignment horizontal="center" vertical="center" textRotation="90"/>
    </xf>
    <xf numFmtId="0" fontId="9" fillId="0" borderId="31" xfId="1" applyFont="1" applyBorder="1" applyAlignment="1">
      <alignment horizontal="center" vertical="center" textRotation="90"/>
    </xf>
    <xf numFmtId="0" fontId="9" fillId="0" borderId="47" xfId="1" applyFont="1" applyBorder="1" applyAlignment="1">
      <alignment horizontal="center" vertical="center" textRotation="90"/>
    </xf>
    <xf numFmtId="0" fontId="9" fillId="0" borderId="35" xfId="1" applyFont="1" applyBorder="1" applyAlignment="1">
      <alignment horizontal="center" vertical="center" textRotation="90"/>
    </xf>
    <xf numFmtId="0" fontId="9" fillId="0" borderId="30" xfId="1" applyFont="1" applyBorder="1" applyAlignment="1">
      <alignment horizontal="center" vertical="center" textRotation="90"/>
    </xf>
    <xf numFmtId="0" fontId="8" fillId="0" borderId="46" xfId="1" applyFont="1" applyBorder="1" applyAlignment="1">
      <alignment horizontal="center" textRotation="45"/>
    </xf>
    <xf numFmtId="0" fontId="8" fillId="0" borderId="45" xfId="1" applyFont="1" applyBorder="1" applyAlignment="1">
      <alignment horizontal="center" textRotation="45"/>
    </xf>
    <xf numFmtId="0" fontId="8" fillId="0" borderId="29" xfId="1" applyFont="1" applyBorder="1" applyAlignment="1">
      <alignment horizontal="center" textRotation="45"/>
    </xf>
    <xf numFmtId="0" fontId="8" fillId="0" borderId="47" xfId="1" applyFont="1" applyBorder="1" applyAlignment="1">
      <alignment horizontal="center" textRotation="45"/>
    </xf>
    <xf numFmtId="0" fontId="8" fillId="0" borderId="35" xfId="1" applyFont="1" applyBorder="1" applyAlignment="1">
      <alignment horizontal="center" textRotation="45"/>
    </xf>
    <xf numFmtId="0" fontId="8" fillId="0" borderId="30" xfId="1" applyFont="1" applyBorder="1" applyAlignment="1">
      <alignment horizontal="center" textRotation="45"/>
    </xf>
    <xf numFmtId="0" fontId="5" fillId="2" borderId="0" xfId="0" applyFont="1" applyFill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" fillId="0" borderId="0" xfId="3"/>
    <xf numFmtId="0" fontId="1" fillId="0" borderId="0" xfId="3" applyAlignment="1">
      <alignment horizontal="center"/>
    </xf>
    <xf numFmtId="0" fontId="1" fillId="0" borderId="0" xfId="3" applyAlignment="1">
      <alignment horizontal="center"/>
    </xf>
    <xf numFmtId="0" fontId="1" fillId="0" borderId="0" xfId="3" applyNumberFormat="1" applyAlignment="1">
      <alignment horizontal="center"/>
    </xf>
    <xf numFmtId="165" fontId="21" fillId="4" borderId="49" xfId="3" quotePrefix="1" applyNumberFormat="1" applyFont="1" applyFill="1" applyBorder="1"/>
    <xf numFmtId="165" fontId="21" fillId="4" borderId="49" xfId="3" applyNumberFormat="1" applyFont="1" applyFill="1" applyBorder="1"/>
    <xf numFmtId="171" fontId="21" fillId="5" borderId="50" xfId="3" applyNumberFormat="1" applyFont="1" applyFill="1" applyBorder="1" applyAlignment="1"/>
    <xf numFmtId="0" fontId="21" fillId="4" borderId="51" xfId="3" applyFont="1" applyFill="1" applyBorder="1" applyAlignment="1">
      <alignment horizontal="center"/>
    </xf>
    <xf numFmtId="0" fontId="21" fillId="5" borderId="51" xfId="3" applyFont="1" applyFill="1" applyBorder="1" applyAlignment="1">
      <alignment horizontal="center"/>
    </xf>
    <xf numFmtId="0" fontId="21" fillId="5" borderId="51" xfId="3" applyNumberFormat="1" applyFont="1" applyFill="1" applyBorder="1" applyAlignment="1">
      <alignment horizontal="center"/>
    </xf>
    <xf numFmtId="14" fontId="21" fillId="4" borderId="51" xfId="3" applyNumberFormat="1" applyFont="1" applyFill="1" applyBorder="1" applyAlignment="1">
      <alignment horizontal="center"/>
    </xf>
    <xf numFmtId="0" fontId="21" fillId="4" borderId="51" xfId="3" applyFont="1" applyFill="1" applyBorder="1" applyAlignment="1"/>
    <xf numFmtId="171" fontId="21" fillId="5" borderId="52" xfId="3" applyNumberFormat="1" applyFont="1" applyFill="1" applyBorder="1" applyAlignment="1"/>
    <xf numFmtId="0" fontId="21" fillId="4" borderId="53" xfId="3" applyFont="1" applyFill="1" applyBorder="1" applyAlignment="1">
      <alignment horizontal="center"/>
    </xf>
    <xf numFmtId="0" fontId="21" fillId="5" borderId="53" xfId="3" applyFont="1" applyFill="1" applyBorder="1" applyAlignment="1">
      <alignment horizontal="center"/>
    </xf>
    <xf numFmtId="0" fontId="21" fillId="5" borderId="53" xfId="3" applyNumberFormat="1" applyFont="1" applyFill="1" applyBorder="1" applyAlignment="1">
      <alignment horizontal="center"/>
    </xf>
    <xf numFmtId="14" fontId="21" fillId="4" borderId="53" xfId="3" applyNumberFormat="1" applyFont="1" applyFill="1" applyBorder="1" applyAlignment="1">
      <alignment horizontal="center"/>
    </xf>
    <xf numFmtId="0" fontId="21" fillId="4" borderId="53" xfId="3" applyFont="1" applyFill="1" applyBorder="1" applyAlignment="1"/>
    <xf numFmtId="171" fontId="21" fillId="5" borderId="54" xfId="3" applyNumberFormat="1" applyFont="1" applyFill="1" applyBorder="1" applyAlignment="1"/>
    <xf numFmtId="0" fontId="21" fillId="4" borderId="55" xfId="3" applyFont="1" applyFill="1" applyBorder="1" applyAlignment="1">
      <alignment horizontal="center"/>
    </xf>
    <xf numFmtId="0" fontId="21" fillId="5" borderId="55" xfId="3" applyFont="1" applyFill="1" applyBorder="1" applyAlignment="1">
      <alignment horizontal="center"/>
    </xf>
    <xf numFmtId="0" fontId="21" fillId="5" borderId="55" xfId="3" applyNumberFormat="1" applyFont="1" applyFill="1" applyBorder="1" applyAlignment="1">
      <alignment horizontal="center"/>
    </xf>
    <xf numFmtId="14" fontId="21" fillId="4" borderId="55" xfId="3" applyNumberFormat="1" applyFont="1" applyFill="1" applyBorder="1" applyAlignment="1">
      <alignment horizontal="center"/>
    </xf>
    <xf numFmtId="0" fontId="21" fillId="4" borderId="55" xfId="3" applyFont="1" applyFill="1" applyBorder="1" applyAlignment="1"/>
    <xf numFmtId="0" fontId="22" fillId="0" borderId="0" xfId="3" applyFont="1" applyAlignment="1">
      <alignment vertical="center" wrapText="1"/>
    </xf>
    <xf numFmtId="0" fontId="23" fillId="6" borderId="56" xfId="3" applyFont="1" applyFill="1" applyBorder="1" applyAlignment="1">
      <alignment horizontal="center" vertical="center"/>
    </xf>
    <xf numFmtId="0" fontId="23" fillId="6" borderId="56" xfId="3" applyNumberFormat="1" applyFont="1" applyFill="1" applyBorder="1" applyAlignment="1">
      <alignment horizontal="center" vertical="center"/>
    </xf>
    <xf numFmtId="0" fontId="23" fillId="6" borderId="57" xfId="3" applyFont="1" applyFill="1" applyBorder="1" applyAlignment="1">
      <alignment horizontal="center" vertical="center" wrapText="1"/>
    </xf>
    <xf numFmtId="0" fontId="23" fillId="6" borderId="57" xfId="3" applyFont="1" applyFill="1" applyBorder="1" applyAlignment="1">
      <alignment horizontal="center" vertical="center"/>
    </xf>
    <xf numFmtId="0" fontId="23" fillId="6" borderId="57" xfId="3" applyNumberFormat="1" applyFont="1" applyFill="1" applyBorder="1" applyAlignment="1">
      <alignment horizontal="center" vertical="center" wrapText="1"/>
    </xf>
    <xf numFmtId="0" fontId="21" fillId="5" borderId="51" xfId="3" applyFont="1" applyFill="1" applyBorder="1" applyAlignment="1"/>
    <xf numFmtId="0" fontId="1" fillId="5" borderId="51" xfId="3" applyFill="1" applyBorder="1" applyAlignment="1"/>
    <xf numFmtId="165" fontId="21" fillId="5" borderId="51" xfId="3" applyNumberFormat="1" applyFont="1" applyFill="1" applyBorder="1" applyAlignment="1"/>
    <xf numFmtId="165" fontId="21" fillId="4" borderId="51" xfId="3" applyNumberFormat="1" applyFont="1" applyFill="1" applyBorder="1" applyAlignment="1">
      <alignment horizontal="center"/>
    </xf>
    <xf numFmtId="0" fontId="21" fillId="5" borderId="53" xfId="3" applyFont="1" applyFill="1" applyBorder="1" applyAlignment="1"/>
    <xf numFmtId="0" fontId="1" fillId="5" borderId="53" xfId="3" applyFill="1" applyBorder="1" applyAlignment="1"/>
    <xf numFmtId="165" fontId="21" fillId="5" borderId="53" xfId="3" applyNumberFormat="1" applyFont="1" applyFill="1" applyBorder="1" applyAlignment="1"/>
    <xf numFmtId="165" fontId="21" fillId="4" borderId="53" xfId="3" applyNumberFormat="1" applyFont="1" applyFill="1" applyBorder="1" applyAlignment="1">
      <alignment horizontal="center"/>
    </xf>
    <xf numFmtId="0" fontId="21" fillId="5" borderId="55" xfId="3" applyFont="1" applyFill="1" applyBorder="1" applyAlignment="1"/>
    <xf numFmtId="0" fontId="1" fillId="5" borderId="55" xfId="3" applyFill="1" applyBorder="1" applyAlignment="1"/>
    <xf numFmtId="165" fontId="21" fillId="5" borderId="55" xfId="3" applyNumberFormat="1" applyFont="1" applyFill="1" applyBorder="1" applyAlignment="1"/>
    <xf numFmtId="165" fontId="21" fillId="4" borderId="55" xfId="3" applyNumberFormat="1" applyFont="1" applyFill="1" applyBorder="1" applyAlignment="1">
      <alignment horizontal="center"/>
    </xf>
    <xf numFmtId="0" fontId="16" fillId="0" borderId="0" xfId="2" applyFont="1" applyAlignment="1" applyProtection="1"/>
    <xf numFmtId="0" fontId="15" fillId="0" borderId="0" xfId="2" applyFont="1" applyAlignment="1" applyProtection="1"/>
    <xf numFmtId="0" fontId="12" fillId="5" borderId="58" xfId="2" applyFont="1" applyFill="1" applyBorder="1" applyProtection="1">
      <protection locked="0"/>
    </xf>
    <xf numFmtId="0" fontId="12" fillId="0" borderId="59" xfId="2" applyFont="1" applyBorder="1" applyProtection="1">
      <protection locked="0"/>
    </xf>
    <xf numFmtId="14" fontId="12" fillId="0" borderId="59" xfId="2" applyNumberFormat="1" applyFont="1" applyBorder="1" applyAlignment="1" applyProtection="1">
      <alignment horizontal="center"/>
      <protection locked="0"/>
    </xf>
    <xf numFmtId="0" fontId="12" fillId="0" borderId="59" xfId="2" applyFont="1" applyBorder="1" applyAlignment="1" applyProtection="1">
      <alignment horizontal="center"/>
      <protection locked="0"/>
    </xf>
    <xf numFmtId="0" fontId="12" fillId="0" borderId="59" xfId="2" applyNumberFormat="1" applyFont="1" applyBorder="1" applyAlignment="1" applyProtection="1">
      <alignment horizontal="center"/>
      <protection locked="0"/>
    </xf>
    <xf numFmtId="0" fontId="12" fillId="5" borderId="59" xfId="2" applyNumberFormat="1" applyFont="1" applyFill="1" applyBorder="1" applyAlignment="1" applyProtection="1">
      <alignment horizontal="right"/>
      <protection locked="0"/>
    </xf>
    <xf numFmtId="173" fontId="12" fillId="5" borderId="59" xfId="2" applyNumberFormat="1" applyFont="1" applyFill="1" applyBorder="1" applyProtection="1">
      <protection locked="0"/>
    </xf>
    <xf numFmtId="0" fontId="13" fillId="0" borderId="59" xfId="2" applyNumberFormat="1" applyFont="1" applyBorder="1" applyAlignment="1" applyProtection="1">
      <alignment horizontal="center"/>
      <protection locked="0"/>
    </xf>
    <xf numFmtId="173" fontId="11" fillId="5" borderId="59" xfId="2" applyNumberFormat="1" applyFill="1" applyBorder="1" applyProtection="1">
      <protection locked="0"/>
    </xf>
    <xf numFmtId="0" fontId="12" fillId="5" borderId="59" xfId="2" applyNumberFormat="1" applyFont="1" applyFill="1" applyBorder="1" applyProtection="1">
      <protection locked="0"/>
    </xf>
    <xf numFmtId="0" fontId="12" fillId="5" borderId="60" xfId="2" applyNumberFormat="1" applyFont="1" applyFill="1" applyBorder="1" applyProtection="1">
      <protection locked="0"/>
    </xf>
    <xf numFmtId="0" fontId="12" fillId="5" borderId="61" xfId="2" applyFont="1" applyFill="1" applyBorder="1" applyProtection="1">
      <protection locked="0"/>
    </xf>
    <xf numFmtId="0" fontId="12" fillId="0" borderId="62" xfId="2" applyFont="1" applyBorder="1" applyProtection="1">
      <protection locked="0"/>
    </xf>
    <xf numFmtId="14" fontId="12" fillId="0" borderId="62" xfId="2" applyNumberFormat="1" applyFont="1" applyBorder="1" applyAlignment="1" applyProtection="1">
      <alignment horizontal="center"/>
      <protection locked="0"/>
    </xf>
    <xf numFmtId="0" fontId="12" fillId="0" borderId="62" xfId="2" applyFont="1" applyBorder="1" applyAlignment="1" applyProtection="1">
      <alignment horizontal="center"/>
      <protection locked="0"/>
    </xf>
    <xf numFmtId="0" fontId="12" fillId="0" borderId="62" xfId="2" applyNumberFormat="1" applyFont="1" applyBorder="1" applyAlignment="1" applyProtection="1">
      <alignment horizontal="center"/>
      <protection locked="0"/>
    </xf>
    <xf numFmtId="0" fontId="12" fillId="5" borderId="62" xfId="2" applyNumberFormat="1" applyFont="1" applyFill="1" applyBorder="1" applyAlignment="1" applyProtection="1">
      <alignment horizontal="right"/>
      <protection locked="0"/>
    </xf>
    <xf numFmtId="173" fontId="12" fillId="5" borderId="62" xfId="2" applyNumberFormat="1" applyFont="1" applyFill="1" applyBorder="1" applyProtection="1">
      <protection locked="0"/>
    </xf>
    <xf numFmtId="0" fontId="13" fillId="0" borderId="62" xfId="2" applyNumberFormat="1" applyFont="1" applyBorder="1" applyAlignment="1" applyProtection="1">
      <alignment horizontal="center"/>
      <protection locked="0"/>
    </xf>
    <xf numFmtId="173" fontId="11" fillId="5" borderId="62" xfId="2" applyNumberFormat="1" applyFill="1" applyBorder="1" applyProtection="1">
      <protection locked="0"/>
    </xf>
    <xf numFmtId="0" fontId="12" fillId="5" borderId="62" xfId="2" applyNumberFormat="1" applyFont="1" applyFill="1" applyBorder="1" applyProtection="1">
      <protection locked="0"/>
    </xf>
    <xf numFmtId="0" fontId="12" fillId="5" borderId="63" xfId="2" applyNumberFormat="1" applyFont="1" applyFill="1" applyBorder="1" applyProtection="1">
      <protection locked="0"/>
    </xf>
    <xf numFmtId="0" fontId="12" fillId="5" borderId="64" xfId="2" applyFont="1" applyFill="1" applyBorder="1" applyProtection="1">
      <protection locked="0"/>
    </xf>
    <xf numFmtId="0" fontId="12" fillId="0" borderId="65" xfId="2" applyFont="1" applyBorder="1" applyProtection="1">
      <protection locked="0"/>
    </xf>
    <xf numFmtId="0" fontId="12" fillId="0" borderId="65" xfId="2" applyFont="1" applyFill="1" applyBorder="1" applyProtection="1">
      <protection locked="0"/>
    </xf>
    <xf numFmtId="14" fontId="12" fillId="0" borderId="65" xfId="2" applyNumberFormat="1" applyFont="1" applyBorder="1" applyAlignment="1" applyProtection="1">
      <alignment horizontal="center"/>
      <protection locked="0"/>
    </xf>
    <xf numFmtId="0" fontId="12" fillId="0" borderId="65" xfId="2" applyFont="1" applyBorder="1" applyAlignment="1" applyProtection="1">
      <alignment horizontal="center"/>
      <protection locked="0"/>
    </xf>
    <xf numFmtId="0" fontId="12" fillId="0" borderId="65" xfId="2" applyNumberFormat="1" applyFont="1" applyBorder="1" applyAlignment="1" applyProtection="1">
      <alignment horizontal="center"/>
      <protection locked="0"/>
    </xf>
    <xf numFmtId="0" fontId="12" fillId="5" borderId="65" xfId="2" applyNumberFormat="1" applyFont="1" applyFill="1" applyBorder="1" applyAlignment="1" applyProtection="1">
      <alignment horizontal="right"/>
      <protection locked="0"/>
    </xf>
    <xf numFmtId="173" fontId="12" fillId="5" borderId="65" xfId="2" applyNumberFormat="1" applyFont="1" applyFill="1" applyBorder="1" applyProtection="1">
      <protection locked="0"/>
    </xf>
    <xf numFmtId="0" fontId="13" fillId="0" borderId="65" xfId="2" applyNumberFormat="1" applyFont="1" applyBorder="1" applyAlignment="1" applyProtection="1">
      <alignment horizontal="center"/>
      <protection locked="0"/>
    </xf>
    <xf numFmtId="173" fontId="11" fillId="5" borderId="65" xfId="2" applyNumberFormat="1" applyFill="1" applyBorder="1" applyProtection="1">
      <protection locked="0"/>
    </xf>
    <xf numFmtId="0" fontId="12" fillId="5" borderId="65" xfId="2" applyNumberFormat="1" applyFont="1" applyFill="1" applyBorder="1" applyProtection="1">
      <protection locked="0"/>
    </xf>
    <xf numFmtId="0" fontId="12" fillId="5" borderId="66" xfId="2" applyNumberFormat="1" applyFont="1" applyFill="1" applyBorder="1" applyProtection="1">
      <protection locked="0"/>
    </xf>
    <xf numFmtId="0" fontId="26" fillId="8" borderId="35" xfId="2" applyFont="1" applyFill="1" applyBorder="1" applyAlignment="1" applyProtection="1">
      <alignment horizontal="center"/>
      <protection locked="0"/>
    </xf>
    <xf numFmtId="0" fontId="27" fillId="7" borderId="35" xfId="2" applyNumberFormat="1" applyFont="1" applyFill="1" applyBorder="1" applyAlignment="1" applyProtection="1">
      <alignment horizontal="center"/>
      <protection locked="0"/>
    </xf>
    <xf numFmtId="164" fontId="0" fillId="0" borderId="67" xfId="0" applyNumberFormat="1" applyBorder="1"/>
    <xf numFmtId="0" fontId="0" fillId="0" borderId="67" xfId="0" applyBorder="1"/>
    <xf numFmtId="14" fontId="0" fillId="0" borderId="67" xfId="0" applyNumberFormat="1" applyBorder="1"/>
    <xf numFmtId="164" fontId="0" fillId="0" borderId="68" xfId="0" applyNumberFormat="1" applyBorder="1"/>
    <xf numFmtId="0" fontId="0" fillId="0" borderId="68" xfId="0" applyBorder="1"/>
    <xf numFmtId="14" fontId="0" fillId="0" borderId="68" xfId="0" applyNumberFormat="1" applyBorder="1"/>
    <xf numFmtId="164" fontId="0" fillId="0" borderId="69" xfId="0" applyNumberFormat="1" applyBorder="1"/>
    <xf numFmtId="0" fontId="0" fillId="0" borderId="69" xfId="0" applyBorder="1"/>
    <xf numFmtId="14" fontId="0" fillId="0" borderId="69" xfId="0" applyNumberFormat="1" applyBorder="1"/>
    <xf numFmtId="0" fontId="0" fillId="5" borderId="67" xfId="0" applyFill="1" applyBorder="1"/>
    <xf numFmtId="0" fontId="0" fillId="5" borderId="68" xfId="0" applyFill="1" applyBorder="1"/>
    <xf numFmtId="0" fontId="0" fillId="5" borderId="69" xfId="0" applyFill="1" applyBorder="1"/>
    <xf numFmtId="165" fontId="0" fillId="5" borderId="67" xfId="0" applyNumberFormat="1" applyFill="1" applyBorder="1"/>
    <xf numFmtId="165" fontId="0" fillId="5" borderId="68" xfId="0" applyNumberFormat="1" applyFill="1" applyBorder="1"/>
    <xf numFmtId="165" fontId="0" fillId="5" borderId="69" xfId="0" applyNumberFormat="1" applyFill="1" applyBorder="1"/>
    <xf numFmtId="166" fontId="0" fillId="5" borderId="68" xfId="0" applyNumberFormat="1" applyFill="1" applyBorder="1"/>
    <xf numFmtId="166" fontId="0" fillId="5" borderId="69" xfId="0" applyNumberFormat="1" applyFill="1" applyBorder="1"/>
    <xf numFmtId="0" fontId="2" fillId="5" borderId="47" xfId="1" quotePrefix="1" applyFill="1" applyBorder="1" applyAlignment="1">
      <alignment horizontal="center"/>
    </xf>
    <xf numFmtId="0" fontId="2" fillId="5" borderId="46" xfId="1" applyFill="1" applyBorder="1" applyAlignment="1">
      <alignment horizontal="center"/>
    </xf>
    <xf numFmtId="0" fontId="2" fillId="5" borderId="35" xfId="1" applyFill="1" applyBorder="1" applyAlignment="1">
      <alignment horizontal="center"/>
    </xf>
    <xf numFmtId="0" fontId="2" fillId="5" borderId="45" xfId="1" applyFill="1" applyBorder="1" applyAlignment="1">
      <alignment horizontal="center"/>
    </xf>
    <xf numFmtId="0" fontId="2" fillId="5" borderId="30" xfId="1" applyFill="1" applyBorder="1" applyAlignment="1">
      <alignment horizontal="center"/>
    </xf>
    <xf numFmtId="0" fontId="2" fillId="5" borderId="29" xfId="1" applyFill="1" applyBorder="1" applyAlignment="1">
      <alignment horizontal="center"/>
    </xf>
    <xf numFmtId="0" fontId="27" fillId="7" borderId="6" xfId="0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vertical="center"/>
    </xf>
    <xf numFmtId="10" fontId="27" fillId="7" borderId="6" xfId="0" applyNumberFormat="1" applyFont="1" applyFill="1" applyBorder="1" applyAlignment="1">
      <alignment horizontal="center" vertical="center"/>
    </xf>
    <xf numFmtId="167" fontId="27" fillId="7" borderId="6" xfId="0" applyNumberFormat="1" applyFont="1" applyFill="1" applyBorder="1" applyAlignment="1">
      <alignment horizontal="center" vertical="center"/>
    </xf>
    <xf numFmtId="167" fontId="27" fillId="7" borderId="8" xfId="0" applyNumberFormat="1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/>
    </xf>
    <xf numFmtId="0" fontId="27" fillId="7" borderId="11" xfId="0" applyFont="1" applyFill="1" applyBorder="1" applyAlignment="1">
      <alignment horizontal="center"/>
    </xf>
    <xf numFmtId="0" fontId="27" fillId="7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7" fillId="7" borderId="39" xfId="0" applyFont="1" applyFill="1" applyBorder="1"/>
    <xf numFmtId="0" fontId="27" fillId="7" borderId="38" xfId="0" applyFont="1" applyFill="1" applyBorder="1" applyAlignment="1">
      <alignment horizontal="center"/>
    </xf>
    <xf numFmtId="0" fontId="27" fillId="7" borderId="44" xfId="0" applyFont="1" applyFill="1" applyBorder="1" applyAlignment="1">
      <alignment horizontal="center"/>
    </xf>
    <xf numFmtId="0" fontId="27" fillId="7" borderId="12" xfId="0" applyFont="1" applyFill="1" applyBorder="1" applyAlignment="1">
      <alignment horizontal="center"/>
    </xf>
    <xf numFmtId="0" fontId="27" fillId="7" borderId="3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/>
    </xf>
    <xf numFmtId="0" fontId="27" fillId="7" borderId="2" xfId="0" applyFont="1" applyFill="1" applyBorder="1" applyAlignment="1">
      <alignment horizontal="center"/>
    </xf>
    <xf numFmtId="0" fontId="27" fillId="7" borderId="39" xfId="0" applyFont="1" applyFill="1" applyBorder="1" applyAlignment="1">
      <alignment horizontal="center"/>
    </xf>
    <xf numFmtId="0" fontId="27" fillId="7" borderId="37" xfId="0" applyFont="1" applyFill="1" applyBorder="1" applyAlignment="1">
      <alignment horizontal="center"/>
    </xf>
    <xf numFmtId="0" fontId="27" fillId="7" borderId="6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/>
    </xf>
    <xf numFmtId="166" fontId="0" fillId="5" borderId="23" xfId="0" applyNumberFormat="1" applyFill="1" applyBorder="1"/>
    <xf numFmtId="166" fontId="0" fillId="5" borderId="18" xfId="0" applyNumberFormat="1" applyFill="1" applyBorder="1"/>
    <xf numFmtId="0" fontId="0" fillId="5" borderId="19" xfId="0" applyFill="1" applyBorder="1"/>
    <xf numFmtId="166" fontId="0" fillId="5" borderId="14" xfId="0" applyNumberFormat="1" applyFill="1" applyBorder="1"/>
    <xf numFmtId="166" fontId="0" fillId="5" borderId="26" xfId="0" applyNumberFormat="1" applyFill="1" applyBorder="1"/>
    <xf numFmtId="166" fontId="0" fillId="5" borderId="21" xfId="0" applyNumberFormat="1" applyFill="1" applyBorder="1"/>
    <xf numFmtId="166" fontId="0" fillId="5" borderId="16" xfId="0" applyNumberFormat="1" applyFill="1" applyBorder="1"/>
    <xf numFmtId="0" fontId="0" fillId="5" borderId="23" xfId="0" applyFill="1" applyBorder="1"/>
    <xf numFmtId="0" fontId="0" fillId="5" borderId="18" xfId="0" applyFill="1" applyBorder="1"/>
    <xf numFmtId="0" fontId="0" fillId="5" borderId="14" xfId="0" applyFill="1" applyBorder="1"/>
    <xf numFmtId="0" fontId="1" fillId="0" borderId="0" xfId="3" applyBorder="1" applyAlignment="1">
      <alignment horizontal="center" vertical="center"/>
    </xf>
    <xf numFmtId="174" fontId="1" fillId="0" borderId="0" xfId="3" applyNumberFormat="1" applyBorder="1" applyAlignment="1">
      <alignment horizontal="center"/>
    </xf>
    <xf numFmtId="0" fontId="1" fillId="0" borderId="28" xfId="3" applyBorder="1" applyAlignment="1">
      <alignment horizontal="center" vertical="center"/>
    </xf>
    <xf numFmtId="174" fontId="1" fillId="0" borderId="28" xfId="3" applyNumberFormat="1" applyBorder="1" applyAlignment="1">
      <alignment horizontal="center"/>
    </xf>
    <xf numFmtId="0" fontId="1" fillId="0" borderId="7" xfId="3" applyBorder="1" applyAlignment="1">
      <alignment horizontal="center"/>
    </xf>
    <xf numFmtId="0" fontId="1" fillId="0" borderId="11" xfId="3" applyBorder="1" applyAlignment="1">
      <alignment horizontal="center" vertical="center"/>
    </xf>
    <xf numFmtId="174" fontId="1" fillId="0" borderId="11" xfId="3" applyNumberFormat="1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3" xfId="3" applyBorder="1" applyAlignment="1">
      <alignment horizontal="center"/>
    </xf>
    <xf numFmtId="165" fontId="1" fillId="9" borderId="11" xfId="3" applyNumberFormat="1" applyFill="1" applyBorder="1"/>
    <xf numFmtId="165" fontId="1" fillId="9" borderId="8" xfId="3" applyNumberFormat="1" applyFill="1" applyBorder="1"/>
    <xf numFmtId="165" fontId="1" fillId="9" borderId="0" xfId="3" applyNumberFormat="1" applyFill="1" applyBorder="1"/>
    <xf numFmtId="165" fontId="1" fillId="9" borderId="4" xfId="3" applyNumberFormat="1" applyFill="1" applyBorder="1"/>
    <xf numFmtId="165" fontId="1" fillId="9" borderId="28" xfId="3" applyNumberFormat="1" applyFill="1" applyBorder="1"/>
    <xf numFmtId="165" fontId="1" fillId="9" borderId="2" xfId="3" applyNumberFormat="1" applyFill="1" applyBorder="1"/>
    <xf numFmtId="167" fontId="1" fillId="0" borderId="12" xfId="3" applyNumberFormat="1" applyBorder="1"/>
    <xf numFmtId="9" fontId="1" fillId="0" borderId="12" xfId="3" applyNumberFormat="1" applyBorder="1"/>
    <xf numFmtId="0" fontId="20" fillId="7" borderId="12" xfId="3" applyFont="1" applyFill="1" applyBorder="1" applyAlignment="1">
      <alignment horizontal="center" vertical="center"/>
    </xf>
    <xf numFmtId="0" fontId="20" fillId="7" borderId="5" xfId="3" applyFont="1" applyFill="1" applyBorder="1" applyAlignment="1">
      <alignment horizontal="center"/>
    </xf>
    <xf numFmtId="0" fontId="20" fillId="7" borderId="3" xfId="3" applyFont="1" applyFill="1" applyBorder="1" applyAlignment="1">
      <alignment horizontal="center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4" fillId="0" borderId="13" xfId="0" applyFont="1" applyBorder="1" applyProtection="1">
      <protection hidden="1"/>
    </xf>
    <xf numFmtId="0" fontId="4" fillId="0" borderId="10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4" fillId="0" borderId="12" xfId="0" applyFont="1" applyBorder="1" applyProtection="1">
      <protection hidden="1"/>
    </xf>
    <xf numFmtId="0" fontId="4" fillId="0" borderId="9" xfId="0" applyFont="1" applyBorder="1" applyProtection="1">
      <protection hidden="1"/>
    </xf>
    <xf numFmtId="164" fontId="0" fillId="0" borderId="67" xfId="0" applyNumberFormat="1" applyBorder="1" applyProtection="1">
      <protection hidden="1"/>
    </xf>
    <xf numFmtId="0" fontId="0" fillId="0" borderId="67" xfId="0" applyBorder="1" applyProtection="1">
      <protection hidden="1"/>
    </xf>
    <xf numFmtId="14" fontId="0" fillId="0" borderId="67" xfId="0" applyNumberFormat="1" applyBorder="1" applyProtection="1">
      <protection hidden="1"/>
    </xf>
    <xf numFmtId="0" fontId="0" fillId="5" borderId="67" xfId="0" applyFill="1" applyBorder="1" applyProtection="1">
      <protection hidden="1"/>
    </xf>
    <xf numFmtId="165" fontId="0" fillId="5" borderId="67" xfId="0" applyNumberFormat="1" applyFill="1" applyBorder="1" applyProtection="1">
      <protection hidden="1"/>
    </xf>
    <xf numFmtId="164" fontId="0" fillId="0" borderId="68" xfId="0" applyNumberFormat="1" applyBorder="1" applyProtection="1">
      <protection hidden="1"/>
    </xf>
    <xf numFmtId="0" fontId="0" fillId="0" borderId="68" xfId="0" applyBorder="1" applyProtection="1">
      <protection hidden="1"/>
    </xf>
    <xf numFmtId="14" fontId="0" fillId="0" borderId="68" xfId="0" applyNumberFormat="1" applyBorder="1" applyProtection="1">
      <protection hidden="1"/>
    </xf>
    <xf numFmtId="0" fontId="0" fillId="5" borderId="68" xfId="0" applyFill="1" applyBorder="1" applyProtection="1">
      <protection hidden="1"/>
    </xf>
    <xf numFmtId="165" fontId="0" fillId="5" borderId="68" xfId="0" applyNumberFormat="1" applyFill="1" applyBorder="1" applyProtection="1">
      <protection hidden="1"/>
    </xf>
    <xf numFmtId="166" fontId="0" fillId="5" borderId="68" xfId="0" applyNumberFormat="1" applyFill="1" applyBorder="1" applyProtection="1">
      <protection hidden="1"/>
    </xf>
    <xf numFmtId="164" fontId="0" fillId="0" borderId="69" xfId="0" applyNumberFormat="1" applyBorder="1" applyProtection="1">
      <protection hidden="1"/>
    </xf>
    <xf numFmtId="0" fontId="0" fillId="0" borderId="69" xfId="0" applyBorder="1" applyProtection="1">
      <protection hidden="1"/>
    </xf>
    <xf numFmtId="14" fontId="0" fillId="0" borderId="69" xfId="0" applyNumberFormat="1" applyBorder="1" applyProtection="1">
      <protection hidden="1"/>
    </xf>
    <xf numFmtId="0" fontId="0" fillId="5" borderId="69" xfId="0" applyFill="1" applyBorder="1" applyProtection="1">
      <protection hidden="1"/>
    </xf>
    <xf numFmtId="165" fontId="0" fillId="5" borderId="69" xfId="0" applyNumberFormat="1" applyFill="1" applyBorder="1" applyProtection="1">
      <protection hidden="1"/>
    </xf>
    <xf numFmtId="166" fontId="0" fillId="5" borderId="69" xfId="0" applyNumberFormat="1" applyFill="1" applyBorder="1" applyProtection="1">
      <protection hidden="1"/>
    </xf>
    <xf numFmtId="0" fontId="1" fillId="0" borderId="0" xfId="3" applyProtection="1">
      <protection hidden="1"/>
    </xf>
    <xf numFmtId="0" fontId="20" fillId="7" borderId="12" xfId="3" applyFont="1" applyFill="1" applyBorder="1" applyAlignment="1" applyProtection="1">
      <alignment horizontal="center" vertical="center"/>
      <protection hidden="1"/>
    </xf>
    <xf numFmtId="0" fontId="1" fillId="0" borderId="0" xfId="3" applyAlignment="1" applyProtection="1">
      <alignment horizontal="center"/>
      <protection hidden="1"/>
    </xf>
    <xf numFmtId="167" fontId="1" fillId="0" borderId="12" xfId="3" applyNumberFormat="1" applyBorder="1" applyProtection="1">
      <protection hidden="1"/>
    </xf>
    <xf numFmtId="9" fontId="1" fillId="0" borderId="12" xfId="3" applyNumberFormat="1" applyBorder="1" applyProtection="1">
      <protection hidden="1"/>
    </xf>
    <xf numFmtId="0" fontId="20" fillId="7" borderId="5" xfId="3" applyFont="1" applyFill="1" applyBorder="1" applyAlignment="1" applyProtection="1">
      <alignment horizontal="center"/>
      <protection hidden="1"/>
    </xf>
    <xf numFmtId="0" fontId="1" fillId="0" borderId="7" xfId="3" applyBorder="1" applyAlignment="1" applyProtection="1">
      <alignment horizontal="center"/>
      <protection hidden="1"/>
    </xf>
    <xf numFmtId="0" fontId="1" fillId="0" borderId="11" xfId="3" applyBorder="1" applyAlignment="1" applyProtection="1">
      <alignment horizontal="center" vertical="center"/>
      <protection hidden="1"/>
    </xf>
    <xf numFmtId="174" fontId="1" fillId="0" borderId="11" xfId="3" applyNumberFormat="1" applyBorder="1" applyAlignment="1" applyProtection="1">
      <alignment horizontal="center"/>
      <protection hidden="1"/>
    </xf>
    <xf numFmtId="165" fontId="1" fillId="9" borderId="11" xfId="3" applyNumberFormat="1" applyFill="1" applyBorder="1" applyProtection="1">
      <protection hidden="1"/>
    </xf>
    <xf numFmtId="165" fontId="1" fillId="9" borderId="8" xfId="3" applyNumberFormat="1" applyFill="1" applyBorder="1" applyProtection="1">
      <protection hidden="1"/>
    </xf>
    <xf numFmtId="0" fontId="1" fillId="0" borderId="5" xfId="3" applyBorder="1" applyAlignment="1" applyProtection="1">
      <alignment horizontal="center"/>
      <protection hidden="1"/>
    </xf>
    <xf numFmtId="0" fontId="1" fillId="0" borderId="0" xfId="3" applyBorder="1" applyAlignment="1" applyProtection="1">
      <alignment horizontal="center" vertical="center"/>
      <protection hidden="1"/>
    </xf>
    <xf numFmtId="174" fontId="1" fillId="0" borderId="0" xfId="3" applyNumberFormat="1" applyBorder="1" applyAlignment="1" applyProtection="1">
      <alignment horizontal="center"/>
      <protection hidden="1"/>
    </xf>
    <xf numFmtId="165" fontId="1" fillId="9" borderId="0" xfId="3" applyNumberFormat="1" applyFill="1" applyBorder="1" applyProtection="1">
      <protection hidden="1"/>
    </xf>
    <xf numFmtId="165" fontId="1" fillId="9" borderId="4" xfId="3" applyNumberFormat="1" applyFill="1" applyBorder="1" applyProtection="1">
      <protection hidden="1"/>
    </xf>
    <xf numFmtId="0" fontId="20" fillId="7" borderId="3" xfId="3" applyFont="1" applyFill="1" applyBorder="1" applyAlignment="1" applyProtection="1">
      <alignment horizontal="center"/>
      <protection hidden="1"/>
    </xf>
    <xf numFmtId="0" fontId="1" fillId="0" borderId="3" xfId="3" applyBorder="1" applyAlignment="1" applyProtection="1">
      <alignment horizontal="center"/>
      <protection hidden="1"/>
    </xf>
    <xf numFmtId="0" fontId="1" fillId="0" borderId="28" xfId="3" applyBorder="1" applyAlignment="1" applyProtection="1">
      <alignment horizontal="center" vertical="center"/>
      <protection hidden="1"/>
    </xf>
    <xf numFmtId="174" fontId="1" fillId="0" borderId="28" xfId="3" applyNumberFormat="1" applyBorder="1" applyAlignment="1" applyProtection="1">
      <alignment horizontal="center"/>
      <protection hidden="1"/>
    </xf>
    <xf numFmtId="165" fontId="1" fillId="9" borderId="28" xfId="3" applyNumberFormat="1" applyFill="1" applyBorder="1" applyProtection="1">
      <protection hidden="1"/>
    </xf>
    <xf numFmtId="165" fontId="1" fillId="9" borderId="2" xfId="3" applyNumberFormat="1" applyFill="1" applyBorder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center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27" fillId="7" borderId="39" xfId="0" applyFont="1" applyFill="1" applyBorder="1" applyProtection="1">
      <protection hidden="1"/>
    </xf>
    <xf numFmtId="0" fontId="27" fillId="7" borderId="38" xfId="0" applyFont="1" applyFill="1" applyBorder="1" applyAlignment="1" applyProtection="1">
      <alignment horizontal="center"/>
      <protection hidden="1"/>
    </xf>
    <xf numFmtId="0" fontId="27" fillId="7" borderId="44" xfId="0" applyFont="1" applyFill="1" applyBorder="1" applyAlignment="1" applyProtection="1">
      <alignment horizontal="center"/>
      <protection hidden="1"/>
    </xf>
    <xf numFmtId="0" fontId="27" fillId="7" borderId="12" xfId="0" applyFont="1" applyFill="1" applyBorder="1" applyAlignment="1" applyProtection="1">
      <alignment horizontal="center"/>
      <protection hidden="1"/>
    </xf>
    <xf numFmtId="0" fontId="27" fillId="7" borderId="3" xfId="0" applyFont="1" applyFill="1" applyBorder="1" applyAlignment="1" applyProtection="1">
      <alignment horizontal="center"/>
      <protection hidden="1"/>
    </xf>
    <xf numFmtId="0" fontId="27" fillId="7" borderId="28" xfId="0" applyFont="1" applyFill="1" applyBorder="1" applyAlignment="1" applyProtection="1">
      <alignment horizontal="center"/>
      <protection hidden="1"/>
    </xf>
    <xf numFmtId="0" fontId="27" fillId="7" borderId="2" xfId="0" applyFont="1" applyFill="1" applyBorder="1" applyAlignment="1" applyProtection="1">
      <alignment horizontal="center"/>
      <protection hidden="1"/>
    </xf>
    <xf numFmtId="0" fontId="0" fillId="0" borderId="43" xfId="0" applyBorder="1" applyProtection="1"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27" fillId="7" borderId="39" xfId="0" applyFont="1" applyFill="1" applyBorder="1" applyAlignment="1" applyProtection="1">
      <alignment horizontal="center"/>
      <protection hidden="1"/>
    </xf>
    <xf numFmtId="0" fontId="27" fillId="7" borderId="37" xfId="0" applyFont="1" applyFill="1" applyBorder="1" applyAlignment="1" applyProtection="1">
      <alignment horizontal="center"/>
      <protection hidden="1"/>
    </xf>
    <xf numFmtId="0" fontId="0" fillId="0" borderId="31" xfId="0" applyBorder="1" applyProtection="1"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0" fontId="0" fillId="0" borderId="12" xfId="0" applyNumberFormat="1" applyBorder="1" applyAlignment="1" applyProtection="1">
      <alignment horizontal="center"/>
      <protection hidden="1"/>
    </xf>
    <xf numFmtId="10" fontId="0" fillId="0" borderId="34" xfId="0" applyNumberFormat="1" applyBorder="1" applyAlignment="1" applyProtection="1">
      <alignment horizontal="center"/>
      <protection hidden="1"/>
    </xf>
    <xf numFmtId="10" fontId="0" fillId="0" borderId="33" xfId="0" applyNumberFormat="1" applyBorder="1" applyAlignment="1" applyProtection="1">
      <alignment horizontal="center"/>
      <protection hidden="1"/>
    </xf>
    <xf numFmtId="10" fontId="0" fillId="0" borderId="32" xfId="0" applyNumberFormat="1" applyBorder="1" applyAlignment="1" applyProtection="1">
      <alignment horizontal="center"/>
      <protection hidden="1"/>
    </xf>
    <xf numFmtId="0" fontId="27" fillId="7" borderId="7" xfId="0" applyFont="1" applyFill="1" applyBorder="1" applyAlignment="1" applyProtection="1">
      <alignment horizontal="center"/>
      <protection hidden="1"/>
    </xf>
    <xf numFmtId="0" fontId="27" fillId="7" borderId="11" xfId="0" applyFont="1" applyFill="1" applyBorder="1" applyAlignment="1" applyProtection="1">
      <alignment horizontal="center"/>
      <protection hidden="1"/>
    </xf>
    <xf numFmtId="0" fontId="27" fillId="7" borderId="8" xfId="0" applyFont="1" applyFill="1" applyBorder="1" applyAlignment="1" applyProtection="1">
      <alignment horizontal="center"/>
      <protection hidden="1"/>
    </xf>
    <xf numFmtId="0" fontId="27" fillId="7" borderId="7" xfId="0" applyFont="1" applyFill="1" applyBorder="1" applyAlignment="1" applyProtection="1">
      <alignment horizontal="center" vertical="center"/>
      <protection hidden="1"/>
    </xf>
    <xf numFmtId="0" fontId="27" fillId="7" borderId="6" xfId="0" applyFont="1" applyFill="1" applyBorder="1" applyAlignment="1" applyProtection="1">
      <alignment horizontal="center" vertical="center"/>
      <protection hidden="1"/>
    </xf>
    <xf numFmtId="0" fontId="27" fillId="7" borderId="6" xfId="0" applyFont="1" applyFill="1" applyBorder="1" applyAlignment="1" applyProtection="1">
      <alignment horizontal="center" vertical="center" wrapText="1"/>
      <protection hidden="1"/>
    </xf>
    <xf numFmtId="0" fontId="27" fillId="7" borderId="6" xfId="0" applyFont="1" applyFill="1" applyBorder="1" applyAlignment="1" applyProtection="1">
      <alignment vertical="center"/>
      <protection hidden="1"/>
    </xf>
    <xf numFmtId="10" fontId="27" fillId="7" borderId="6" xfId="0" applyNumberFormat="1" applyFont="1" applyFill="1" applyBorder="1" applyAlignment="1" applyProtection="1">
      <alignment horizontal="center" vertical="center"/>
      <protection hidden="1"/>
    </xf>
    <xf numFmtId="167" fontId="27" fillId="7" borderId="6" xfId="0" applyNumberFormat="1" applyFont="1" applyFill="1" applyBorder="1" applyAlignment="1" applyProtection="1">
      <alignment horizontal="center" vertical="center"/>
      <protection hidden="1"/>
    </xf>
    <xf numFmtId="167" fontId="27" fillId="7" borderId="8" xfId="0" applyNumberFormat="1" applyFont="1" applyFill="1" applyBorder="1" applyAlignment="1" applyProtection="1">
      <alignment horizontal="center" vertical="center"/>
      <protection hidden="1"/>
    </xf>
    <xf numFmtId="0" fontId="27" fillId="7" borderId="6" xfId="0" applyFont="1" applyFill="1" applyBorder="1" applyAlignment="1" applyProtection="1">
      <alignment horizontal="center" vertical="center"/>
      <protection hidden="1"/>
    </xf>
    <xf numFmtId="0" fontId="27" fillId="7" borderId="8" xfId="0" applyFont="1" applyFill="1" applyBorder="1" applyAlignment="1" applyProtection="1">
      <alignment horizontal="center" vertical="center"/>
      <protection hidden="1"/>
    </xf>
    <xf numFmtId="0" fontId="27" fillId="7" borderId="3" xfId="0" applyFont="1" applyFill="1" applyBorder="1" applyAlignment="1" applyProtection="1">
      <alignment horizontal="center" vertical="center"/>
      <protection hidden="1"/>
    </xf>
    <xf numFmtId="0" fontId="27" fillId="7" borderId="1" xfId="0" applyFont="1" applyFill="1" applyBorder="1" applyAlignment="1" applyProtection="1">
      <alignment horizontal="center" vertical="center"/>
      <protection hidden="1"/>
    </xf>
    <xf numFmtId="0" fontId="27" fillId="7" borderId="1" xfId="0" applyFont="1" applyFill="1" applyBorder="1" applyAlignment="1" applyProtection="1">
      <alignment vertical="center"/>
      <protection hidden="1"/>
    </xf>
    <xf numFmtId="0" fontId="27" fillId="7" borderId="1" xfId="0" applyFont="1" applyFill="1" applyBorder="1" applyAlignment="1" applyProtection="1">
      <alignment horizontal="center" vertical="center"/>
      <protection hidden="1"/>
    </xf>
    <xf numFmtId="0" fontId="27" fillId="7" borderId="2" xfId="0" applyFont="1" applyFill="1" applyBorder="1" applyAlignment="1" applyProtection="1">
      <alignment horizontal="center" vertical="center"/>
      <protection hidden="1"/>
    </xf>
    <xf numFmtId="0" fontId="27" fillId="7" borderId="2" xfId="0" applyFont="1" applyFill="1" applyBorder="1" applyAlignment="1" applyProtection="1">
      <alignment horizontal="center" vertical="center"/>
      <protection hidden="1"/>
    </xf>
    <xf numFmtId="0" fontId="0" fillId="0" borderId="27" xfId="0" applyBorder="1" applyProtection="1">
      <protection hidden="1"/>
    </xf>
    <xf numFmtId="0" fontId="0" fillId="5" borderId="23" xfId="0" applyFill="1" applyBorder="1" applyProtection="1">
      <protection hidden="1"/>
    </xf>
    <xf numFmtId="0" fontId="0" fillId="0" borderId="25" xfId="0" applyBorder="1" applyProtection="1">
      <protection hidden="1"/>
    </xf>
    <xf numFmtId="166" fontId="0" fillId="5" borderId="26" xfId="0" applyNumberFormat="1" applyFill="1" applyBorder="1" applyProtection="1">
      <protection hidden="1"/>
    </xf>
    <xf numFmtId="14" fontId="0" fillId="0" borderId="23" xfId="0" applyNumberFormat="1" applyBorder="1" applyProtection="1"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23" xfId="0" applyBorder="1" applyProtection="1">
      <protection hidden="1"/>
    </xf>
    <xf numFmtId="166" fontId="0" fillId="5" borderId="23" xfId="0" applyNumberFormat="1" applyFill="1" applyBorder="1" applyProtection="1">
      <protection hidden="1"/>
    </xf>
    <xf numFmtId="0" fontId="0" fillId="0" borderId="22" xfId="0" applyBorder="1" applyProtection="1">
      <protection hidden="1"/>
    </xf>
    <xf numFmtId="0" fontId="0" fillId="5" borderId="18" xfId="0" applyFill="1" applyBorder="1" applyProtection="1">
      <protection hidden="1"/>
    </xf>
    <xf numFmtId="0" fontId="0" fillId="0" borderId="20" xfId="0" applyBorder="1" applyProtection="1">
      <protection hidden="1"/>
    </xf>
    <xf numFmtId="166" fontId="0" fillId="5" borderId="21" xfId="0" applyNumberFormat="1" applyFill="1" applyBorder="1" applyProtection="1">
      <protection hidden="1"/>
    </xf>
    <xf numFmtId="14" fontId="0" fillId="0" borderId="18" xfId="0" applyNumberFormat="1" applyBorder="1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18" xfId="0" applyBorder="1" applyProtection="1">
      <protection hidden="1"/>
    </xf>
    <xf numFmtId="166" fontId="0" fillId="5" borderId="18" xfId="0" applyNumberFormat="1" applyFill="1" applyBorder="1" applyProtection="1">
      <protection hidden="1"/>
    </xf>
    <xf numFmtId="0" fontId="0" fillId="5" borderId="19" xfId="0" applyFill="1" applyBorder="1" applyProtection="1">
      <protection hidden="1"/>
    </xf>
    <xf numFmtId="0" fontId="0" fillId="0" borderId="17" xfId="0" applyBorder="1" applyProtection="1">
      <protection hidden="1"/>
    </xf>
    <xf numFmtId="0" fontId="0" fillId="5" borderId="14" xfId="0" applyFill="1" applyBorder="1" applyProtection="1">
      <protection hidden="1"/>
    </xf>
    <xf numFmtId="0" fontId="0" fillId="0" borderId="15" xfId="0" applyBorder="1" applyProtection="1">
      <protection hidden="1"/>
    </xf>
    <xf numFmtId="166" fontId="0" fillId="5" borderId="16" xfId="0" applyNumberFormat="1" applyFill="1" applyBorder="1" applyProtection="1">
      <protection hidden="1"/>
    </xf>
    <xf numFmtId="14" fontId="0" fillId="0" borderId="14" xfId="0" applyNumberFormat="1" applyBorder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166" fontId="0" fillId="5" borderId="14" xfId="0" applyNumberFormat="1" applyFill="1" applyBorder="1" applyProtection="1">
      <protection hidden="1"/>
    </xf>
    <xf numFmtId="0" fontId="17" fillId="0" borderId="0" xfId="2" applyFont="1" applyAlignment="1" applyProtection="1">
      <alignment horizontal="center"/>
      <protection hidden="1"/>
    </xf>
    <xf numFmtId="0" fontId="11" fillId="0" borderId="0" xfId="2" applyProtection="1">
      <protection hidden="1"/>
    </xf>
    <xf numFmtId="0" fontId="26" fillId="8" borderId="35" xfId="2" applyFont="1" applyFill="1" applyBorder="1" applyAlignment="1" applyProtection="1">
      <alignment horizontal="center"/>
      <protection hidden="1"/>
    </xf>
    <xf numFmtId="0" fontId="16" fillId="0" borderId="0" xfId="2" applyFont="1" applyAlignment="1" applyProtection="1">
      <protection hidden="1"/>
    </xf>
    <xf numFmtId="0" fontId="27" fillId="7" borderId="35" xfId="2" applyNumberFormat="1" applyFont="1" applyFill="1" applyBorder="1" applyAlignment="1" applyProtection="1">
      <alignment horizontal="center"/>
      <protection hidden="1"/>
    </xf>
    <xf numFmtId="0" fontId="15" fillId="0" borderId="0" xfId="2" applyFont="1" applyAlignment="1" applyProtection="1">
      <protection hidden="1"/>
    </xf>
    <xf numFmtId="0" fontId="11" fillId="0" borderId="0" xfId="2" applyNumberFormat="1" applyFill="1" applyBorder="1" applyAlignment="1" applyProtection="1">
      <alignment horizontal="center"/>
      <protection hidden="1"/>
    </xf>
    <xf numFmtId="0" fontId="12" fillId="5" borderId="58" xfId="2" applyFont="1" applyFill="1" applyBorder="1" applyProtection="1">
      <protection hidden="1"/>
    </xf>
    <xf numFmtId="0" fontId="12" fillId="0" borderId="59" xfId="2" applyFont="1" applyBorder="1" applyProtection="1">
      <protection hidden="1"/>
    </xf>
    <xf numFmtId="14" fontId="12" fillId="0" borderId="59" xfId="2" applyNumberFormat="1" applyFont="1" applyBorder="1" applyAlignment="1" applyProtection="1">
      <alignment horizontal="center"/>
      <protection hidden="1"/>
    </xf>
    <xf numFmtId="0" fontId="12" fillId="0" borderId="59" xfId="2" applyFont="1" applyBorder="1" applyAlignment="1" applyProtection="1">
      <alignment horizontal="center"/>
      <protection hidden="1"/>
    </xf>
    <xf numFmtId="0" fontId="12" fillId="0" borderId="59" xfId="2" applyNumberFormat="1" applyFont="1" applyBorder="1" applyAlignment="1" applyProtection="1">
      <alignment horizontal="center"/>
      <protection hidden="1"/>
    </xf>
    <xf numFmtId="0" fontId="12" fillId="5" borderId="59" xfId="2" applyNumberFormat="1" applyFont="1" applyFill="1" applyBorder="1" applyAlignment="1" applyProtection="1">
      <alignment horizontal="right"/>
      <protection hidden="1"/>
    </xf>
    <xf numFmtId="173" fontId="12" fillId="5" borderId="59" xfId="2" applyNumberFormat="1" applyFont="1" applyFill="1" applyBorder="1" applyProtection="1">
      <protection hidden="1"/>
    </xf>
    <xf numFmtId="0" fontId="13" fillId="0" borderId="59" xfId="2" applyNumberFormat="1" applyFont="1" applyBorder="1" applyAlignment="1" applyProtection="1">
      <alignment horizontal="center"/>
      <protection hidden="1"/>
    </xf>
    <xf numFmtId="173" fontId="11" fillId="5" borderId="59" xfId="2" applyNumberFormat="1" applyFill="1" applyBorder="1" applyProtection="1">
      <protection hidden="1"/>
    </xf>
    <xf numFmtId="0" fontId="12" fillId="5" borderId="59" xfId="2" applyNumberFormat="1" applyFont="1" applyFill="1" applyBorder="1" applyProtection="1">
      <protection hidden="1"/>
    </xf>
    <xf numFmtId="0" fontId="12" fillId="5" borderId="60" xfId="2" applyNumberFormat="1" applyFont="1" applyFill="1" applyBorder="1" applyProtection="1">
      <protection hidden="1"/>
    </xf>
    <xf numFmtId="0" fontId="12" fillId="5" borderId="61" xfId="2" applyFont="1" applyFill="1" applyBorder="1" applyProtection="1">
      <protection hidden="1"/>
    </xf>
    <xf numFmtId="0" fontId="12" fillId="0" borderId="62" xfId="2" applyFont="1" applyBorder="1" applyProtection="1">
      <protection hidden="1"/>
    </xf>
    <xf numFmtId="14" fontId="12" fillId="0" borderId="62" xfId="2" applyNumberFormat="1" applyFont="1" applyBorder="1" applyAlignment="1" applyProtection="1">
      <alignment horizontal="center"/>
      <protection hidden="1"/>
    </xf>
    <xf numFmtId="0" fontId="12" fillId="0" borderId="62" xfId="2" applyFont="1" applyBorder="1" applyAlignment="1" applyProtection="1">
      <alignment horizontal="center"/>
      <protection hidden="1"/>
    </xf>
    <xf numFmtId="0" fontId="12" fillId="0" borderId="62" xfId="2" applyNumberFormat="1" applyFont="1" applyBorder="1" applyAlignment="1" applyProtection="1">
      <alignment horizontal="center"/>
      <protection hidden="1"/>
    </xf>
    <xf numFmtId="0" fontId="12" fillId="5" borderId="62" xfId="2" applyNumberFormat="1" applyFont="1" applyFill="1" applyBorder="1" applyAlignment="1" applyProtection="1">
      <alignment horizontal="right"/>
      <protection hidden="1"/>
    </xf>
    <xf numFmtId="173" fontId="12" fillId="5" borderId="62" xfId="2" applyNumberFormat="1" applyFont="1" applyFill="1" applyBorder="1" applyProtection="1">
      <protection hidden="1"/>
    </xf>
    <xf numFmtId="0" fontId="13" fillId="0" borderId="62" xfId="2" applyNumberFormat="1" applyFont="1" applyBorder="1" applyAlignment="1" applyProtection="1">
      <alignment horizontal="center"/>
      <protection hidden="1"/>
    </xf>
    <xf numFmtId="173" fontId="11" fillId="5" borderId="62" xfId="2" applyNumberFormat="1" applyFill="1" applyBorder="1" applyProtection="1">
      <protection hidden="1"/>
    </xf>
    <xf numFmtId="0" fontId="12" fillId="5" borderId="62" xfId="2" applyNumberFormat="1" applyFont="1" applyFill="1" applyBorder="1" applyProtection="1">
      <protection hidden="1"/>
    </xf>
    <xf numFmtId="0" fontId="12" fillId="5" borderId="63" xfId="2" applyNumberFormat="1" applyFont="1" applyFill="1" applyBorder="1" applyProtection="1">
      <protection hidden="1"/>
    </xf>
    <xf numFmtId="0" fontId="12" fillId="5" borderId="64" xfId="2" applyFont="1" applyFill="1" applyBorder="1" applyProtection="1">
      <protection hidden="1"/>
    </xf>
    <xf numFmtId="0" fontId="12" fillId="0" borderId="65" xfId="2" applyFont="1" applyBorder="1" applyProtection="1">
      <protection hidden="1"/>
    </xf>
    <xf numFmtId="0" fontId="12" fillId="0" borderId="65" xfId="2" applyFont="1" applyFill="1" applyBorder="1" applyProtection="1">
      <protection hidden="1"/>
    </xf>
    <xf numFmtId="14" fontId="12" fillId="0" borderId="65" xfId="2" applyNumberFormat="1" applyFont="1" applyBorder="1" applyAlignment="1" applyProtection="1">
      <alignment horizontal="center"/>
      <protection hidden="1"/>
    </xf>
    <xf numFmtId="0" fontId="12" fillId="0" borderId="65" xfId="2" applyFont="1" applyBorder="1" applyAlignment="1" applyProtection="1">
      <alignment horizontal="center"/>
      <protection hidden="1"/>
    </xf>
    <xf numFmtId="0" fontId="12" fillId="0" borderId="65" xfId="2" applyNumberFormat="1" applyFont="1" applyBorder="1" applyAlignment="1" applyProtection="1">
      <alignment horizontal="center"/>
      <protection hidden="1"/>
    </xf>
    <xf numFmtId="0" fontId="12" fillId="5" borderId="65" xfId="2" applyNumberFormat="1" applyFont="1" applyFill="1" applyBorder="1" applyAlignment="1" applyProtection="1">
      <alignment horizontal="right"/>
      <protection hidden="1"/>
    </xf>
    <xf numFmtId="173" fontId="12" fillId="5" borderId="65" xfId="2" applyNumberFormat="1" applyFont="1" applyFill="1" applyBorder="1" applyProtection="1">
      <protection hidden="1"/>
    </xf>
    <xf numFmtId="0" fontId="13" fillId="0" borderId="65" xfId="2" applyNumberFormat="1" applyFont="1" applyBorder="1" applyAlignment="1" applyProtection="1">
      <alignment horizontal="center"/>
      <protection hidden="1"/>
    </xf>
    <xf numFmtId="173" fontId="11" fillId="5" borderId="65" xfId="2" applyNumberFormat="1" applyFill="1" applyBorder="1" applyProtection="1">
      <protection hidden="1"/>
    </xf>
    <xf numFmtId="0" fontId="12" fillId="5" borderId="65" xfId="2" applyNumberFormat="1" applyFont="1" applyFill="1" applyBorder="1" applyProtection="1">
      <protection hidden="1"/>
    </xf>
    <xf numFmtId="0" fontId="12" fillId="5" borderId="66" xfId="2" applyNumberFormat="1" applyFont="1" applyFill="1" applyBorder="1" applyProtection="1">
      <protection hidden="1"/>
    </xf>
    <xf numFmtId="0" fontId="23" fillId="6" borderId="57" xfId="3" applyFont="1" applyFill="1" applyBorder="1" applyAlignment="1" applyProtection="1">
      <alignment horizontal="center" vertical="center"/>
      <protection hidden="1"/>
    </xf>
    <xf numFmtId="0" fontId="23" fillId="6" borderId="57" xfId="3" applyNumberFormat="1" applyFont="1" applyFill="1" applyBorder="1" applyAlignment="1" applyProtection="1">
      <alignment horizontal="center" vertical="center" wrapText="1"/>
      <protection hidden="1"/>
    </xf>
    <xf numFmtId="0" fontId="23" fillId="6" borderId="57" xfId="3" applyFont="1" applyFill="1" applyBorder="1" applyAlignment="1" applyProtection="1">
      <alignment horizontal="center" vertical="center" wrapText="1"/>
      <protection hidden="1"/>
    </xf>
    <xf numFmtId="0" fontId="22" fillId="0" borderId="0" xfId="3" applyFont="1" applyAlignment="1" applyProtection="1">
      <alignment vertical="center" wrapText="1"/>
      <protection hidden="1"/>
    </xf>
    <xf numFmtId="0" fontId="23" fillId="6" borderId="56" xfId="3" applyFont="1" applyFill="1" applyBorder="1" applyAlignment="1" applyProtection="1">
      <alignment horizontal="center" vertical="center"/>
      <protection hidden="1"/>
    </xf>
    <xf numFmtId="0" fontId="23" fillId="6" borderId="56" xfId="3" applyNumberFormat="1" applyFont="1" applyFill="1" applyBorder="1" applyAlignment="1" applyProtection="1">
      <alignment horizontal="center" vertical="center"/>
      <protection hidden="1"/>
    </xf>
    <xf numFmtId="0" fontId="21" fillId="4" borderId="55" xfId="3" applyFont="1" applyFill="1" applyBorder="1" applyAlignment="1" applyProtection="1">
      <protection hidden="1"/>
    </xf>
    <xf numFmtId="0" fontId="21" fillId="4" borderId="55" xfId="3" applyFont="1" applyFill="1" applyBorder="1" applyAlignment="1" applyProtection="1">
      <alignment horizontal="center"/>
      <protection hidden="1"/>
    </xf>
    <xf numFmtId="14" fontId="21" fillId="4" borderId="55" xfId="3" applyNumberFormat="1" applyFont="1" applyFill="1" applyBorder="1" applyAlignment="1" applyProtection="1">
      <alignment horizontal="center"/>
      <protection hidden="1"/>
    </xf>
    <xf numFmtId="0" fontId="21" fillId="5" borderId="55" xfId="3" applyNumberFormat="1" applyFont="1" applyFill="1" applyBorder="1" applyAlignment="1" applyProtection="1">
      <alignment horizontal="center"/>
      <protection hidden="1"/>
    </xf>
    <xf numFmtId="0" fontId="21" fillId="5" borderId="55" xfId="3" applyFont="1" applyFill="1" applyBorder="1" applyAlignment="1" applyProtection="1">
      <alignment horizontal="center"/>
      <protection hidden="1"/>
    </xf>
    <xf numFmtId="171" fontId="21" fillId="5" borderId="55" xfId="3" applyNumberFormat="1" applyFont="1" applyFill="1" applyBorder="1" applyAlignment="1" applyProtection="1">
      <alignment horizontal="center"/>
      <protection hidden="1"/>
    </xf>
    <xf numFmtId="171" fontId="21" fillId="5" borderId="55" xfId="3" applyNumberFormat="1" applyFont="1" applyFill="1" applyBorder="1" applyAlignment="1" applyProtection="1">
      <protection hidden="1"/>
    </xf>
    <xf numFmtId="171" fontId="1" fillId="5" borderId="55" xfId="3" applyNumberFormat="1" applyFill="1" applyBorder="1" applyAlignment="1" applyProtection="1">
      <protection hidden="1"/>
    </xf>
    <xf numFmtId="171" fontId="21" fillId="5" borderId="54" xfId="3" applyNumberFormat="1" applyFont="1" applyFill="1" applyBorder="1" applyAlignment="1" applyProtection="1">
      <protection hidden="1"/>
    </xf>
    <xf numFmtId="0" fontId="21" fillId="4" borderId="53" xfId="3" applyFont="1" applyFill="1" applyBorder="1" applyAlignment="1" applyProtection="1">
      <protection hidden="1"/>
    </xf>
    <xf numFmtId="0" fontId="21" fillId="4" borderId="53" xfId="3" applyFont="1" applyFill="1" applyBorder="1" applyAlignment="1" applyProtection="1">
      <alignment horizontal="center"/>
      <protection hidden="1"/>
    </xf>
    <xf numFmtId="14" fontId="21" fillId="4" borderId="53" xfId="3" applyNumberFormat="1" applyFont="1" applyFill="1" applyBorder="1" applyAlignment="1" applyProtection="1">
      <alignment horizontal="center"/>
      <protection hidden="1"/>
    </xf>
    <xf numFmtId="0" fontId="21" fillId="5" borderId="53" xfId="3" applyNumberFormat="1" applyFont="1" applyFill="1" applyBorder="1" applyAlignment="1" applyProtection="1">
      <alignment horizontal="center"/>
      <protection hidden="1"/>
    </xf>
    <xf numFmtId="0" fontId="21" fillId="5" borderId="53" xfId="3" applyFont="1" applyFill="1" applyBorder="1" applyAlignment="1" applyProtection="1">
      <alignment horizontal="center"/>
      <protection hidden="1"/>
    </xf>
    <xf numFmtId="171" fontId="21" fillId="5" borderId="53" xfId="3" applyNumberFormat="1" applyFont="1" applyFill="1" applyBorder="1" applyAlignment="1" applyProtection="1">
      <alignment horizontal="center"/>
      <protection hidden="1"/>
    </xf>
    <xf numFmtId="171" fontId="21" fillId="5" borderId="53" xfId="3" applyNumberFormat="1" applyFont="1" applyFill="1" applyBorder="1" applyAlignment="1" applyProtection="1">
      <protection hidden="1"/>
    </xf>
    <xf numFmtId="171" fontId="1" fillId="5" borderId="53" xfId="3" applyNumberFormat="1" applyFill="1" applyBorder="1" applyAlignment="1" applyProtection="1">
      <protection hidden="1"/>
    </xf>
    <xf numFmtId="171" fontId="21" fillId="5" borderId="52" xfId="3" applyNumberFormat="1" applyFont="1" applyFill="1" applyBorder="1" applyAlignment="1" applyProtection="1">
      <protection hidden="1"/>
    </xf>
    <xf numFmtId="0" fontId="21" fillId="4" borderId="51" xfId="3" applyFont="1" applyFill="1" applyBorder="1" applyAlignment="1" applyProtection="1">
      <protection hidden="1"/>
    </xf>
    <xf numFmtId="0" fontId="21" fillId="4" borderId="51" xfId="3" applyFont="1" applyFill="1" applyBorder="1" applyAlignment="1" applyProtection="1">
      <alignment horizontal="center"/>
      <protection hidden="1"/>
    </xf>
    <xf numFmtId="14" fontId="21" fillId="4" borderId="51" xfId="3" applyNumberFormat="1" applyFont="1" applyFill="1" applyBorder="1" applyAlignment="1" applyProtection="1">
      <alignment horizontal="center"/>
      <protection hidden="1"/>
    </xf>
    <xf numFmtId="0" fontId="21" fillId="5" borderId="51" xfId="3" applyNumberFormat="1" applyFont="1" applyFill="1" applyBorder="1" applyAlignment="1" applyProtection="1">
      <alignment horizontal="center"/>
      <protection hidden="1"/>
    </xf>
    <xf numFmtId="0" fontId="21" fillId="5" borderId="51" xfId="3" applyFont="1" applyFill="1" applyBorder="1" applyAlignment="1" applyProtection="1">
      <alignment horizontal="center"/>
      <protection hidden="1"/>
    </xf>
    <xf numFmtId="171" fontId="21" fillId="5" borderId="51" xfId="3" applyNumberFormat="1" applyFont="1" applyFill="1" applyBorder="1" applyAlignment="1" applyProtection="1">
      <alignment horizontal="center"/>
      <protection hidden="1"/>
    </xf>
    <xf numFmtId="171" fontId="21" fillId="5" borderId="51" xfId="3" applyNumberFormat="1" applyFont="1" applyFill="1" applyBorder="1" applyAlignment="1" applyProtection="1">
      <protection hidden="1"/>
    </xf>
    <xf numFmtId="171" fontId="1" fillId="5" borderId="51" xfId="3" applyNumberFormat="1" applyFill="1" applyBorder="1" applyAlignment="1" applyProtection="1">
      <protection hidden="1"/>
    </xf>
    <xf numFmtId="171" fontId="21" fillId="5" borderId="50" xfId="3" applyNumberFormat="1" applyFont="1" applyFill="1" applyBorder="1" applyAlignment="1" applyProtection="1">
      <protection hidden="1"/>
    </xf>
    <xf numFmtId="0" fontId="1" fillId="0" borderId="0" xfId="3" applyAlignment="1" applyProtection="1">
      <alignment horizontal="center"/>
      <protection hidden="1"/>
    </xf>
    <xf numFmtId="165" fontId="21" fillId="4" borderId="49" xfId="3" applyNumberFormat="1" applyFont="1" applyFill="1" applyBorder="1" applyProtection="1">
      <protection hidden="1"/>
    </xf>
    <xf numFmtId="0" fontId="1" fillId="0" borderId="0" xfId="3" applyNumberFormat="1" applyAlignment="1" applyProtection="1">
      <alignment horizontal="center"/>
      <protection hidden="1"/>
    </xf>
    <xf numFmtId="165" fontId="21" fillId="4" borderId="49" xfId="3" quotePrefix="1" applyNumberFormat="1" applyFont="1" applyFill="1" applyBorder="1" applyProtection="1">
      <protection hidden="1"/>
    </xf>
    <xf numFmtId="0" fontId="2" fillId="0" borderId="0" xfId="1" applyProtection="1">
      <protection hidden="1"/>
    </xf>
    <xf numFmtId="0" fontId="10" fillId="0" borderId="0" xfId="1" applyFont="1" applyAlignment="1" applyProtection="1">
      <protection hidden="1"/>
    </xf>
    <xf numFmtId="0" fontId="9" fillId="0" borderId="48" xfId="1" applyFont="1" applyBorder="1" applyAlignment="1" applyProtection="1">
      <alignment horizontal="center" vertical="center" textRotation="90"/>
      <protection hidden="1"/>
    </xf>
    <xf numFmtId="0" fontId="9" fillId="0" borderId="47" xfId="1" applyFont="1" applyBorder="1" applyAlignment="1" applyProtection="1">
      <alignment horizontal="center" vertical="center" textRotation="90"/>
      <protection hidden="1"/>
    </xf>
    <xf numFmtId="0" fontId="8" fillId="0" borderId="47" xfId="1" applyFont="1" applyBorder="1" applyAlignment="1" applyProtection="1">
      <alignment horizontal="center" textRotation="45"/>
      <protection hidden="1"/>
    </xf>
    <xf numFmtId="0" fontId="8" fillId="0" borderId="46" xfId="1" applyFont="1" applyBorder="1" applyAlignment="1" applyProtection="1">
      <alignment horizontal="center" textRotation="45"/>
      <protection hidden="1"/>
    </xf>
    <xf numFmtId="0" fontId="9" fillId="0" borderId="36" xfId="1" applyFont="1" applyBorder="1" applyAlignment="1" applyProtection="1">
      <alignment horizontal="center" vertical="center" textRotation="90"/>
      <protection hidden="1"/>
    </xf>
    <xf numFmtId="0" fontId="9" fillId="0" borderId="35" xfId="1" applyFont="1" applyBorder="1" applyAlignment="1" applyProtection="1">
      <alignment horizontal="center" vertical="center" textRotation="90"/>
      <protection hidden="1"/>
    </xf>
    <xf numFmtId="0" fontId="8" fillId="0" borderId="35" xfId="1" applyFont="1" applyBorder="1" applyAlignment="1" applyProtection="1">
      <alignment horizontal="center" textRotation="45"/>
      <protection hidden="1"/>
    </xf>
    <xf numFmtId="0" fontId="8" fillId="0" borderId="45" xfId="1" applyFont="1" applyBorder="1" applyAlignment="1" applyProtection="1">
      <alignment horizontal="center" textRotation="45"/>
      <protection hidden="1"/>
    </xf>
    <xf numFmtId="0" fontId="2" fillId="0" borderId="39" xfId="1" applyBorder="1" applyProtection="1">
      <protection hidden="1"/>
    </xf>
    <xf numFmtId="0" fontId="2" fillId="0" borderId="10" xfId="1" applyBorder="1" applyAlignment="1" applyProtection="1">
      <alignment horizontal="center"/>
      <protection hidden="1"/>
    </xf>
    <xf numFmtId="0" fontId="9" fillId="0" borderId="31" xfId="1" applyFont="1" applyBorder="1" applyAlignment="1" applyProtection="1">
      <alignment horizontal="center" vertical="center" textRotation="90"/>
      <protection hidden="1"/>
    </xf>
    <xf numFmtId="0" fontId="9" fillId="0" borderId="30" xfId="1" applyFont="1" applyBorder="1" applyAlignment="1" applyProtection="1">
      <alignment horizontal="center" vertical="center" textRotation="90"/>
      <protection hidden="1"/>
    </xf>
    <xf numFmtId="0" fontId="8" fillId="0" borderId="30" xfId="1" applyFont="1" applyBorder="1" applyAlignment="1" applyProtection="1">
      <alignment horizontal="center" textRotation="45"/>
      <protection hidden="1"/>
    </xf>
    <xf numFmtId="0" fontId="8" fillId="0" borderId="29" xfId="1" applyFont="1" applyBorder="1" applyAlignment="1" applyProtection="1">
      <alignment horizontal="center" textRotation="45"/>
      <protection hidden="1"/>
    </xf>
    <xf numFmtId="0" fontId="2" fillId="0" borderId="48" xfId="1" applyBorder="1" applyAlignment="1" applyProtection="1">
      <alignment horizontal="center"/>
      <protection hidden="1"/>
    </xf>
    <xf numFmtId="0" fontId="2" fillId="0" borderId="46" xfId="1" applyBorder="1" applyProtection="1">
      <protection hidden="1"/>
    </xf>
    <xf numFmtId="168" fontId="2" fillId="0" borderId="48" xfId="1" applyNumberFormat="1" applyBorder="1" applyAlignment="1" applyProtection="1">
      <alignment horizontal="center"/>
      <protection hidden="1"/>
    </xf>
    <xf numFmtId="168" fontId="2" fillId="0" borderId="47" xfId="1" applyNumberFormat="1" applyBorder="1" applyAlignment="1" applyProtection="1">
      <alignment horizontal="center"/>
      <protection hidden="1"/>
    </xf>
    <xf numFmtId="168" fontId="7" fillId="0" borderId="47" xfId="1" applyNumberFormat="1" applyFont="1" applyBorder="1" applyAlignment="1" applyProtection="1">
      <alignment horizontal="center"/>
      <protection hidden="1"/>
    </xf>
    <xf numFmtId="0" fontId="2" fillId="5" borderId="47" xfId="1" quotePrefix="1" applyFill="1" applyBorder="1" applyAlignment="1" applyProtection="1">
      <alignment horizontal="center"/>
      <protection hidden="1"/>
    </xf>
    <xf numFmtId="0" fontId="2" fillId="5" borderId="46" xfId="1" applyFill="1" applyBorder="1" applyAlignment="1" applyProtection="1">
      <alignment horizontal="center"/>
      <protection hidden="1"/>
    </xf>
    <xf numFmtId="0" fontId="2" fillId="0" borderId="36" xfId="1" applyBorder="1" applyAlignment="1" applyProtection="1">
      <alignment horizontal="center"/>
      <protection hidden="1"/>
    </xf>
    <xf numFmtId="0" fontId="2" fillId="0" borderId="45" xfId="1" applyBorder="1" applyProtection="1">
      <protection hidden="1"/>
    </xf>
    <xf numFmtId="168" fontId="2" fillId="0" borderId="36" xfId="1" applyNumberFormat="1" applyBorder="1" applyAlignment="1" applyProtection="1">
      <alignment horizontal="center"/>
      <protection hidden="1"/>
    </xf>
    <xf numFmtId="168" fontId="2" fillId="0" borderId="35" xfId="1" applyNumberFormat="1" applyBorder="1" applyAlignment="1" applyProtection="1">
      <alignment horizontal="center"/>
      <protection hidden="1"/>
    </xf>
    <xf numFmtId="168" fontId="7" fillId="0" borderId="35" xfId="1" applyNumberFormat="1" applyFont="1" applyBorder="1" applyAlignment="1" applyProtection="1">
      <alignment horizontal="center"/>
      <protection hidden="1"/>
    </xf>
    <xf numFmtId="0" fontId="2" fillId="5" borderId="35" xfId="1" applyFill="1" applyBorder="1" applyAlignment="1" applyProtection="1">
      <alignment horizontal="center"/>
      <protection hidden="1"/>
    </xf>
    <xf numFmtId="0" fontId="2" fillId="5" borderId="45" xfId="1" applyFill="1" applyBorder="1" applyAlignment="1" applyProtection="1">
      <alignment horizontal="center"/>
      <protection hidden="1"/>
    </xf>
    <xf numFmtId="0" fontId="2" fillId="0" borderId="31" xfId="1" applyBorder="1" applyAlignment="1" applyProtection="1">
      <alignment horizontal="center"/>
      <protection hidden="1"/>
    </xf>
    <xf numFmtId="0" fontId="2" fillId="0" borderId="29" xfId="1" applyBorder="1" applyProtection="1">
      <protection hidden="1"/>
    </xf>
    <xf numFmtId="168" fontId="2" fillId="0" borderId="31" xfId="1" applyNumberFormat="1" applyBorder="1" applyAlignment="1" applyProtection="1">
      <alignment horizontal="center"/>
      <protection hidden="1"/>
    </xf>
    <xf numFmtId="168" fontId="2" fillId="0" borderId="30" xfId="1" applyNumberFormat="1" applyBorder="1" applyAlignment="1" applyProtection="1">
      <alignment horizontal="center"/>
      <protection hidden="1"/>
    </xf>
    <xf numFmtId="168" fontId="7" fillId="0" borderId="30" xfId="1" applyNumberFormat="1" applyFont="1" applyBorder="1" applyAlignment="1" applyProtection="1">
      <alignment horizontal="center"/>
      <protection hidden="1"/>
    </xf>
    <xf numFmtId="0" fontId="2" fillId="5" borderId="30" xfId="1" applyFill="1" applyBorder="1" applyAlignment="1" applyProtection="1">
      <alignment horizontal="center"/>
      <protection hidden="1"/>
    </xf>
    <xf numFmtId="0" fontId="2" fillId="5" borderId="29" xfId="1" applyFill="1" applyBorder="1" applyAlignment="1" applyProtection="1">
      <alignment horizontal="center"/>
      <protection hidden="1"/>
    </xf>
  </cellXfs>
  <cellStyles count="4">
    <cellStyle name="Normal" xfId="0" builtinId="0"/>
    <cellStyle name="Normal 2" xfId="1"/>
    <cellStyle name="Normal 3" xfId="2"/>
    <cellStyle name="Normal 4" xfId="3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M26"/>
  <sheetViews>
    <sheetView workbookViewId="0">
      <selection sqref="A1:XFD1048576"/>
    </sheetView>
  </sheetViews>
  <sheetFormatPr baseColWidth="10" defaultRowHeight="12.75"/>
  <cols>
    <col min="1" max="1" width="11.42578125" style="240"/>
    <col min="2" max="2" width="11" style="240" bestFit="1" customWidth="1"/>
    <col min="3" max="3" width="8.85546875" style="240" customWidth="1"/>
    <col min="4" max="4" width="11.42578125" style="240"/>
    <col min="5" max="5" width="38.7109375" style="240" customWidth="1"/>
    <col min="6" max="6" width="11.42578125" style="240"/>
    <col min="7" max="7" width="15.42578125" style="240" customWidth="1"/>
    <col min="8" max="8" width="13" style="240" customWidth="1"/>
    <col min="9" max="9" width="11.42578125" style="240"/>
    <col min="10" max="10" width="12" style="240" bestFit="1" customWidth="1"/>
    <col min="11" max="11" width="18.5703125" style="240" customWidth="1"/>
    <col min="12" max="12" width="17.7109375" style="240" customWidth="1"/>
    <col min="13" max="16384" width="11.42578125" style="240"/>
  </cols>
  <sheetData>
    <row r="3" spans="2:13">
      <c r="K3" s="241" t="s">
        <v>52</v>
      </c>
      <c r="L3" s="241" t="s">
        <v>51</v>
      </c>
    </row>
    <row r="4" spans="2:13">
      <c r="J4" s="242" t="s">
        <v>50</v>
      </c>
      <c r="K4" s="243">
        <v>15</v>
      </c>
      <c r="L4" s="243">
        <v>20</v>
      </c>
    </row>
    <row r="6" spans="2:13" ht="13.5" thickBot="1"/>
    <row r="7" spans="2:13" ht="13.5" thickBot="1">
      <c r="B7" s="244" t="s">
        <v>49</v>
      </c>
      <c r="C7" s="245" t="s">
        <v>48</v>
      </c>
      <c r="D7" s="245" t="s">
        <v>47</v>
      </c>
      <c r="E7" s="246" t="s">
        <v>46</v>
      </c>
      <c r="F7" s="247" t="s">
        <v>45</v>
      </c>
      <c r="G7" s="245" t="s">
        <v>44</v>
      </c>
      <c r="H7" s="245" t="s">
        <v>43</v>
      </c>
      <c r="I7" s="245" t="s">
        <v>42</v>
      </c>
      <c r="J7" s="246" t="s">
        <v>41</v>
      </c>
      <c r="K7" s="245" t="s">
        <v>230</v>
      </c>
      <c r="L7" s="245" t="s">
        <v>231</v>
      </c>
      <c r="M7" s="248" t="s">
        <v>40</v>
      </c>
    </row>
    <row r="8" spans="2:13">
      <c r="B8" s="249">
        <v>1</v>
      </c>
      <c r="C8" s="250" t="s">
        <v>39</v>
      </c>
      <c r="D8" s="250" t="s">
        <v>6</v>
      </c>
      <c r="E8" s="250" t="s">
        <v>38</v>
      </c>
      <c r="F8" s="251">
        <v>37851</v>
      </c>
      <c r="G8" s="251">
        <v>37863</v>
      </c>
      <c r="H8" s="250">
        <v>3</v>
      </c>
      <c r="I8" s="252">
        <f t="shared" ref="I8:I26" si="0">G8-F8</f>
        <v>12</v>
      </c>
      <c r="J8" s="253">
        <f t="shared" ref="J8:J26" si="1">IF(D8="Eventual",K$4,IF(D8="Estable",L$4,0))*I8</f>
        <v>180</v>
      </c>
      <c r="K8" s="253">
        <f t="shared" ref="K8:K26" si="2">IF(D8="Eventual",J8*2%,0)</f>
        <v>3.6</v>
      </c>
      <c r="L8" s="253">
        <f t="shared" ref="L8:L26" si="3">IF(D8="Estable",J8*5%,0)</f>
        <v>0</v>
      </c>
      <c r="M8" s="253">
        <f t="shared" ref="M8:M26" si="4">SUM(J8,L8)-K8</f>
        <v>176.4</v>
      </c>
    </row>
    <row r="9" spans="2:13">
      <c r="B9" s="254">
        <v>2</v>
      </c>
      <c r="C9" s="255" t="s">
        <v>37</v>
      </c>
      <c r="D9" s="255" t="s">
        <v>1</v>
      </c>
      <c r="E9" s="255" t="s">
        <v>36</v>
      </c>
      <c r="F9" s="256">
        <v>37834</v>
      </c>
      <c r="G9" s="256">
        <v>37863</v>
      </c>
      <c r="H9" s="255">
        <v>2</v>
      </c>
      <c r="I9" s="257">
        <f t="shared" si="0"/>
        <v>29</v>
      </c>
      <c r="J9" s="258">
        <f t="shared" si="1"/>
        <v>580</v>
      </c>
      <c r="K9" s="258">
        <f t="shared" si="2"/>
        <v>0</v>
      </c>
      <c r="L9" s="258">
        <f t="shared" si="3"/>
        <v>29</v>
      </c>
      <c r="M9" s="258">
        <f t="shared" si="4"/>
        <v>609</v>
      </c>
    </row>
    <row r="10" spans="2:13">
      <c r="B10" s="254">
        <v>3</v>
      </c>
      <c r="C10" s="255" t="s">
        <v>35</v>
      </c>
      <c r="D10" s="255" t="s">
        <v>1</v>
      </c>
      <c r="E10" s="255" t="s">
        <v>34</v>
      </c>
      <c r="F10" s="256">
        <v>37840</v>
      </c>
      <c r="G10" s="256">
        <v>37863</v>
      </c>
      <c r="H10" s="255">
        <v>5</v>
      </c>
      <c r="I10" s="257">
        <f t="shared" si="0"/>
        <v>23</v>
      </c>
      <c r="J10" s="258">
        <f t="shared" si="1"/>
        <v>460</v>
      </c>
      <c r="K10" s="259">
        <f t="shared" si="2"/>
        <v>0</v>
      </c>
      <c r="L10" s="258">
        <f t="shared" si="3"/>
        <v>23</v>
      </c>
      <c r="M10" s="258">
        <f t="shared" si="4"/>
        <v>483</v>
      </c>
    </row>
    <row r="11" spans="2:13">
      <c r="B11" s="254">
        <v>4</v>
      </c>
      <c r="C11" s="255" t="s">
        <v>33</v>
      </c>
      <c r="D11" s="255" t="s">
        <v>1</v>
      </c>
      <c r="E11" s="255" t="s">
        <v>32</v>
      </c>
      <c r="F11" s="256">
        <v>37836</v>
      </c>
      <c r="G11" s="256">
        <v>37863</v>
      </c>
      <c r="H11" s="255">
        <v>6</v>
      </c>
      <c r="I11" s="257">
        <f t="shared" si="0"/>
        <v>27</v>
      </c>
      <c r="J11" s="258">
        <f t="shared" si="1"/>
        <v>540</v>
      </c>
      <c r="K11" s="259">
        <f t="shared" si="2"/>
        <v>0</v>
      </c>
      <c r="L11" s="258">
        <f t="shared" si="3"/>
        <v>27</v>
      </c>
      <c r="M11" s="258">
        <f t="shared" si="4"/>
        <v>567</v>
      </c>
    </row>
    <row r="12" spans="2:13">
      <c r="B12" s="254">
        <v>5</v>
      </c>
      <c r="C12" s="255" t="s">
        <v>31</v>
      </c>
      <c r="D12" s="255" t="s">
        <v>6</v>
      </c>
      <c r="E12" s="255" t="s">
        <v>30</v>
      </c>
      <c r="F12" s="256">
        <v>37845</v>
      </c>
      <c r="G12" s="256">
        <v>37863</v>
      </c>
      <c r="H12" s="255">
        <v>7</v>
      </c>
      <c r="I12" s="257">
        <f t="shared" si="0"/>
        <v>18</v>
      </c>
      <c r="J12" s="258">
        <f t="shared" si="1"/>
        <v>270</v>
      </c>
      <c r="K12" s="259">
        <f t="shared" si="2"/>
        <v>5.4</v>
      </c>
      <c r="L12" s="258">
        <f t="shared" si="3"/>
        <v>0</v>
      </c>
      <c r="M12" s="258">
        <f t="shared" si="4"/>
        <v>264.60000000000002</v>
      </c>
    </row>
    <row r="13" spans="2:13">
      <c r="B13" s="254">
        <v>6</v>
      </c>
      <c r="C13" s="255" t="s">
        <v>29</v>
      </c>
      <c r="D13" s="255" t="s">
        <v>6</v>
      </c>
      <c r="E13" s="255" t="s">
        <v>28</v>
      </c>
      <c r="F13" s="256">
        <v>37855</v>
      </c>
      <c r="G13" s="256">
        <v>37863</v>
      </c>
      <c r="H13" s="255">
        <v>10</v>
      </c>
      <c r="I13" s="257">
        <f t="shared" si="0"/>
        <v>8</v>
      </c>
      <c r="J13" s="258">
        <f t="shared" si="1"/>
        <v>120</v>
      </c>
      <c r="K13" s="259">
        <f t="shared" si="2"/>
        <v>2.4</v>
      </c>
      <c r="L13" s="258">
        <f t="shared" si="3"/>
        <v>0</v>
      </c>
      <c r="M13" s="258">
        <f t="shared" si="4"/>
        <v>117.6</v>
      </c>
    </row>
    <row r="14" spans="2:13">
      <c r="B14" s="254">
        <v>7</v>
      </c>
      <c r="C14" s="255" t="s">
        <v>27</v>
      </c>
      <c r="D14" s="255" t="s">
        <v>1</v>
      </c>
      <c r="E14" s="255" t="s">
        <v>26</v>
      </c>
      <c r="F14" s="256">
        <v>37838</v>
      </c>
      <c r="G14" s="256">
        <v>37863</v>
      </c>
      <c r="H14" s="255">
        <v>9</v>
      </c>
      <c r="I14" s="257">
        <f t="shared" si="0"/>
        <v>25</v>
      </c>
      <c r="J14" s="258">
        <f t="shared" si="1"/>
        <v>500</v>
      </c>
      <c r="K14" s="259">
        <f t="shared" si="2"/>
        <v>0</v>
      </c>
      <c r="L14" s="258">
        <f t="shared" si="3"/>
        <v>25</v>
      </c>
      <c r="M14" s="258">
        <f t="shared" si="4"/>
        <v>525</v>
      </c>
    </row>
    <row r="15" spans="2:13">
      <c r="B15" s="254">
        <v>8</v>
      </c>
      <c r="C15" s="255" t="s">
        <v>25</v>
      </c>
      <c r="D15" s="255" t="s">
        <v>6</v>
      </c>
      <c r="E15" s="255" t="s">
        <v>24</v>
      </c>
      <c r="F15" s="256">
        <v>37845</v>
      </c>
      <c r="G15" s="256">
        <v>37863</v>
      </c>
      <c r="H15" s="255">
        <v>3</v>
      </c>
      <c r="I15" s="257">
        <f t="shared" si="0"/>
        <v>18</v>
      </c>
      <c r="J15" s="258">
        <f t="shared" si="1"/>
        <v>270</v>
      </c>
      <c r="K15" s="259">
        <f t="shared" si="2"/>
        <v>5.4</v>
      </c>
      <c r="L15" s="258">
        <f t="shared" si="3"/>
        <v>0</v>
      </c>
      <c r="M15" s="258">
        <f t="shared" si="4"/>
        <v>264.60000000000002</v>
      </c>
    </row>
    <row r="16" spans="2:13">
      <c r="B16" s="254">
        <v>9</v>
      </c>
      <c r="C16" s="255" t="s">
        <v>23</v>
      </c>
      <c r="D16" s="255" t="s">
        <v>1</v>
      </c>
      <c r="E16" s="255" t="s">
        <v>22</v>
      </c>
      <c r="F16" s="256">
        <v>37848</v>
      </c>
      <c r="G16" s="256">
        <v>37863</v>
      </c>
      <c r="H16" s="255">
        <v>5</v>
      </c>
      <c r="I16" s="257">
        <f t="shared" si="0"/>
        <v>15</v>
      </c>
      <c r="J16" s="258">
        <f t="shared" si="1"/>
        <v>300</v>
      </c>
      <c r="K16" s="259">
        <f t="shared" si="2"/>
        <v>0</v>
      </c>
      <c r="L16" s="258">
        <f t="shared" si="3"/>
        <v>15</v>
      </c>
      <c r="M16" s="258">
        <f t="shared" si="4"/>
        <v>315</v>
      </c>
    </row>
    <row r="17" spans="2:13">
      <c r="B17" s="254">
        <v>10</v>
      </c>
      <c r="C17" s="255" t="s">
        <v>21</v>
      </c>
      <c r="D17" s="255" t="s">
        <v>1</v>
      </c>
      <c r="E17" s="255" t="s">
        <v>20</v>
      </c>
      <c r="F17" s="256">
        <v>37835</v>
      </c>
      <c r="G17" s="256">
        <v>37863</v>
      </c>
      <c r="H17" s="255">
        <v>4</v>
      </c>
      <c r="I17" s="257">
        <f t="shared" si="0"/>
        <v>28</v>
      </c>
      <c r="J17" s="258">
        <f t="shared" si="1"/>
        <v>560</v>
      </c>
      <c r="K17" s="259">
        <f t="shared" si="2"/>
        <v>0</v>
      </c>
      <c r="L17" s="258">
        <f t="shared" si="3"/>
        <v>28</v>
      </c>
      <c r="M17" s="258">
        <f t="shared" si="4"/>
        <v>588</v>
      </c>
    </row>
    <row r="18" spans="2:13">
      <c r="B18" s="254">
        <v>11</v>
      </c>
      <c r="C18" s="255" t="s">
        <v>19</v>
      </c>
      <c r="D18" s="255" t="s">
        <v>1</v>
      </c>
      <c r="E18" s="255" t="s">
        <v>18</v>
      </c>
      <c r="F18" s="256">
        <v>37834</v>
      </c>
      <c r="G18" s="256">
        <v>37863</v>
      </c>
      <c r="H18" s="255">
        <v>7</v>
      </c>
      <c r="I18" s="257">
        <f t="shared" si="0"/>
        <v>29</v>
      </c>
      <c r="J18" s="258">
        <f t="shared" si="1"/>
        <v>580</v>
      </c>
      <c r="K18" s="259">
        <f t="shared" si="2"/>
        <v>0</v>
      </c>
      <c r="L18" s="258">
        <f t="shared" si="3"/>
        <v>29</v>
      </c>
      <c r="M18" s="258">
        <f t="shared" si="4"/>
        <v>609</v>
      </c>
    </row>
    <row r="19" spans="2:13">
      <c r="B19" s="254">
        <v>12</v>
      </c>
      <c r="C19" s="255" t="s">
        <v>17</v>
      </c>
      <c r="D19" s="255" t="s">
        <v>6</v>
      </c>
      <c r="E19" s="255" t="s">
        <v>16</v>
      </c>
      <c r="F19" s="256">
        <v>37852</v>
      </c>
      <c r="G19" s="256">
        <v>37863</v>
      </c>
      <c r="H19" s="255">
        <v>9</v>
      </c>
      <c r="I19" s="257">
        <f t="shared" si="0"/>
        <v>11</v>
      </c>
      <c r="J19" s="258">
        <f t="shared" si="1"/>
        <v>165</v>
      </c>
      <c r="K19" s="259">
        <f t="shared" si="2"/>
        <v>3.3000000000000003</v>
      </c>
      <c r="L19" s="258">
        <f t="shared" si="3"/>
        <v>0</v>
      </c>
      <c r="M19" s="258">
        <f t="shared" si="4"/>
        <v>161.69999999999999</v>
      </c>
    </row>
    <row r="20" spans="2:13">
      <c r="B20" s="254">
        <v>13</v>
      </c>
      <c r="C20" s="255" t="s">
        <v>15</v>
      </c>
      <c r="D20" s="255" t="s">
        <v>6</v>
      </c>
      <c r="E20" s="255" t="s">
        <v>14</v>
      </c>
      <c r="F20" s="256">
        <v>37847</v>
      </c>
      <c r="G20" s="256">
        <v>37863</v>
      </c>
      <c r="H20" s="255">
        <v>8</v>
      </c>
      <c r="I20" s="257">
        <f t="shared" si="0"/>
        <v>16</v>
      </c>
      <c r="J20" s="258">
        <f t="shared" si="1"/>
        <v>240</v>
      </c>
      <c r="K20" s="259">
        <f t="shared" si="2"/>
        <v>4.8</v>
      </c>
      <c r="L20" s="258">
        <f t="shared" si="3"/>
        <v>0</v>
      </c>
      <c r="M20" s="258">
        <f t="shared" si="4"/>
        <v>235.2</v>
      </c>
    </row>
    <row r="21" spans="2:13">
      <c r="B21" s="254">
        <v>14</v>
      </c>
      <c r="C21" s="255" t="s">
        <v>13</v>
      </c>
      <c r="D21" s="255" t="s">
        <v>1</v>
      </c>
      <c r="E21" s="255" t="s">
        <v>12</v>
      </c>
      <c r="F21" s="256">
        <v>37858</v>
      </c>
      <c r="G21" s="256">
        <v>37863</v>
      </c>
      <c r="H21" s="255">
        <v>10</v>
      </c>
      <c r="I21" s="257">
        <f t="shared" si="0"/>
        <v>5</v>
      </c>
      <c r="J21" s="258">
        <f t="shared" si="1"/>
        <v>100</v>
      </c>
      <c r="K21" s="259">
        <f t="shared" si="2"/>
        <v>0</v>
      </c>
      <c r="L21" s="258">
        <f t="shared" si="3"/>
        <v>5</v>
      </c>
      <c r="M21" s="258">
        <f t="shared" si="4"/>
        <v>105</v>
      </c>
    </row>
    <row r="22" spans="2:13">
      <c r="B22" s="254">
        <v>15</v>
      </c>
      <c r="C22" s="255" t="s">
        <v>11</v>
      </c>
      <c r="D22" s="255" t="s">
        <v>6</v>
      </c>
      <c r="E22" s="255" t="s">
        <v>10</v>
      </c>
      <c r="F22" s="256">
        <v>37857</v>
      </c>
      <c r="G22" s="256">
        <v>37863</v>
      </c>
      <c r="H22" s="255">
        <v>8</v>
      </c>
      <c r="I22" s="257">
        <f t="shared" si="0"/>
        <v>6</v>
      </c>
      <c r="J22" s="258">
        <f t="shared" si="1"/>
        <v>90</v>
      </c>
      <c r="K22" s="259">
        <f t="shared" si="2"/>
        <v>1.8</v>
      </c>
      <c r="L22" s="258">
        <f t="shared" si="3"/>
        <v>0</v>
      </c>
      <c r="M22" s="258">
        <f t="shared" si="4"/>
        <v>88.2</v>
      </c>
    </row>
    <row r="23" spans="2:13">
      <c r="B23" s="254">
        <v>16</v>
      </c>
      <c r="C23" s="255" t="s">
        <v>9</v>
      </c>
      <c r="D23" s="255" t="s">
        <v>6</v>
      </c>
      <c r="E23" s="255" t="s">
        <v>8</v>
      </c>
      <c r="F23" s="256">
        <v>37848</v>
      </c>
      <c r="G23" s="256">
        <v>37863</v>
      </c>
      <c r="H23" s="255">
        <v>6</v>
      </c>
      <c r="I23" s="257">
        <f t="shared" si="0"/>
        <v>15</v>
      </c>
      <c r="J23" s="258">
        <f t="shared" si="1"/>
        <v>225</v>
      </c>
      <c r="K23" s="259">
        <f t="shared" si="2"/>
        <v>4.5</v>
      </c>
      <c r="L23" s="258">
        <f t="shared" si="3"/>
        <v>0</v>
      </c>
      <c r="M23" s="258">
        <f t="shared" si="4"/>
        <v>220.5</v>
      </c>
    </row>
    <row r="24" spans="2:13">
      <c r="B24" s="254">
        <v>17</v>
      </c>
      <c r="C24" s="255" t="s">
        <v>7</v>
      </c>
      <c r="D24" s="255" t="s">
        <v>6</v>
      </c>
      <c r="E24" s="255" t="s">
        <v>5</v>
      </c>
      <c r="F24" s="256">
        <v>37835</v>
      </c>
      <c r="G24" s="256">
        <v>37863</v>
      </c>
      <c r="H24" s="255">
        <v>10</v>
      </c>
      <c r="I24" s="257">
        <f t="shared" si="0"/>
        <v>28</v>
      </c>
      <c r="J24" s="258">
        <f t="shared" si="1"/>
        <v>420</v>
      </c>
      <c r="K24" s="259">
        <f t="shared" si="2"/>
        <v>8.4</v>
      </c>
      <c r="L24" s="258">
        <f t="shared" si="3"/>
        <v>0</v>
      </c>
      <c r="M24" s="258">
        <f t="shared" si="4"/>
        <v>411.6</v>
      </c>
    </row>
    <row r="25" spans="2:13">
      <c r="B25" s="254">
        <v>18</v>
      </c>
      <c r="C25" s="255" t="s">
        <v>4</v>
      </c>
      <c r="D25" s="255" t="s">
        <v>1</v>
      </c>
      <c r="E25" s="255" t="s">
        <v>3</v>
      </c>
      <c r="F25" s="256">
        <v>37839</v>
      </c>
      <c r="G25" s="256">
        <v>37863</v>
      </c>
      <c r="H25" s="255">
        <v>9</v>
      </c>
      <c r="I25" s="257">
        <f t="shared" si="0"/>
        <v>24</v>
      </c>
      <c r="J25" s="258">
        <f t="shared" si="1"/>
        <v>480</v>
      </c>
      <c r="K25" s="259">
        <f t="shared" si="2"/>
        <v>0</v>
      </c>
      <c r="L25" s="258">
        <f t="shared" si="3"/>
        <v>24</v>
      </c>
      <c r="M25" s="258">
        <f t="shared" si="4"/>
        <v>504</v>
      </c>
    </row>
    <row r="26" spans="2:13" ht="13.5" thickBot="1">
      <c r="B26" s="260">
        <v>19</v>
      </c>
      <c r="C26" s="261" t="s">
        <v>2</v>
      </c>
      <c r="D26" s="261" t="s">
        <v>1</v>
      </c>
      <c r="E26" s="261" t="s">
        <v>0</v>
      </c>
      <c r="F26" s="262">
        <v>37842</v>
      </c>
      <c r="G26" s="262">
        <v>37863</v>
      </c>
      <c r="H26" s="261">
        <v>8</v>
      </c>
      <c r="I26" s="263">
        <f t="shared" si="0"/>
        <v>21</v>
      </c>
      <c r="J26" s="264">
        <f t="shared" si="1"/>
        <v>420</v>
      </c>
      <c r="K26" s="265">
        <f t="shared" si="2"/>
        <v>0</v>
      </c>
      <c r="L26" s="264">
        <f t="shared" si="3"/>
        <v>21</v>
      </c>
      <c r="M26" s="264">
        <f t="shared" si="4"/>
        <v>441</v>
      </c>
    </row>
  </sheetData>
  <sheetProtection password="C71F" sheet="1" objects="1" scenarios="1"/>
  <pageMargins left="0.75" right="0.75" top="1" bottom="1" header="0" footer="0"/>
  <pageSetup orientation="portrait" horizontalDpi="4294967292" verticalDpi="72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7"/>
  <sheetViews>
    <sheetView zoomScaleNormal="100" workbookViewId="0">
      <selection activeCell="E30" sqref="E30"/>
    </sheetView>
  </sheetViews>
  <sheetFormatPr baseColWidth="10" defaultRowHeight="12.75"/>
  <cols>
    <col min="1" max="1" width="7" customWidth="1"/>
    <col min="2" max="2" width="12.28515625" bestFit="1" customWidth="1"/>
    <col min="3" max="3" width="13" customWidth="1"/>
    <col min="4" max="4" width="30.85546875" customWidth="1"/>
    <col min="5" max="5" width="17.85546875" bestFit="1" customWidth="1"/>
    <col min="6" max="6" width="10.140625" customWidth="1"/>
    <col min="7" max="7" width="12" customWidth="1"/>
    <col min="8" max="9" width="10.140625" customWidth="1"/>
    <col min="10" max="10" width="12.7109375" customWidth="1"/>
    <col min="11" max="11" width="13.5703125" customWidth="1"/>
    <col min="20" max="20" width="14.5703125" customWidth="1"/>
  </cols>
  <sheetData>
    <row r="1" spans="1:20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20" ht="20.25" customHeight="1">
      <c r="A2" s="197" t="s">
        <v>105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1:20" ht="20.25" customHeight="1">
      <c r="A3" s="75" t="s">
        <v>104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13.5" thickBo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0" ht="13.5" thickBot="1">
      <c r="E5" s="76" t="s">
        <v>103</v>
      </c>
      <c r="F5" s="77"/>
      <c r="G5" s="77" t="s">
        <v>233</v>
      </c>
      <c r="H5" s="78"/>
      <c r="I5" s="38"/>
      <c r="J5" s="37"/>
      <c r="K5" s="37"/>
      <c r="L5" s="37"/>
      <c r="M5" s="37"/>
      <c r="N5" s="37"/>
    </row>
    <row r="6" spans="1:20" ht="13.5" thickBot="1">
      <c r="E6" s="198"/>
      <c r="F6" s="199" t="s">
        <v>70</v>
      </c>
      <c r="G6" s="199" t="s">
        <v>60</v>
      </c>
      <c r="H6" s="200" t="s">
        <v>54</v>
      </c>
      <c r="I6" s="201" t="s">
        <v>58</v>
      </c>
      <c r="J6" s="202" t="s">
        <v>102</v>
      </c>
      <c r="K6" s="203"/>
      <c r="L6" s="203"/>
      <c r="M6" s="203"/>
      <c r="N6" s="204"/>
    </row>
    <row r="7" spans="1:20" ht="13.5" thickBot="1">
      <c r="E7" s="36" t="s">
        <v>232</v>
      </c>
      <c r="F7" s="35">
        <v>1000</v>
      </c>
      <c r="G7" s="35">
        <v>800</v>
      </c>
      <c r="H7" s="34">
        <v>700</v>
      </c>
      <c r="I7" s="33">
        <v>460</v>
      </c>
      <c r="J7" s="205" t="s">
        <v>68</v>
      </c>
      <c r="K7" s="205" t="s">
        <v>57</v>
      </c>
      <c r="L7" s="199" t="s">
        <v>63</v>
      </c>
      <c r="M7" s="199" t="s">
        <v>72</v>
      </c>
      <c r="N7" s="206" t="s">
        <v>53</v>
      </c>
    </row>
    <row r="8" spans="1:20" ht="13.5" thickBot="1">
      <c r="E8" s="28" t="s">
        <v>234</v>
      </c>
      <c r="F8" s="27">
        <v>4.17</v>
      </c>
      <c r="G8" s="27">
        <v>3.33</v>
      </c>
      <c r="H8" s="26">
        <v>2.92</v>
      </c>
      <c r="I8" s="25">
        <v>2.25</v>
      </c>
      <c r="J8" s="32">
        <v>0.13</v>
      </c>
      <c r="K8" s="31">
        <v>0.1114</v>
      </c>
      <c r="L8" s="30">
        <v>0.10979999999999999</v>
      </c>
      <c r="M8" s="30">
        <v>0.1147</v>
      </c>
      <c r="N8" s="29">
        <v>0.11169999999999999</v>
      </c>
    </row>
    <row r="9" spans="1:20" ht="13.5" thickBot="1"/>
    <row r="10" spans="1:20" ht="13.5" thickBot="1">
      <c r="L10" s="194" t="s">
        <v>101</v>
      </c>
      <c r="M10" s="195"/>
      <c r="N10" s="196"/>
      <c r="O10" s="194" t="s">
        <v>100</v>
      </c>
      <c r="P10" s="196"/>
    </row>
    <row r="11" spans="1:20">
      <c r="A11" s="208" t="s">
        <v>99</v>
      </c>
      <c r="B11" s="182" t="s">
        <v>98</v>
      </c>
      <c r="C11" s="182" t="s">
        <v>97</v>
      </c>
      <c r="D11" s="182" t="s">
        <v>96</v>
      </c>
      <c r="E11" s="182" t="s">
        <v>95</v>
      </c>
      <c r="F11" s="182" t="s">
        <v>94</v>
      </c>
      <c r="G11" s="182" t="s">
        <v>93</v>
      </c>
      <c r="H11" s="207" t="s">
        <v>236</v>
      </c>
      <c r="I11" s="207" t="s">
        <v>235</v>
      </c>
      <c r="J11" s="182" t="s">
        <v>92</v>
      </c>
      <c r="K11" s="183" t="s">
        <v>91</v>
      </c>
      <c r="L11" s="184">
        <v>8.3299999999999999E-2</v>
      </c>
      <c r="M11" s="184">
        <v>6.5000000000000002E-2</v>
      </c>
      <c r="N11" s="184">
        <v>0.104</v>
      </c>
      <c r="O11" s="185">
        <v>0.09</v>
      </c>
      <c r="P11" s="186">
        <v>3.6999999999999998E-2</v>
      </c>
      <c r="Q11" s="187" t="s">
        <v>90</v>
      </c>
      <c r="R11" s="182" t="s">
        <v>89</v>
      </c>
      <c r="S11" s="187" t="s">
        <v>40</v>
      </c>
      <c r="T11" s="188" t="s">
        <v>88</v>
      </c>
    </row>
    <row r="12" spans="1:20" ht="13.5" thickBot="1">
      <c r="A12" s="209" t="s">
        <v>87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90" t="s">
        <v>86</v>
      </c>
      <c r="L12" s="191" t="s">
        <v>85</v>
      </c>
      <c r="M12" s="191" t="s">
        <v>84</v>
      </c>
      <c r="N12" s="191" t="s">
        <v>83</v>
      </c>
      <c r="O12" s="191" t="s">
        <v>82</v>
      </c>
      <c r="P12" s="192" t="s">
        <v>81</v>
      </c>
      <c r="Q12" s="191" t="s">
        <v>80</v>
      </c>
      <c r="R12" s="189"/>
      <c r="S12" s="191" t="s">
        <v>79</v>
      </c>
      <c r="T12" s="193"/>
    </row>
    <row r="13" spans="1:20">
      <c r="A13" s="24">
        <v>1</v>
      </c>
      <c r="B13" s="217"/>
      <c r="C13" s="23" t="s">
        <v>62</v>
      </c>
      <c r="D13" s="23" t="s">
        <v>78</v>
      </c>
      <c r="E13" s="214"/>
      <c r="F13" s="22">
        <v>39692</v>
      </c>
      <c r="G13" s="21" t="s">
        <v>70</v>
      </c>
      <c r="H13" s="21">
        <v>30</v>
      </c>
      <c r="I13" s="20">
        <v>12</v>
      </c>
      <c r="J13" s="19" t="s">
        <v>57</v>
      </c>
      <c r="K13" s="210"/>
      <c r="L13" s="210"/>
      <c r="M13" s="210"/>
      <c r="N13" s="210"/>
      <c r="O13" s="210"/>
      <c r="P13" s="210"/>
      <c r="Q13" s="210"/>
      <c r="R13" s="210"/>
      <c r="S13" s="210"/>
      <c r="T13" s="210"/>
    </row>
    <row r="14" spans="1:20">
      <c r="A14" s="18">
        <v>2</v>
      </c>
      <c r="B14" s="218"/>
      <c r="C14" s="17" t="s">
        <v>56</v>
      </c>
      <c r="D14" s="17" t="s">
        <v>77</v>
      </c>
      <c r="E14" s="215"/>
      <c r="F14" s="16">
        <v>39692</v>
      </c>
      <c r="G14" s="15" t="s">
        <v>58</v>
      </c>
      <c r="H14" s="15">
        <v>30</v>
      </c>
      <c r="I14" s="15">
        <v>5</v>
      </c>
      <c r="J14" s="14" t="s">
        <v>68</v>
      </c>
      <c r="K14" s="211"/>
      <c r="L14" s="211"/>
      <c r="M14" s="211"/>
      <c r="N14" s="211"/>
      <c r="O14" s="211"/>
      <c r="P14" s="211"/>
      <c r="Q14" s="211"/>
      <c r="R14" s="211"/>
      <c r="S14" s="211"/>
      <c r="T14" s="211"/>
    </row>
    <row r="15" spans="1:20">
      <c r="A15" s="18">
        <v>3</v>
      </c>
      <c r="B15" s="218"/>
      <c r="C15" s="17" t="s">
        <v>62</v>
      </c>
      <c r="D15" s="17" t="s">
        <v>76</v>
      </c>
      <c r="E15" s="215"/>
      <c r="F15" s="16">
        <v>39692</v>
      </c>
      <c r="G15" s="15" t="s">
        <v>54</v>
      </c>
      <c r="H15" s="15">
        <v>30</v>
      </c>
      <c r="I15" s="15">
        <v>0</v>
      </c>
      <c r="J15" s="14" t="s">
        <v>63</v>
      </c>
      <c r="K15" s="211"/>
      <c r="L15" s="211"/>
      <c r="M15" s="211"/>
      <c r="N15" s="211"/>
      <c r="O15" s="211"/>
      <c r="P15" s="211"/>
      <c r="Q15" s="211"/>
      <c r="R15" s="211"/>
      <c r="S15" s="211"/>
      <c r="T15" s="211"/>
    </row>
    <row r="16" spans="1:20">
      <c r="A16" s="18">
        <v>4</v>
      </c>
      <c r="B16" s="218"/>
      <c r="C16" s="17" t="s">
        <v>62</v>
      </c>
      <c r="D16" s="17" t="s">
        <v>75</v>
      </c>
      <c r="E16" s="215"/>
      <c r="F16" s="16">
        <v>39692</v>
      </c>
      <c r="G16" s="15" t="s">
        <v>70</v>
      </c>
      <c r="H16" s="15">
        <v>30</v>
      </c>
      <c r="I16" s="15">
        <v>7</v>
      </c>
      <c r="J16" s="14" t="s">
        <v>68</v>
      </c>
      <c r="K16" s="211"/>
      <c r="L16" s="211"/>
      <c r="M16" s="211"/>
      <c r="N16" s="211"/>
      <c r="O16" s="211"/>
      <c r="P16" s="211"/>
      <c r="Q16" s="211"/>
      <c r="R16" s="211"/>
      <c r="S16" s="211"/>
      <c r="T16" s="211"/>
    </row>
    <row r="17" spans="1:20">
      <c r="A17" s="18">
        <v>5</v>
      </c>
      <c r="B17" s="218"/>
      <c r="C17" s="17" t="s">
        <v>62</v>
      </c>
      <c r="D17" s="17" t="s">
        <v>74</v>
      </c>
      <c r="E17" s="215"/>
      <c r="F17" s="16">
        <v>39692</v>
      </c>
      <c r="G17" s="15" t="s">
        <v>60</v>
      </c>
      <c r="H17" s="15">
        <v>30</v>
      </c>
      <c r="I17" s="15">
        <v>26</v>
      </c>
      <c r="J17" s="14" t="s">
        <v>57</v>
      </c>
      <c r="K17" s="211"/>
      <c r="L17" s="211"/>
      <c r="M17" s="211"/>
      <c r="N17" s="211"/>
      <c r="O17" s="211"/>
      <c r="P17" s="211"/>
      <c r="Q17" s="211"/>
      <c r="R17" s="211"/>
      <c r="S17" s="211"/>
      <c r="T17" s="211"/>
    </row>
    <row r="18" spans="1:20">
      <c r="A18" s="18">
        <v>6</v>
      </c>
      <c r="B18" s="218"/>
      <c r="C18" s="17" t="s">
        <v>56</v>
      </c>
      <c r="D18" s="17" t="s">
        <v>73</v>
      </c>
      <c r="E18" s="215"/>
      <c r="F18" s="16">
        <v>39692</v>
      </c>
      <c r="G18" s="15" t="s">
        <v>58</v>
      </c>
      <c r="H18" s="15">
        <v>30</v>
      </c>
      <c r="I18" s="15">
        <v>15</v>
      </c>
      <c r="J18" s="14" t="s">
        <v>72</v>
      </c>
      <c r="K18" s="211"/>
      <c r="L18" s="211"/>
      <c r="M18" s="211"/>
      <c r="N18" s="211"/>
      <c r="O18" s="211"/>
      <c r="P18" s="211"/>
      <c r="Q18" s="211"/>
      <c r="R18" s="211"/>
      <c r="S18" s="211"/>
      <c r="T18" s="211"/>
    </row>
    <row r="19" spans="1:20">
      <c r="A19" s="18">
        <v>7</v>
      </c>
      <c r="B19" s="218"/>
      <c r="C19" s="17" t="s">
        <v>62</v>
      </c>
      <c r="D19" s="17" t="s">
        <v>71</v>
      </c>
      <c r="E19" s="215"/>
      <c r="F19" s="16">
        <v>39692</v>
      </c>
      <c r="G19" s="15" t="s">
        <v>70</v>
      </c>
      <c r="H19" s="15">
        <v>30</v>
      </c>
      <c r="I19" s="15">
        <v>0</v>
      </c>
      <c r="J19" s="14" t="s">
        <v>68</v>
      </c>
      <c r="K19" s="211"/>
      <c r="L19" s="211"/>
      <c r="M19" s="211"/>
      <c r="N19" s="211"/>
      <c r="O19" s="211"/>
      <c r="P19" s="211"/>
      <c r="Q19" s="211"/>
      <c r="R19" s="211"/>
      <c r="S19" s="211"/>
      <c r="T19" s="211"/>
    </row>
    <row r="20" spans="1:20">
      <c r="A20" s="18">
        <v>8</v>
      </c>
      <c r="B20" s="218"/>
      <c r="C20" s="17" t="s">
        <v>56</v>
      </c>
      <c r="D20" s="17" t="s">
        <v>69</v>
      </c>
      <c r="E20" s="215"/>
      <c r="F20" s="16">
        <v>39692</v>
      </c>
      <c r="G20" s="15" t="s">
        <v>58</v>
      </c>
      <c r="H20" s="15">
        <v>30</v>
      </c>
      <c r="I20" s="15">
        <v>19</v>
      </c>
      <c r="J20" s="14" t="s">
        <v>68</v>
      </c>
      <c r="K20" s="211"/>
      <c r="L20" s="211"/>
      <c r="M20" s="211"/>
      <c r="N20" s="211"/>
      <c r="O20" s="211"/>
      <c r="P20" s="211"/>
      <c r="Q20" s="211"/>
      <c r="R20" s="211"/>
      <c r="S20" s="211"/>
      <c r="T20" s="211"/>
    </row>
    <row r="21" spans="1:20">
      <c r="A21" s="18">
        <v>9</v>
      </c>
      <c r="B21" s="218"/>
      <c r="C21" s="17" t="s">
        <v>62</v>
      </c>
      <c r="D21" s="17" t="s">
        <v>67</v>
      </c>
      <c r="E21" s="215"/>
      <c r="F21" s="16">
        <v>39692</v>
      </c>
      <c r="G21" s="15" t="s">
        <v>54</v>
      </c>
      <c r="H21" s="15">
        <v>30</v>
      </c>
      <c r="I21" s="15">
        <v>35</v>
      </c>
      <c r="J21" s="14" t="s">
        <v>57</v>
      </c>
      <c r="K21" s="211"/>
      <c r="L21" s="211"/>
      <c r="M21" s="211"/>
      <c r="N21" s="211"/>
      <c r="O21" s="211"/>
      <c r="P21" s="211"/>
      <c r="Q21" s="211"/>
      <c r="R21" s="211"/>
      <c r="S21" s="211"/>
      <c r="T21" s="211"/>
    </row>
    <row r="22" spans="1:20">
      <c r="A22" s="18">
        <v>10</v>
      </c>
      <c r="B22" s="218"/>
      <c r="C22" s="17" t="s">
        <v>56</v>
      </c>
      <c r="D22" s="17" t="s">
        <v>66</v>
      </c>
      <c r="E22" s="215"/>
      <c r="F22" s="16">
        <v>39692</v>
      </c>
      <c r="G22" s="15" t="s">
        <v>58</v>
      </c>
      <c r="H22" s="15">
        <v>30</v>
      </c>
      <c r="I22" s="15">
        <v>0</v>
      </c>
      <c r="J22" s="14" t="s">
        <v>57</v>
      </c>
      <c r="K22" s="211"/>
      <c r="L22" s="211"/>
      <c r="M22" s="211"/>
      <c r="N22" s="211"/>
      <c r="O22" s="211"/>
      <c r="P22" s="211"/>
      <c r="Q22" s="211"/>
      <c r="R22" s="211"/>
      <c r="S22" s="211"/>
      <c r="T22" s="211"/>
    </row>
    <row r="23" spans="1:20">
      <c r="A23" s="18">
        <v>11</v>
      </c>
      <c r="B23" s="218"/>
      <c r="C23" s="17" t="s">
        <v>62</v>
      </c>
      <c r="D23" s="17" t="s">
        <v>65</v>
      </c>
      <c r="E23" s="215"/>
      <c r="F23" s="16">
        <v>39692</v>
      </c>
      <c r="G23" s="15" t="s">
        <v>60</v>
      </c>
      <c r="H23" s="15">
        <v>30</v>
      </c>
      <c r="I23" s="15">
        <v>5</v>
      </c>
      <c r="J23" s="14" t="s">
        <v>63</v>
      </c>
      <c r="K23" s="211"/>
      <c r="L23" s="211"/>
      <c r="M23" s="211"/>
      <c r="N23" s="211"/>
      <c r="O23" s="211"/>
      <c r="P23" s="211"/>
      <c r="Q23" s="211"/>
      <c r="R23" s="211"/>
      <c r="S23" s="211"/>
      <c r="T23" s="211"/>
    </row>
    <row r="24" spans="1:20">
      <c r="A24" s="18">
        <v>12</v>
      </c>
      <c r="B24" s="218"/>
      <c r="C24" s="17" t="s">
        <v>56</v>
      </c>
      <c r="D24" s="17" t="s">
        <v>64</v>
      </c>
      <c r="E24" s="215"/>
      <c r="F24" s="16">
        <v>39692</v>
      </c>
      <c r="G24" s="15" t="s">
        <v>58</v>
      </c>
      <c r="H24" s="15">
        <v>30</v>
      </c>
      <c r="I24" s="15">
        <v>26</v>
      </c>
      <c r="J24" s="14" t="s">
        <v>63</v>
      </c>
      <c r="K24" s="211"/>
      <c r="L24" s="211"/>
      <c r="M24" s="211"/>
      <c r="N24" s="211"/>
      <c r="O24" s="211"/>
      <c r="P24" s="211"/>
      <c r="Q24" s="211"/>
      <c r="R24" s="211"/>
      <c r="S24" s="211"/>
      <c r="T24" s="211"/>
    </row>
    <row r="25" spans="1:20">
      <c r="A25" s="18">
        <v>13</v>
      </c>
      <c r="B25" s="218"/>
      <c r="C25" s="17" t="s">
        <v>62</v>
      </c>
      <c r="D25" s="17" t="s">
        <v>61</v>
      </c>
      <c r="E25" s="215"/>
      <c r="F25" s="16">
        <v>39692</v>
      </c>
      <c r="G25" s="15" t="s">
        <v>60</v>
      </c>
      <c r="H25" s="15">
        <v>30</v>
      </c>
      <c r="I25" s="15">
        <v>18</v>
      </c>
      <c r="J25" s="14" t="s">
        <v>57</v>
      </c>
      <c r="K25" s="211"/>
      <c r="L25" s="211"/>
      <c r="M25" s="211"/>
      <c r="N25" s="211"/>
      <c r="O25" s="211"/>
      <c r="P25" s="211"/>
      <c r="Q25" s="211"/>
      <c r="R25" s="211"/>
      <c r="S25" s="211"/>
      <c r="T25" s="211"/>
    </row>
    <row r="26" spans="1:20">
      <c r="A26" s="18">
        <v>14</v>
      </c>
      <c r="B26" s="218"/>
      <c r="C26" s="17" t="s">
        <v>56</v>
      </c>
      <c r="D26" s="17" t="s">
        <v>59</v>
      </c>
      <c r="E26" s="215"/>
      <c r="F26" s="16">
        <v>39692</v>
      </c>
      <c r="G26" s="15" t="s">
        <v>58</v>
      </c>
      <c r="H26" s="15">
        <v>30</v>
      </c>
      <c r="I26" s="15">
        <v>25</v>
      </c>
      <c r="J26" s="14" t="s">
        <v>57</v>
      </c>
      <c r="K26" s="211"/>
      <c r="L26" s="211"/>
      <c r="M26" s="211"/>
      <c r="N26" s="212"/>
      <c r="O26" s="211"/>
      <c r="P26" s="211"/>
      <c r="Q26" s="211"/>
      <c r="R26" s="211"/>
      <c r="S26" s="211"/>
      <c r="T26" s="211"/>
    </row>
    <row r="27" spans="1:20" ht="13.5" thickBot="1">
      <c r="A27" s="13">
        <v>15</v>
      </c>
      <c r="B27" s="219"/>
      <c r="C27" s="12" t="s">
        <v>56</v>
      </c>
      <c r="D27" s="12" t="s">
        <v>55</v>
      </c>
      <c r="E27" s="216"/>
      <c r="F27" s="11">
        <v>39692</v>
      </c>
      <c r="G27" s="10" t="s">
        <v>54</v>
      </c>
      <c r="H27" s="10">
        <v>30</v>
      </c>
      <c r="I27" s="10">
        <v>12</v>
      </c>
      <c r="J27" s="9" t="s">
        <v>53</v>
      </c>
      <c r="K27" s="213"/>
      <c r="L27" s="213"/>
      <c r="M27" s="213"/>
      <c r="N27" s="213"/>
      <c r="O27" s="213"/>
      <c r="P27" s="213"/>
      <c r="Q27" s="213"/>
      <c r="R27" s="213"/>
      <c r="S27" s="213"/>
      <c r="T27" s="213"/>
    </row>
  </sheetData>
  <mergeCells count="18">
    <mergeCell ref="H11:H12"/>
    <mergeCell ref="I11:I12"/>
    <mergeCell ref="J11:J12"/>
    <mergeCell ref="R11:R12"/>
    <mergeCell ref="T11:T12"/>
    <mergeCell ref="B11:B12"/>
    <mergeCell ref="C11:C12"/>
    <mergeCell ref="D11:D12"/>
    <mergeCell ref="E11:E12"/>
    <mergeCell ref="F11:F12"/>
    <mergeCell ref="G11:G12"/>
    <mergeCell ref="A2:T2"/>
    <mergeCell ref="A3:T4"/>
    <mergeCell ref="E5:F5"/>
    <mergeCell ref="G5:H5"/>
    <mergeCell ref="J6:N6"/>
    <mergeCell ref="L10:N10"/>
    <mergeCell ref="O10:P10"/>
  </mergeCells>
  <pageMargins left="0.75" right="0.75" top="1" bottom="1" header="0" footer="0"/>
  <pageSetup scale="34" orientation="portrait" horizontalDpi="120" verticalDpi="144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>
      <selection sqref="A1:XFD1048576"/>
    </sheetView>
  </sheetViews>
  <sheetFormatPr baseColWidth="10" defaultRowHeight="15"/>
  <cols>
    <col min="1" max="1" width="11.42578125" style="266"/>
    <col min="2" max="2" width="12.140625" style="266" bestFit="1" customWidth="1"/>
    <col min="3" max="4" width="11.42578125" style="266"/>
    <col min="5" max="5" width="12.42578125" style="266" bestFit="1" customWidth="1"/>
    <col min="6" max="6" width="13.28515625" style="266" bestFit="1" customWidth="1"/>
    <col min="7" max="16384" width="11.42578125" style="266"/>
  </cols>
  <sheetData>
    <row r="1" spans="1:6" ht="15.75" thickBot="1"/>
    <row r="2" spans="1:6" ht="15.75" thickBot="1">
      <c r="B2" s="267" t="s">
        <v>198</v>
      </c>
      <c r="D2" s="268" t="s">
        <v>197</v>
      </c>
      <c r="E2" s="268"/>
      <c r="F2" s="268"/>
    </row>
    <row r="3" spans="1:6" ht="15.75" thickBot="1">
      <c r="B3" s="269">
        <v>12.5</v>
      </c>
      <c r="D3" s="267" t="s">
        <v>70</v>
      </c>
      <c r="E3" s="267" t="s">
        <v>60</v>
      </c>
      <c r="F3" s="267" t="s">
        <v>54</v>
      </c>
    </row>
    <row r="4" spans="1:6" ht="15.75" thickBot="1">
      <c r="D4" s="269">
        <v>0.02</v>
      </c>
      <c r="E4" s="269">
        <v>1.4999999999999999E-2</v>
      </c>
      <c r="F4" s="270">
        <v>0.01</v>
      </c>
    </row>
    <row r="5" spans="1:6" ht="15.75" thickBot="1"/>
    <row r="6" spans="1:6" ht="15.75" thickBot="1">
      <c r="A6" s="267" t="s">
        <v>180</v>
      </c>
      <c r="B6" s="267" t="s">
        <v>196</v>
      </c>
      <c r="C6" s="267" t="s">
        <v>195</v>
      </c>
      <c r="D6" s="267" t="s">
        <v>194</v>
      </c>
      <c r="E6" s="267" t="s">
        <v>193</v>
      </c>
      <c r="F6" s="267" t="s">
        <v>192</v>
      </c>
    </row>
    <row r="7" spans="1:6">
      <c r="A7" s="271" t="s">
        <v>191</v>
      </c>
      <c r="B7" s="272" t="s">
        <v>188</v>
      </c>
      <c r="C7" s="273" t="s">
        <v>60</v>
      </c>
      <c r="D7" s="274">
        <v>0.43055555555555558</v>
      </c>
      <c r="E7" s="275">
        <f>HOUR(D7)*$B$3+MINUTE(D7)*$B$3/60</f>
        <v>129.16666666666666</v>
      </c>
      <c r="F7" s="276">
        <f t="shared" ref="F7:F12" si="0">IF(C7="A",$D$4,IF(C7="B",$E$4,$F$4))*E7</f>
        <v>1.9374999999999998</v>
      </c>
    </row>
    <row r="8" spans="1:6">
      <c r="A8" s="271" t="s">
        <v>190</v>
      </c>
      <c r="B8" s="277" t="s">
        <v>54</v>
      </c>
      <c r="C8" s="278" t="s">
        <v>70</v>
      </c>
      <c r="D8" s="279">
        <v>0.41319444444444442</v>
      </c>
      <c r="E8" s="280">
        <f>HOUR(D8)*$B$3+MINUTE(D8)*$B$3/60</f>
        <v>123.95833333333333</v>
      </c>
      <c r="F8" s="281">
        <f t="shared" si="0"/>
        <v>2.4791666666666665</v>
      </c>
    </row>
    <row r="9" spans="1:6">
      <c r="A9" s="271" t="s">
        <v>189</v>
      </c>
      <c r="B9" s="277" t="s">
        <v>188</v>
      </c>
      <c r="C9" s="278" t="s">
        <v>54</v>
      </c>
      <c r="D9" s="279">
        <v>0.35416666666666669</v>
      </c>
      <c r="E9" s="280">
        <f>HOUR(D9)*$B$3+MINUTE(D9)*$B$3/60</f>
        <v>106.25</v>
      </c>
      <c r="F9" s="281">
        <f t="shared" si="0"/>
        <v>1.0625</v>
      </c>
    </row>
    <row r="10" spans="1:6">
      <c r="A10" s="271" t="s">
        <v>187</v>
      </c>
      <c r="B10" s="277" t="s">
        <v>54</v>
      </c>
      <c r="C10" s="278" t="s">
        <v>60</v>
      </c>
      <c r="D10" s="279">
        <v>0.41666666666666669</v>
      </c>
      <c r="E10" s="280">
        <f>HOUR(D10)*$B$3+MINUTE(D10)*$B$3/60</f>
        <v>125</v>
      </c>
      <c r="F10" s="281">
        <f t="shared" si="0"/>
        <v>1.875</v>
      </c>
    </row>
    <row r="11" spans="1:6">
      <c r="A11" s="271" t="s">
        <v>186</v>
      </c>
      <c r="B11" s="277" t="s">
        <v>54</v>
      </c>
      <c r="C11" s="278" t="s">
        <v>54</v>
      </c>
      <c r="D11" s="279">
        <v>0.40138888888888885</v>
      </c>
      <c r="E11" s="280">
        <f>HOUR(D11)*$B$3+MINUTE(D11)*$B$3/60</f>
        <v>120.41666666666667</v>
      </c>
      <c r="F11" s="281">
        <f t="shared" si="0"/>
        <v>1.2041666666666668</v>
      </c>
    </row>
    <row r="12" spans="1:6" ht="15.75" thickBot="1">
      <c r="A12" s="282" t="s">
        <v>185</v>
      </c>
      <c r="B12" s="283" t="s">
        <v>58</v>
      </c>
      <c r="C12" s="284" t="s">
        <v>70</v>
      </c>
      <c r="D12" s="285">
        <v>0.27430555555555552</v>
      </c>
      <c r="E12" s="286">
        <f>HOUR(D12)*$B$3+MINUTE(D12)*$B$3/60</f>
        <v>82.291666666666671</v>
      </c>
      <c r="F12" s="287">
        <f t="shared" si="0"/>
        <v>1.6458333333333335</v>
      </c>
    </row>
  </sheetData>
  <sheetProtection password="C71F" sheet="1"/>
  <mergeCells count="1">
    <mergeCell ref="D2:F2"/>
  </mergeCells>
  <pageMargins left="0.7" right="0.7" top="0.75" bottom="0.75" header="0.3" footer="0.3"/>
  <pageSetup paperSize="9" orientation="portrait" horizontalDpi="720" verticalDpi="72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G22" sqref="G22"/>
    </sheetView>
  </sheetViews>
  <sheetFormatPr baseColWidth="10" defaultRowHeight="15"/>
  <cols>
    <col min="1" max="1" width="11.42578125" style="79"/>
    <col min="2" max="2" width="12.140625" style="79" bestFit="1" customWidth="1"/>
    <col min="3" max="4" width="11.42578125" style="79"/>
    <col min="5" max="5" width="12.42578125" style="79" bestFit="1" customWidth="1"/>
    <col min="6" max="6" width="13.28515625" style="79" bestFit="1" customWidth="1"/>
    <col min="7" max="16384" width="11.42578125" style="79"/>
  </cols>
  <sheetData>
    <row r="1" spans="1:6" ht="15.75" thickBot="1"/>
    <row r="2" spans="1:6" ht="15.75" thickBot="1">
      <c r="B2" s="237" t="s">
        <v>198</v>
      </c>
      <c r="D2" s="81" t="s">
        <v>197</v>
      </c>
      <c r="E2" s="81"/>
      <c r="F2" s="81"/>
    </row>
    <row r="3" spans="1:6" ht="15.75" thickBot="1">
      <c r="B3" s="235">
        <v>12.5</v>
      </c>
      <c r="D3" s="237" t="s">
        <v>70</v>
      </c>
      <c r="E3" s="237" t="s">
        <v>60</v>
      </c>
      <c r="F3" s="237" t="s">
        <v>54</v>
      </c>
    </row>
    <row r="4" spans="1:6" ht="15.75" thickBot="1">
      <c r="D4" s="235">
        <v>0.02</v>
      </c>
      <c r="E4" s="235">
        <v>1.4999999999999999E-2</v>
      </c>
      <c r="F4" s="236">
        <v>0.01</v>
      </c>
    </row>
    <row r="5" spans="1:6" ht="15.75" thickBot="1"/>
    <row r="6" spans="1:6" ht="15.75" thickBot="1">
      <c r="A6" s="237" t="s">
        <v>180</v>
      </c>
      <c r="B6" s="237" t="s">
        <v>196</v>
      </c>
      <c r="C6" s="237" t="s">
        <v>195</v>
      </c>
      <c r="D6" s="237" t="s">
        <v>194</v>
      </c>
      <c r="E6" s="237" t="s">
        <v>193</v>
      </c>
      <c r="F6" s="237" t="s">
        <v>192</v>
      </c>
    </row>
    <row r="7" spans="1:6">
      <c r="A7" s="238" t="s">
        <v>191</v>
      </c>
      <c r="B7" s="224" t="s">
        <v>188</v>
      </c>
      <c r="C7" s="225" t="s">
        <v>60</v>
      </c>
      <c r="D7" s="226">
        <v>0.43055555555555558</v>
      </c>
      <c r="E7" s="229">
        <f>HOUR(D7)*$B$3+MINUTE(D7)*$B$3/60</f>
        <v>129.16666666666666</v>
      </c>
      <c r="F7" s="230">
        <f t="shared" ref="F7:F12" si="0">IF(C7="A",$D$4,IF(C7="B",$E$4,$F$4))*E7</f>
        <v>1.9374999999999998</v>
      </c>
    </row>
    <row r="8" spans="1:6">
      <c r="A8" s="238" t="s">
        <v>190</v>
      </c>
      <c r="B8" s="227" t="s">
        <v>54</v>
      </c>
      <c r="C8" s="220" t="s">
        <v>70</v>
      </c>
      <c r="D8" s="221">
        <v>0.41319444444444442</v>
      </c>
      <c r="E8" s="231">
        <f>HOUR(D8)*$B$3+MINUTE(D8)*$B$3/60</f>
        <v>123.95833333333333</v>
      </c>
      <c r="F8" s="232">
        <f t="shared" si="0"/>
        <v>2.4791666666666665</v>
      </c>
    </row>
    <row r="9" spans="1:6">
      <c r="A9" s="238" t="s">
        <v>189</v>
      </c>
      <c r="B9" s="227" t="s">
        <v>188</v>
      </c>
      <c r="C9" s="220" t="s">
        <v>54</v>
      </c>
      <c r="D9" s="221">
        <v>0.35416666666666669</v>
      </c>
      <c r="E9" s="231">
        <f>HOUR(D9)*$B$3+MINUTE(D9)*$B$3/60</f>
        <v>106.25</v>
      </c>
      <c r="F9" s="232">
        <f t="shared" si="0"/>
        <v>1.0625</v>
      </c>
    </row>
    <row r="10" spans="1:6">
      <c r="A10" s="238" t="s">
        <v>187</v>
      </c>
      <c r="B10" s="227" t="s">
        <v>54</v>
      </c>
      <c r="C10" s="220" t="s">
        <v>60</v>
      </c>
      <c r="D10" s="221">
        <v>0.41666666666666669</v>
      </c>
      <c r="E10" s="231">
        <f>HOUR(D10)*$B$3+MINUTE(D10)*$B$3/60</f>
        <v>125</v>
      </c>
      <c r="F10" s="232">
        <f t="shared" si="0"/>
        <v>1.875</v>
      </c>
    </row>
    <row r="11" spans="1:6">
      <c r="A11" s="238" t="s">
        <v>186</v>
      </c>
      <c r="B11" s="227" t="s">
        <v>54</v>
      </c>
      <c r="C11" s="220" t="s">
        <v>54</v>
      </c>
      <c r="D11" s="221">
        <v>0.40138888888888885</v>
      </c>
      <c r="E11" s="231">
        <f>HOUR(D11)*$B$3+MINUTE(D11)*$B$3/60</f>
        <v>120.41666666666667</v>
      </c>
      <c r="F11" s="232">
        <f t="shared" si="0"/>
        <v>1.2041666666666668</v>
      </c>
    </row>
    <row r="12" spans="1:6" ht="15.75" thickBot="1">
      <c r="A12" s="239" t="s">
        <v>185</v>
      </c>
      <c r="B12" s="228" t="s">
        <v>58</v>
      </c>
      <c r="C12" s="222" t="s">
        <v>70</v>
      </c>
      <c r="D12" s="223">
        <v>0.27430555555555552</v>
      </c>
      <c r="E12" s="233">
        <f>HOUR(D12)*$B$3+MINUTE(D12)*$B$3/60</f>
        <v>82.291666666666671</v>
      </c>
      <c r="F12" s="234">
        <f t="shared" si="0"/>
        <v>1.6458333333333335</v>
      </c>
    </row>
  </sheetData>
  <mergeCells count="1">
    <mergeCell ref="D2:F2"/>
  </mergeCells>
  <pageMargins left="0.7" right="0.7" top="0.75" bottom="0.75" header="0.3" footer="0.3"/>
  <pageSetup paperSize="9" orientation="portrait" horizontalDpi="720" verticalDpi="72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M26"/>
  <sheetViews>
    <sheetView workbookViewId="0">
      <selection activeCell="L31" sqref="L31"/>
    </sheetView>
  </sheetViews>
  <sheetFormatPr baseColWidth="10" defaultRowHeight="12.75"/>
  <cols>
    <col min="2" max="2" width="11" bestFit="1" customWidth="1"/>
    <col min="3" max="3" width="8.85546875" customWidth="1"/>
    <col min="5" max="5" width="38.7109375" customWidth="1"/>
    <col min="7" max="7" width="15.42578125" customWidth="1"/>
    <col min="8" max="8" width="13" customWidth="1"/>
    <col min="10" max="10" width="12" bestFit="1" customWidth="1"/>
    <col min="11" max="11" width="18.5703125" customWidth="1"/>
    <col min="12" max="12" width="17.7109375" customWidth="1"/>
  </cols>
  <sheetData>
    <row r="3" spans="2:13">
      <c r="K3" s="8" t="s">
        <v>52</v>
      </c>
      <c r="L3" s="8" t="s">
        <v>51</v>
      </c>
    </row>
    <row r="4" spans="2:13">
      <c r="J4" s="7" t="s">
        <v>50</v>
      </c>
      <c r="K4" s="6">
        <v>15</v>
      </c>
      <c r="L4" s="6">
        <v>20</v>
      </c>
    </row>
    <row r="6" spans="2:13" ht="13.5" thickBot="1"/>
    <row r="7" spans="2:13" ht="13.5" thickBot="1">
      <c r="B7" s="5" t="s">
        <v>49</v>
      </c>
      <c r="C7" s="2" t="s">
        <v>48</v>
      </c>
      <c r="D7" s="2" t="s">
        <v>47</v>
      </c>
      <c r="E7" s="3" t="s">
        <v>46</v>
      </c>
      <c r="F7" s="4" t="s">
        <v>45</v>
      </c>
      <c r="G7" s="2" t="s">
        <v>44</v>
      </c>
      <c r="H7" s="2" t="s">
        <v>43</v>
      </c>
      <c r="I7" s="2" t="s">
        <v>42</v>
      </c>
      <c r="J7" s="3" t="s">
        <v>41</v>
      </c>
      <c r="K7" s="2" t="s">
        <v>230</v>
      </c>
      <c r="L7" s="2" t="s">
        <v>231</v>
      </c>
      <c r="M7" s="1" t="s">
        <v>40</v>
      </c>
    </row>
    <row r="8" spans="2:13">
      <c r="B8" s="159">
        <v>1</v>
      </c>
      <c r="C8" s="160" t="s">
        <v>39</v>
      </c>
      <c r="D8" s="160" t="s">
        <v>6</v>
      </c>
      <c r="E8" s="160" t="s">
        <v>38</v>
      </c>
      <c r="F8" s="161">
        <v>37851</v>
      </c>
      <c r="G8" s="161">
        <v>37863</v>
      </c>
      <c r="H8" s="160">
        <v>3</v>
      </c>
      <c r="I8" s="168"/>
      <c r="J8" s="171"/>
      <c r="K8" s="171"/>
      <c r="L8" s="171"/>
      <c r="M8" s="171"/>
    </row>
    <row r="9" spans="2:13">
      <c r="B9" s="162">
        <v>2</v>
      </c>
      <c r="C9" s="163" t="s">
        <v>37</v>
      </c>
      <c r="D9" s="163" t="s">
        <v>1</v>
      </c>
      <c r="E9" s="163" t="s">
        <v>36</v>
      </c>
      <c r="F9" s="164">
        <v>37834</v>
      </c>
      <c r="G9" s="164">
        <v>37863</v>
      </c>
      <c r="H9" s="163">
        <v>2</v>
      </c>
      <c r="I9" s="169"/>
      <c r="J9" s="172"/>
      <c r="K9" s="172"/>
      <c r="L9" s="172"/>
      <c r="M9" s="172"/>
    </row>
    <row r="10" spans="2:13">
      <c r="B10" s="162">
        <v>3</v>
      </c>
      <c r="C10" s="163" t="s">
        <v>35</v>
      </c>
      <c r="D10" s="163" t="s">
        <v>1</v>
      </c>
      <c r="E10" s="163" t="s">
        <v>34</v>
      </c>
      <c r="F10" s="164">
        <v>37840</v>
      </c>
      <c r="G10" s="164">
        <v>37863</v>
      </c>
      <c r="H10" s="163">
        <v>5</v>
      </c>
      <c r="I10" s="169"/>
      <c r="J10" s="172"/>
      <c r="K10" s="174"/>
      <c r="L10" s="172"/>
      <c r="M10" s="172"/>
    </row>
    <row r="11" spans="2:13">
      <c r="B11" s="162">
        <v>4</v>
      </c>
      <c r="C11" s="163" t="s">
        <v>33</v>
      </c>
      <c r="D11" s="163" t="s">
        <v>1</v>
      </c>
      <c r="E11" s="163" t="s">
        <v>32</v>
      </c>
      <c r="F11" s="164">
        <v>37836</v>
      </c>
      <c r="G11" s="164">
        <v>37863</v>
      </c>
      <c r="H11" s="163">
        <v>6</v>
      </c>
      <c r="I11" s="169"/>
      <c r="J11" s="172"/>
      <c r="K11" s="174"/>
      <c r="L11" s="172"/>
      <c r="M11" s="172"/>
    </row>
    <row r="12" spans="2:13">
      <c r="B12" s="162">
        <v>5</v>
      </c>
      <c r="C12" s="163" t="s">
        <v>31</v>
      </c>
      <c r="D12" s="163" t="s">
        <v>6</v>
      </c>
      <c r="E12" s="163" t="s">
        <v>30</v>
      </c>
      <c r="F12" s="164">
        <v>37845</v>
      </c>
      <c r="G12" s="164">
        <v>37863</v>
      </c>
      <c r="H12" s="163">
        <v>7</v>
      </c>
      <c r="I12" s="169"/>
      <c r="J12" s="172"/>
      <c r="K12" s="174"/>
      <c r="L12" s="172"/>
      <c r="M12" s="172"/>
    </row>
    <row r="13" spans="2:13">
      <c r="B13" s="162">
        <v>6</v>
      </c>
      <c r="C13" s="163" t="s">
        <v>29</v>
      </c>
      <c r="D13" s="163" t="s">
        <v>6</v>
      </c>
      <c r="E13" s="163" t="s">
        <v>28</v>
      </c>
      <c r="F13" s="164">
        <v>37855</v>
      </c>
      <c r="G13" s="164">
        <v>37863</v>
      </c>
      <c r="H13" s="163">
        <v>10</v>
      </c>
      <c r="I13" s="169"/>
      <c r="J13" s="172"/>
      <c r="K13" s="174"/>
      <c r="L13" s="172"/>
      <c r="M13" s="172"/>
    </row>
    <row r="14" spans="2:13">
      <c r="B14" s="162">
        <v>7</v>
      </c>
      <c r="C14" s="163" t="s">
        <v>27</v>
      </c>
      <c r="D14" s="163" t="s">
        <v>1</v>
      </c>
      <c r="E14" s="163" t="s">
        <v>26</v>
      </c>
      <c r="F14" s="164">
        <v>37838</v>
      </c>
      <c r="G14" s="164">
        <v>37863</v>
      </c>
      <c r="H14" s="163">
        <v>9</v>
      </c>
      <c r="I14" s="169"/>
      <c r="J14" s="172"/>
      <c r="K14" s="174"/>
      <c r="L14" s="172"/>
      <c r="M14" s="172"/>
    </row>
    <row r="15" spans="2:13">
      <c r="B15" s="162">
        <v>8</v>
      </c>
      <c r="C15" s="163" t="s">
        <v>25</v>
      </c>
      <c r="D15" s="163" t="s">
        <v>6</v>
      </c>
      <c r="E15" s="163" t="s">
        <v>24</v>
      </c>
      <c r="F15" s="164">
        <v>37845</v>
      </c>
      <c r="G15" s="164">
        <v>37863</v>
      </c>
      <c r="H15" s="163">
        <v>3</v>
      </c>
      <c r="I15" s="169"/>
      <c r="J15" s="172"/>
      <c r="K15" s="174"/>
      <c r="L15" s="172"/>
      <c r="M15" s="172"/>
    </row>
    <row r="16" spans="2:13">
      <c r="B16" s="162">
        <v>9</v>
      </c>
      <c r="C16" s="163" t="s">
        <v>23</v>
      </c>
      <c r="D16" s="163" t="s">
        <v>1</v>
      </c>
      <c r="E16" s="163" t="s">
        <v>22</v>
      </c>
      <c r="F16" s="164">
        <v>37848</v>
      </c>
      <c r="G16" s="164">
        <v>37863</v>
      </c>
      <c r="H16" s="163">
        <v>5</v>
      </c>
      <c r="I16" s="169"/>
      <c r="J16" s="172"/>
      <c r="K16" s="174"/>
      <c r="L16" s="172"/>
      <c r="M16" s="172"/>
    </row>
    <row r="17" spans="2:13">
      <c r="B17" s="162">
        <v>10</v>
      </c>
      <c r="C17" s="163" t="s">
        <v>21</v>
      </c>
      <c r="D17" s="163" t="s">
        <v>1</v>
      </c>
      <c r="E17" s="163" t="s">
        <v>20</v>
      </c>
      <c r="F17" s="164">
        <v>37835</v>
      </c>
      <c r="G17" s="164">
        <v>37863</v>
      </c>
      <c r="H17" s="163">
        <v>4</v>
      </c>
      <c r="I17" s="169"/>
      <c r="J17" s="172"/>
      <c r="K17" s="174"/>
      <c r="L17" s="172"/>
      <c r="M17" s="172"/>
    </row>
    <row r="18" spans="2:13">
      <c r="B18" s="162">
        <v>11</v>
      </c>
      <c r="C18" s="163" t="s">
        <v>19</v>
      </c>
      <c r="D18" s="163" t="s">
        <v>1</v>
      </c>
      <c r="E18" s="163" t="s">
        <v>18</v>
      </c>
      <c r="F18" s="164">
        <v>37834</v>
      </c>
      <c r="G18" s="164">
        <v>37863</v>
      </c>
      <c r="H18" s="163">
        <v>7</v>
      </c>
      <c r="I18" s="169"/>
      <c r="J18" s="172"/>
      <c r="K18" s="174"/>
      <c r="L18" s="172"/>
      <c r="M18" s="172"/>
    </row>
    <row r="19" spans="2:13">
      <c r="B19" s="162">
        <v>12</v>
      </c>
      <c r="C19" s="163" t="s">
        <v>17</v>
      </c>
      <c r="D19" s="163" t="s">
        <v>6</v>
      </c>
      <c r="E19" s="163" t="s">
        <v>16</v>
      </c>
      <c r="F19" s="164">
        <v>37852</v>
      </c>
      <c r="G19" s="164">
        <v>37863</v>
      </c>
      <c r="H19" s="163">
        <v>9</v>
      </c>
      <c r="I19" s="169"/>
      <c r="J19" s="172"/>
      <c r="K19" s="174"/>
      <c r="L19" s="172"/>
      <c r="M19" s="172"/>
    </row>
    <row r="20" spans="2:13">
      <c r="B20" s="162">
        <v>13</v>
      </c>
      <c r="C20" s="163" t="s">
        <v>15</v>
      </c>
      <c r="D20" s="163" t="s">
        <v>6</v>
      </c>
      <c r="E20" s="163" t="s">
        <v>14</v>
      </c>
      <c r="F20" s="164">
        <v>37847</v>
      </c>
      <c r="G20" s="164">
        <v>37863</v>
      </c>
      <c r="H20" s="163">
        <v>8</v>
      </c>
      <c r="I20" s="169"/>
      <c r="J20" s="172"/>
      <c r="K20" s="174"/>
      <c r="L20" s="172"/>
      <c r="M20" s="172"/>
    </row>
    <row r="21" spans="2:13">
      <c r="B21" s="162">
        <v>14</v>
      </c>
      <c r="C21" s="163" t="s">
        <v>13</v>
      </c>
      <c r="D21" s="163" t="s">
        <v>1</v>
      </c>
      <c r="E21" s="163" t="s">
        <v>12</v>
      </c>
      <c r="F21" s="164">
        <v>37858</v>
      </c>
      <c r="G21" s="164">
        <v>37863</v>
      </c>
      <c r="H21" s="163">
        <v>10</v>
      </c>
      <c r="I21" s="169"/>
      <c r="J21" s="172"/>
      <c r="K21" s="174"/>
      <c r="L21" s="172"/>
      <c r="M21" s="172"/>
    </row>
    <row r="22" spans="2:13">
      <c r="B22" s="162">
        <v>15</v>
      </c>
      <c r="C22" s="163" t="s">
        <v>11</v>
      </c>
      <c r="D22" s="163" t="s">
        <v>6</v>
      </c>
      <c r="E22" s="163" t="s">
        <v>10</v>
      </c>
      <c r="F22" s="164">
        <v>37857</v>
      </c>
      <c r="G22" s="164">
        <v>37863</v>
      </c>
      <c r="H22" s="163">
        <v>8</v>
      </c>
      <c r="I22" s="169"/>
      <c r="J22" s="172"/>
      <c r="K22" s="174"/>
      <c r="L22" s="172"/>
      <c r="M22" s="172"/>
    </row>
    <row r="23" spans="2:13">
      <c r="B23" s="162">
        <v>16</v>
      </c>
      <c r="C23" s="163" t="s">
        <v>9</v>
      </c>
      <c r="D23" s="163" t="s">
        <v>6</v>
      </c>
      <c r="E23" s="163" t="s">
        <v>8</v>
      </c>
      <c r="F23" s="164">
        <v>37848</v>
      </c>
      <c r="G23" s="164">
        <v>37863</v>
      </c>
      <c r="H23" s="163">
        <v>6</v>
      </c>
      <c r="I23" s="169"/>
      <c r="J23" s="172"/>
      <c r="K23" s="174"/>
      <c r="L23" s="172"/>
      <c r="M23" s="172"/>
    </row>
    <row r="24" spans="2:13">
      <c r="B24" s="162">
        <v>17</v>
      </c>
      <c r="C24" s="163" t="s">
        <v>7</v>
      </c>
      <c r="D24" s="163" t="s">
        <v>6</v>
      </c>
      <c r="E24" s="163" t="s">
        <v>5</v>
      </c>
      <c r="F24" s="164">
        <v>37835</v>
      </c>
      <c r="G24" s="164">
        <v>37863</v>
      </c>
      <c r="H24" s="163">
        <v>10</v>
      </c>
      <c r="I24" s="169"/>
      <c r="J24" s="172"/>
      <c r="K24" s="174"/>
      <c r="L24" s="172"/>
      <c r="M24" s="172"/>
    </row>
    <row r="25" spans="2:13">
      <c r="B25" s="162">
        <v>18</v>
      </c>
      <c r="C25" s="163" t="s">
        <v>4</v>
      </c>
      <c r="D25" s="163" t="s">
        <v>1</v>
      </c>
      <c r="E25" s="163" t="s">
        <v>3</v>
      </c>
      <c r="F25" s="164">
        <v>37839</v>
      </c>
      <c r="G25" s="164">
        <v>37863</v>
      </c>
      <c r="H25" s="163">
        <v>9</v>
      </c>
      <c r="I25" s="169"/>
      <c r="J25" s="172"/>
      <c r="K25" s="174"/>
      <c r="L25" s="172"/>
      <c r="M25" s="172"/>
    </row>
    <row r="26" spans="2:13" ht="13.5" thickBot="1">
      <c r="B26" s="165">
        <v>19</v>
      </c>
      <c r="C26" s="166" t="s">
        <v>2</v>
      </c>
      <c r="D26" s="166" t="s">
        <v>1</v>
      </c>
      <c r="E26" s="166" t="s">
        <v>0</v>
      </c>
      <c r="F26" s="167">
        <v>37842</v>
      </c>
      <c r="G26" s="167">
        <v>37863</v>
      </c>
      <c r="H26" s="166">
        <v>8</v>
      </c>
      <c r="I26" s="170"/>
      <c r="J26" s="173"/>
      <c r="K26" s="175"/>
      <c r="L26" s="173"/>
      <c r="M26" s="173"/>
    </row>
  </sheetData>
  <pageMargins left="0.75" right="0.75" top="1" bottom="1" header="0" footer="0"/>
  <pageSetup orientation="portrait" horizontalDpi="4294967292" verticalDpi="72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19"/>
  <sheetViews>
    <sheetView zoomScale="130" zoomScaleNormal="130" workbookViewId="0">
      <selection sqref="A1:XFD1048576"/>
    </sheetView>
  </sheetViews>
  <sheetFormatPr baseColWidth="10" defaultRowHeight="15"/>
  <cols>
    <col min="1" max="1" width="11.42578125" style="438"/>
    <col min="2" max="2" width="6.85546875" style="438" bestFit="1" customWidth="1"/>
    <col min="3" max="3" width="25.7109375" style="438" bestFit="1" customWidth="1"/>
    <col min="4" max="17" width="3.7109375" style="438" customWidth="1"/>
    <col min="18" max="16384" width="11.42578125" style="438"/>
  </cols>
  <sheetData>
    <row r="1" spans="2:20" s="438" customFormat="1">
      <c r="E1" s="438" t="s">
        <v>137</v>
      </c>
    </row>
    <row r="3" spans="2:20" s="438" customFormat="1" ht="24" customHeight="1">
      <c r="F3" s="439" t="s">
        <v>136</v>
      </c>
    </row>
    <row r="5" spans="2:20" s="438" customFormat="1">
      <c r="F5" s="438" t="s">
        <v>135</v>
      </c>
    </row>
    <row r="6" spans="2:20" s="438" customFormat="1" ht="21.75" customHeight="1" thickBot="1"/>
    <row r="7" spans="2:20" s="438" customFormat="1" ht="27" customHeight="1">
      <c r="D7" s="440" t="s">
        <v>134</v>
      </c>
      <c r="E7" s="441" t="s">
        <v>133</v>
      </c>
      <c r="F7" s="441" t="s">
        <v>132</v>
      </c>
      <c r="G7" s="441" t="s">
        <v>131</v>
      </c>
      <c r="H7" s="441" t="s">
        <v>130</v>
      </c>
      <c r="I7" s="441" t="s">
        <v>129</v>
      </c>
      <c r="J7" s="441" t="s">
        <v>128</v>
      </c>
      <c r="K7" s="441" t="s">
        <v>127</v>
      </c>
      <c r="L7" s="441" t="s">
        <v>126</v>
      </c>
      <c r="M7" s="441" t="s">
        <v>125</v>
      </c>
      <c r="N7" s="441" t="s">
        <v>124</v>
      </c>
      <c r="O7" s="441" t="s">
        <v>123</v>
      </c>
      <c r="P7" s="441" t="s">
        <v>122</v>
      </c>
      <c r="Q7" s="441" t="s">
        <v>121</v>
      </c>
      <c r="R7" s="442" t="s">
        <v>120</v>
      </c>
      <c r="S7" s="442" t="s">
        <v>119</v>
      </c>
      <c r="T7" s="443" t="s">
        <v>118</v>
      </c>
    </row>
    <row r="8" spans="2:20" s="438" customFormat="1" ht="23.25" customHeight="1" thickBot="1">
      <c r="D8" s="444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  <c r="Q8" s="445"/>
      <c r="R8" s="446"/>
      <c r="S8" s="446"/>
      <c r="T8" s="447"/>
    </row>
    <row r="9" spans="2:20" s="438" customFormat="1" ht="21" customHeight="1" thickBot="1">
      <c r="B9" s="448" t="s">
        <v>117</v>
      </c>
      <c r="C9" s="449" t="s">
        <v>116</v>
      </c>
      <c r="D9" s="450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R9" s="452"/>
      <c r="S9" s="452"/>
      <c r="T9" s="453"/>
    </row>
    <row r="10" spans="2:20" s="438" customFormat="1">
      <c r="B10" s="454">
        <v>1</v>
      </c>
      <c r="C10" s="455" t="s">
        <v>115</v>
      </c>
      <c r="D10" s="456">
        <v>17</v>
      </c>
      <c r="E10" s="457">
        <v>17</v>
      </c>
      <c r="F10" s="458">
        <v>9</v>
      </c>
      <c r="G10" s="457">
        <v>17</v>
      </c>
      <c r="H10" s="457">
        <v>17</v>
      </c>
      <c r="I10" s="457">
        <v>16</v>
      </c>
      <c r="J10" s="457">
        <v>17</v>
      </c>
      <c r="K10" s="457">
        <v>17</v>
      </c>
      <c r="L10" s="457">
        <v>16</v>
      </c>
      <c r="M10" s="457">
        <v>16</v>
      </c>
      <c r="N10" s="457">
        <v>17</v>
      </c>
      <c r="O10" s="457">
        <v>17</v>
      </c>
      <c r="P10" s="457">
        <v>17</v>
      </c>
      <c r="Q10" s="457">
        <v>17</v>
      </c>
      <c r="R10" s="459" t="str">
        <f t="shared" ref="R10:R19" si="0">IF(COUNTIF(D10:Q10,"&lt;=10")&gt;=4,"Repitente",IF(COUNTIF(D10:Q10,"&lt;=10")=0,"Promovido",IF(COUNTIF(D10:Q10,"&lt;=10")&lt;4,"Aplazado","")))</f>
        <v>Aplazado</v>
      </c>
      <c r="S10" s="459" t="str">
        <f t="shared" ref="S10:S19" si="1">IF(R10="Repitente","Repitente",IF(R10="Aplazado","Aplazado",IF(R10="Promovido",ROUND(AVERAGE(D10:Q10),0),"")))</f>
        <v>Aplazado</v>
      </c>
      <c r="T10" s="460" t="str">
        <f t="shared" ref="T10:T19" si="2">IF(S10="Repitente","Malo",IF(S10&lt;=13,"Regular",IF(S10&lt;=15,"Bueno",IF(S10&lt;=17,"Muy Bueno",IF(S10&lt;=20,"Excelente","")))))</f>
        <v/>
      </c>
    </row>
    <row r="11" spans="2:20" s="438" customFormat="1">
      <c r="B11" s="461">
        <v>2</v>
      </c>
      <c r="C11" s="462" t="s">
        <v>114</v>
      </c>
      <c r="D11" s="463">
        <v>12</v>
      </c>
      <c r="E11" s="464">
        <v>14</v>
      </c>
      <c r="F11" s="464">
        <v>13</v>
      </c>
      <c r="G11" s="465">
        <v>8</v>
      </c>
      <c r="H11" s="464">
        <v>13</v>
      </c>
      <c r="I11" s="464">
        <v>14</v>
      </c>
      <c r="J11" s="465">
        <v>7</v>
      </c>
      <c r="K11" s="464">
        <v>14</v>
      </c>
      <c r="L11" s="464">
        <v>13</v>
      </c>
      <c r="M11" s="465">
        <v>8</v>
      </c>
      <c r="N11" s="464">
        <v>12</v>
      </c>
      <c r="O11" s="465">
        <v>6</v>
      </c>
      <c r="P11" s="464">
        <v>14</v>
      </c>
      <c r="Q11" s="464">
        <v>13</v>
      </c>
      <c r="R11" s="466" t="str">
        <f t="shared" si="0"/>
        <v>Repitente</v>
      </c>
      <c r="S11" s="466" t="str">
        <f t="shared" si="1"/>
        <v>Repitente</v>
      </c>
      <c r="T11" s="467" t="str">
        <f t="shared" si="2"/>
        <v>Malo</v>
      </c>
    </row>
    <row r="12" spans="2:20" s="438" customFormat="1">
      <c r="B12" s="461">
        <v>3</v>
      </c>
      <c r="C12" s="462" t="s">
        <v>113</v>
      </c>
      <c r="D12" s="463">
        <v>17</v>
      </c>
      <c r="E12" s="464">
        <v>18</v>
      </c>
      <c r="F12" s="465">
        <v>10</v>
      </c>
      <c r="G12" s="464">
        <v>17</v>
      </c>
      <c r="H12" s="464">
        <v>18</v>
      </c>
      <c r="I12" s="464">
        <v>17</v>
      </c>
      <c r="J12" s="464">
        <v>18</v>
      </c>
      <c r="K12" s="465">
        <v>8</v>
      </c>
      <c r="L12" s="464">
        <v>18</v>
      </c>
      <c r="M12" s="464">
        <v>17</v>
      </c>
      <c r="N12" s="464">
        <v>17</v>
      </c>
      <c r="O12" s="464">
        <v>18</v>
      </c>
      <c r="P12" s="464">
        <v>17</v>
      </c>
      <c r="Q12" s="464">
        <v>18</v>
      </c>
      <c r="R12" s="466" t="str">
        <f t="shared" si="0"/>
        <v>Aplazado</v>
      </c>
      <c r="S12" s="466" t="str">
        <f t="shared" si="1"/>
        <v>Aplazado</v>
      </c>
      <c r="T12" s="467" t="str">
        <f t="shared" si="2"/>
        <v/>
      </c>
    </row>
    <row r="13" spans="2:20" s="438" customFormat="1">
      <c r="B13" s="461">
        <v>4</v>
      </c>
      <c r="C13" s="462" t="s">
        <v>112</v>
      </c>
      <c r="D13" s="463">
        <v>12</v>
      </c>
      <c r="E13" s="464">
        <v>14</v>
      </c>
      <c r="F13" s="464">
        <v>13</v>
      </c>
      <c r="G13" s="464">
        <v>12</v>
      </c>
      <c r="H13" s="464">
        <v>13</v>
      </c>
      <c r="I13" s="464">
        <v>14</v>
      </c>
      <c r="J13" s="464">
        <v>15</v>
      </c>
      <c r="K13" s="464">
        <v>14</v>
      </c>
      <c r="L13" s="464">
        <v>13</v>
      </c>
      <c r="M13" s="464">
        <v>12</v>
      </c>
      <c r="N13" s="464">
        <v>12</v>
      </c>
      <c r="O13" s="464">
        <v>15</v>
      </c>
      <c r="P13" s="464">
        <v>16</v>
      </c>
      <c r="Q13" s="464">
        <v>17</v>
      </c>
      <c r="R13" s="466" t="str">
        <f t="shared" si="0"/>
        <v>Promovido</v>
      </c>
      <c r="S13" s="466">
        <f t="shared" si="1"/>
        <v>14</v>
      </c>
      <c r="T13" s="467" t="str">
        <f t="shared" si="2"/>
        <v>Bueno</v>
      </c>
    </row>
    <row r="14" spans="2:20" s="438" customFormat="1">
      <c r="B14" s="461">
        <v>5</v>
      </c>
      <c r="C14" s="462" t="s">
        <v>111</v>
      </c>
      <c r="D14" s="463">
        <v>15</v>
      </c>
      <c r="E14" s="464">
        <v>14</v>
      </c>
      <c r="F14" s="464">
        <v>14</v>
      </c>
      <c r="G14" s="464">
        <v>15</v>
      </c>
      <c r="H14" s="464">
        <v>15</v>
      </c>
      <c r="I14" s="464">
        <v>14</v>
      </c>
      <c r="J14" s="464">
        <v>15</v>
      </c>
      <c r="K14" s="464">
        <v>14</v>
      </c>
      <c r="L14" s="464">
        <v>14</v>
      </c>
      <c r="M14" s="464">
        <v>15</v>
      </c>
      <c r="N14" s="464">
        <v>15</v>
      </c>
      <c r="O14" s="464">
        <v>15</v>
      </c>
      <c r="P14" s="464">
        <v>14</v>
      </c>
      <c r="Q14" s="464">
        <v>15</v>
      </c>
      <c r="R14" s="466" t="str">
        <f t="shared" si="0"/>
        <v>Promovido</v>
      </c>
      <c r="S14" s="466">
        <f t="shared" si="1"/>
        <v>15</v>
      </c>
      <c r="T14" s="467" t="str">
        <f t="shared" si="2"/>
        <v>Bueno</v>
      </c>
    </row>
    <row r="15" spans="2:20" s="438" customFormat="1">
      <c r="B15" s="461">
        <v>6</v>
      </c>
      <c r="C15" s="462" t="s">
        <v>110</v>
      </c>
      <c r="D15" s="463">
        <v>18</v>
      </c>
      <c r="E15" s="464">
        <v>18</v>
      </c>
      <c r="F15" s="464">
        <v>19</v>
      </c>
      <c r="G15" s="464">
        <v>18</v>
      </c>
      <c r="H15" s="464">
        <v>18</v>
      </c>
      <c r="I15" s="464">
        <v>19</v>
      </c>
      <c r="J15" s="464">
        <v>18</v>
      </c>
      <c r="K15" s="464">
        <v>18</v>
      </c>
      <c r="L15" s="464">
        <v>19</v>
      </c>
      <c r="M15" s="464">
        <v>18</v>
      </c>
      <c r="N15" s="464">
        <v>19</v>
      </c>
      <c r="O15" s="464">
        <v>20</v>
      </c>
      <c r="P15" s="464">
        <v>18</v>
      </c>
      <c r="Q15" s="464">
        <v>19</v>
      </c>
      <c r="R15" s="466" t="str">
        <f t="shared" si="0"/>
        <v>Promovido</v>
      </c>
      <c r="S15" s="466">
        <f t="shared" si="1"/>
        <v>19</v>
      </c>
      <c r="T15" s="467" t="str">
        <f t="shared" si="2"/>
        <v>Excelente</v>
      </c>
    </row>
    <row r="16" spans="2:20" s="438" customFormat="1">
      <c r="B16" s="461">
        <v>7</v>
      </c>
      <c r="C16" s="462" t="s">
        <v>109</v>
      </c>
      <c r="D16" s="463">
        <v>12</v>
      </c>
      <c r="E16" s="464">
        <v>14</v>
      </c>
      <c r="F16" s="464">
        <v>13</v>
      </c>
      <c r="G16" s="465">
        <v>10</v>
      </c>
      <c r="H16" s="464">
        <v>13</v>
      </c>
      <c r="I16" s="464">
        <v>14</v>
      </c>
      <c r="J16" s="464">
        <v>12</v>
      </c>
      <c r="K16" s="464">
        <v>14</v>
      </c>
      <c r="L16" s="464">
        <v>13</v>
      </c>
      <c r="M16" s="464">
        <v>13</v>
      </c>
      <c r="N16" s="464">
        <v>12</v>
      </c>
      <c r="O16" s="464">
        <v>15</v>
      </c>
      <c r="P16" s="464">
        <v>14</v>
      </c>
      <c r="Q16" s="464">
        <v>13</v>
      </c>
      <c r="R16" s="466" t="str">
        <f t="shared" si="0"/>
        <v>Aplazado</v>
      </c>
      <c r="S16" s="466" t="str">
        <f t="shared" si="1"/>
        <v>Aplazado</v>
      </c>
      <c r="T16" s="467" t="str">
        <f t="shared" si="2"/>
        <v/>
      </c>
    </row>
    <row r="17" spans="2:20" s="438" customFormat="1">
      <c r="B17" s="461">
        <v>8</v>
      </c>
      <c r="C17" s="462" t="s">
        <v>108</v>
      </c>
      <c r="D17" s="463">
        <v>12</v>
      </c>
      <c r="E17" s="464">
        <v>14</v>
      </c>
      <c r="F17" s="464">
        <v>13</v>
      </c>
      <c r="G17" s="464">
        <v>15</v>
      </c>
      <c r="H17" s="464">
        <v>13</v>
      </c>
      <c r="I17" s="464">
        <v>14</v>
      </c>
      <c r="J17" s="464">
        <v>11</v>
      </c>
      <c r="K17" s="464">
        <v>14</v>
      </c>
      <c r="L17" s="464">
        <v>13</v>
      </c>
      <c r="M17" s="464">
        <v>14</v>
      </c>
      <c r="N17" s="464">
        <v>12</v>
      </c>
      <c r="O17" s="464">
        <v>16</v>
      </c>
      <c r="P17" s="464">
        <v>14</v>
      </c>
      <c r="Q17" s="464">
        <v>13</v>
      </c>
      <c r="R17" s="466" t="str">
        <f t="shared" si="0"/>
        <v>Promovido</v>
      </c>
      <c r="S17" s="466">
        <f t="shared" si="1"/>
        <v>13</v>
      </c>
      <c r="T17" s="467" t="str">
        <f t="shared" si="2"/>
        <v>Regular</v>
      </c>
    </row>
    <row r="18" spans="2:20" s="438" customFormat="1">
      <c r="B18" s="461">
        <v>9</v>
      </c>
      <c r="C18" s="462" t="s">
        <v>107</v>
      </c>
      <c r="D18" s="463">
        <v>12</v>
      </c>
      <c r="E18" s="464">
        <v>14</v>
      </c>
      <c r="F18" s="464">
        <v>13</v>
      </c>
      <c r="G18" s="465">
        <v>8</v>
      </c>
      <c r="H18" s="464">
        <v>13</v>
      </c>
      <c r="I18" s="464">
        <v>14</v>
      </c>
      <c r="J18" s="465">
        <v>7</v>
      </c>
      <c r="K18" s="464">
        <v>14</v>
      </c>
      <c r="L18" s="464">
        <v>13</v>
      </c>
      <c r="M18" s="465">
        <v>8</v>
      </c>
      <c r="N18" s="464">
        <v>12</v>
      </c>
      <c r="O18" s="465">
        <v>6</v>
      </c>
      <c r="P18" s="464">
        <v>14</v>
      </c>
      <c r="Q18" s="464">
        <v>13</v>
      </c>
      <c r="R18" s="466" t="str">
        <f t="shared" si="0"/>
        <v>Repitente</v>
      </c>
      <c r="S18" s="466" t="str">
        <f t="shared" si="1"/>
        <v>Repitente</v>
      </c>
      <c r="T18" s="467" t="str">
        <f t="shared" si="2"/>
        <v>Malo</v>
      </c>
    </row>
    <row r="19" spans="2:20" s="438" customFormat="1" ht="15.75" thickBot="1">
      <c r="B19" s="468">
        <v>10</v>
      </c>
      <c r="C19" s="469" t="s">
        <v>106</v>
      </c>
      <c r="D19" s="470">
        <v>15</v>
      </c>
      <c r="E19" s="471">
        <v>15</v>
      </c>
      <c r="F19" s="471">
        <v>16</v>
      </c>
      <c r="G19" s="471">
        <v>15</v>
      </c>
      <c r="H19" s="471">
        <v>16</v>
      </c>
      <c r="I19" s="471">
        <v>15</v>
      </c>
      <c r="J19" s="471">
        <v>16</v>
      </c>
      <c r="K19" s="472">
        <v>8</v>
      </c>
      <c r="L19" s="471">
        <v>16</v>
      </c>
      <c r="M19" s="471">
        <v>15</v>
      </c>
      <c r="N19" s="471">
        <v>16</v>
      </c>
      <c r="O19" s="471">
        <v>15</v>
      </c>
      <c r="P19" s="471">
        <v>16</v>
      </c>
      <c r="Q19" s="471">
        <v>16</v>
      </c>
      <c r="R19" s="473" t="str">
        <f t="shared" si="0"/>
        <v>Aplazado</v>
      </c>
      <c r="S19" s="473" t="str">
        <f t="shared" si="1"/>
        <v>Aplazado</v>
      </c>
      <c r="T19" s="474" t="str">
        <f t="shared" si="2"/>
        <v/>
      </c>
    </row>
  </sheetData>
  <sheetProtection password="C71F" sheet="1" objects="1" scenarios="1"/>
  <mergeCells count="17">
    <mergeCell ref="T7:T9"/>
    <mergeCell ref="S7:S9"/>
    <mergeCell ref="R7:R9"/>
    <mergeCell ref="Q7:Q9"/>
    <mergeCell ref="L7:L9"/>
    <mergeCell ref="K7:K9"/>
    <mergeCell ref="J7:J9"/>
    <mergeCell ref="I7:I9"/>
    <mergeCell ref="P7:P9"/>
    <mergeCell ref="O7:O9"/>
    <mergeCell ref="N7:N9"/>
    <mergeCell ref="M7:M9"/>
    <mergeCell ref="D7:D9"/>
    <mergeCell ref="H7:H9"/>
    <mergeCell ref="G7:G9"/>
    <mergeCell ref="F7:F9"/>
    <mergeCell ref="E7:E9"/>
  </mergeCells>
  <conditionalFormatting sqref="D10:Q19">
    <cfRule type="cellIs" dxfId="1" priority="1" stopIfTrue="1" operator="lessThanOrEqual">
      <formula>10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19"/>
  <sheetViews>
    <sheetView zoomScale="130" zoomScaleNormal="130" workbookViewId="0">
      <selection activeCell="C4" sqref="C4"/>
    </sheetView>
  </sheetViews>
  <sheetFormatPr baseColWidth="10" defaultRowHeight="15"/>
  <cols>
    <col min="1" max="1" width="11.42578125" style="39"/>
    <col min="2" max="2" width="6.85546875" style="39" bestFit="1" customWidth="1"/>
    <col min="3" max="3" width="25.7109375" style="39" bestFit="1" customWidth="1"/>
    <col min="4" max="17" width="3.7109375" style="39" customWidth="1"/>
    <col min="18" max="16384" width="11.42578125" style="39"/>
  </cols>
  <sheetData>
    <row r="1" spans="2:20">
      <c r="E1" s="39" t="s">
        <v>137</v>
      </c>
    </row>
    <row r="3" spans="2:20" ht="24" customHeight="1">
      <c r="F3" s="57" t="s">
        <v>136</v>
      </c>
    </row>
    <row r="5" spans="2:20">
      <c r="F5" s="39" t="s">
        <v>135</v>
      </c>
    </row>
    <row r="6" spans="2:20" ht="21.75" customHeight="1" thickBot="1"/>
    <row r="7" spans="2:20" ht="27" customHeight="1">
      <c r="D7" s="63" t="s">
        <v>134</v>
      </c>
      <c r="E7" s="66" t="s">
        <v>133</v>
      </c>
      <c r="F7" s="66" t="s">
        <v>132</v>
      </c>
      <c r="G7" s="66" t="s">
        <v>131</v>
      </c>
      <c r="H7" s="66" t="s">
        <v>130</v>
      </c>
      <c r="I7" s="66" t="s">
        <v>129</v>
      </c>
      <c r="J7" s="66" t="s">
        <v>128</v>
      </c>
      <c r="K7" s="66" t="s">
        <v>127</v>
      </c>
      <c r="L7" s="66" t="s">
        <v>126</v>
      </c>
      <c r="M7" s="66" t="s">
        <v>125</v>
      </c>
      <c r="N7" s="66" t="s">
        <v>124</v>
      </c>
      <c r="O7" s="66" t="s">
        <v>123</v>
      </c>
      <c r="P7" s="66" t="s">
        <v>122</v>
      </c>
      <c r="Q7" s="66" t="s">
        <v>121</v>
      </c>
      <c r="R7" s="72" t="s">
        <v>120</v>
      </c>
      <c r="S7" s="72" t="s">
        <v>119</v>
      </c>
      <c r="T7" s="69" t="s">
        <v>118</v>
      </c>
    </row>
    <row r="8" spans="2:20" ht="23.25" customHeight="1" thickBot="1">
      <c r="D8" s="64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73"/>
      <c r="S8" s="73"/>
      <c r="T8" s="70"/>
    </row>
    <row r="9" spans="2:20" ht="21" customHeight="1" thickBot="1">
      <c r="B9" s="56" t="s">
        <v>117</v>
      </c>
      <c r="C9" s="55" t="s">
        <v>116</v>
      </c>
      <c r="D9" s="65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74"/>
      <c r="S9" s="74"/>
      <c r="T9" s="71"/>
    </row>
    <row r="10" spans="2:20">
      <c r="B10" s="54">
        <v>1</v>
      </c>
      <c r="C10" s="53" t="s">
        <v>115</v>
      </c>
      <c r="D10" s="52">
        <v>17</v>
      </c>
      <c r="E10" s="50">
        <v>17</v>
      </c>
      <c r="F10" s="51">
        <v>9</v>
      </c>
      <c r="G10" s="50">
        <v>17</v>
      </c>
      <c r="H10" s="50">
        <v>17</v>
      </c>
      <c r="I10" s="50">
        <v>16</v>
      </c>
      <c r="J10" s="50">
        <v>17</v>
      </c>
      <c r="K10" s="50">
        <v>17</v>
      </c>
      <c r="L10" s="50">
        <v>16</v>
      </c>
      <c r="M10" s="50">
        <v>16</v>
      </c>
      <c r="N10" s="50">
        <v>17</v>
      </c>
      <c r="O10" s="50">
        <v>17</v>
      </c>
      <c r="P10" s="50">
        <v>17</v>
      </c>
      <c r="Q10" s="50">
        <v>17</v>
      </c>
      <c r="R10" s="176"/>
      <c r="S10" s="176"/>
      <c r="T10" s="177"/>
    </row>
    <row r="11" spans="2:20">
      <c r="B11" s="49">
        <v>2</v>
      </c>
      <c r="C11" s="48" t="s">
        <v>114</v>
      </c>
      <c r="D11" s="47">
        <v>12</v>
      </c>
      <c r="E11" s="45">
        <v>14</v>
      </c>
      <c r="F11" s="45">
        <v>13</v>
      </c>
      <c r="G11" s="46">
        <v>8</v>
      </c>
      <c r="H11" s="45">
        <v>13</v>
      </c>
      <c r="I11" s="45">
        <v>14</v>
      </c>
      <c r="J11" s="46">
        <v>7</v>
      </c>
      <c r="K11" s="45">
        <v>14</v>
      </c>
      <c r="L11" s="45">
        <v>13</v>
      </c>
      <c r="M11" s="46">
        <v>8</v>
      </c>
      <c r="N11" s="45">
        <v>12</v>
      </c>
      <c r="O11" s="46">
        <v>6</v>
      </c>
      <c r="P11" s="45">
        <v>14</v>
      </c>
      <c r="Q11" s="45">
        <v>13</v>
      </c>
      <c r="R11" s="178"/>
      <c r="S11" s="178"/>
      <c r="T11" s="179"/>
    </row>
    <row r="12" spans="2:20">
      <c r="B12" s="49">
        <v>3</v>
      </c>
      <c r="C12" s="48" t="s">
        <v>113</v>
      </c>
      <c r="D12" s="47">
        <v>17</v>
      </c>
      <c r="E12" s="45">
        <v>18</v>
      </c>
      <c r="F12" s="46">
        <v>10</v>
      </c>
      <c r="G12" s="45">
        <v>17</v>
      </c>
      <c r="H12" s="45">
        <v>18</v>
      </c>
      <c r="I12" s="45">
        <v>17</v>
      </c>
      <c r="J12" s="45">
        <v>18</v>
      </c>
      <c r="K12" s="46">
        <v>8</v>
      </c>
      <c r="L12" s="45">
        <v>18</v>
      </c>
      <c r="M12" s="45">
        <v>17</v>
      </c>
      <c r="N12" s="45">
        <v>17</v>
      </c>
      <c r="O12" s="45">
        <v>18</v>
      </c>
      <c r="P12" s="45">
        <v>17</v>
      </c>
      <c r="Q12" s="45">
        <v>18</v>
      </c>
      <c r="R12" s="178"/>
      <c r="S12" s="178"/>
      <c r="T12" s="179"/>
    </row>
    <row r="13" spans="2:20">
      <c r="B13" s="49">
        <v>4</v>
      </c>
      <c r="C13" s="48" t="s">
        <v>112</v>
      </c>
      <c r="D13" s="47">
        <v>12</v>
      </c>
      <c r="E13" s="45">
        <v>14</v>
      </c>
      <c r="F13" s="45">
        <v>13</v>
      </c>
      <c r="G13" s="45">
        <v>12</v>
      </c>
      <c r="H13" s="45">
        <v>13</v>
      </c>
      <c r="I13" s="45">
        <v>14</v>
      </c>
      <c r="J13" s="45">
        <v>15</v>
      </c>
      <c r="K13" s="45">
        <v>14</v>
      </c>
      <c r="L13" s="45">
        <v>13</v>
      </c>
      <c r="M13" s="45">
        <v>12</v>
      </c>
      <c r="N13" s="45">
        <v>12</v>
      </c>
      <c r="O13" s="45">
        <v>15</v>
      </c>
      <c r="P13" s="45">
        <v>16</v>
      </c>
      <c r="Q13" s="45">
        <v>17</v>
      </c>
      <c r="R13" s="178"/>
      <c r="S13" s="178"/>
      <c r="T13" s="179"/>
    </row>
    <row r="14" spans="2:20">
      <c r="B14" s="49">
        <v>5</v>
      </c>
      <c r="C14" s="48" t="s">
        <v>111</v>
      </c>
      <c r="D14" s="47">
        <v>15</v>
      </c>
      <c r="E14" s="45">
        <v>14</v>
      </c>
      <c r="F14" s="45">
        <v>14</v>
      </c>
      <c r="G14" s="45">
        <v>15</v>
      </c>
      <c r="H14" s="45">
        <v>15</v>
      </c>
      <c r="I14" s="45">
        <v>14</v>
      </c>
      <c r="J14" s="45">
        <v>15</v>
      </c>
      <c r="K14" s="45">
        <v>14</v>
      </c>
      <c r="L14" s="45">
        <v>14</v>
      </c>
      <c r="M14" s="45">
        <v>15</v>
      </c>
      <c r="N14" s="45">
        <v>15</v>
      </c>
      <c r="O14" s="45">
        <v>15</v>
      </c>
      <c r="P14" s="45">
        <v>14</v>
      </c>
      <c r="Q14" s="45">
        <v>15</v>
      </c>
      <c r="R14" s="178"/>
      <c r="S14" s="178"/>
      <c r="T14" s="179"/>
    </row>
    <row r="15" spans="2:20">
      <c r="B15" s="49">
        <v>6</v>
      </c>
      <c r="C15" s="48" t="s">
        <v>110</v>
      </c>
      <c r="D15" s="47">
        <v>18</v>
      </c>
      <c r="E15" s="45">
        <v>18</v>
      </c>
      <c r="F15" s="45">
        <v>19</v>
      </c>
      <c r="G15" s="45">
        <v>18</v>
      </c>
      <c r="H15" s="45">
        <v>18</v>
      </c>
      <c r="I15" s="45">
        <v>19</v>
      </c>
      <c r="J15" s="45">
        <v>18</v>
      </c>
      <c r="K15" s="45">
        <v>18</v>
      </c>
      <c r="L15" s="45">
        <v>19</v>
      </c>
      <c r="M15" s="45">
        <v>18</v>
      </c>
      <c r="N15" s="45">
        <v>19</v>
      </c>
      <c r="O15" s="45">
        <v>20</v>
      </c>
      <c r="P15" s="45">
        <v>18</v>
      </c>
      <c r="Q15" s="45">
        <v>19</v>
      </c>
      <c r="R15" s="178"/>
      <c r="S15" s="178"/>
      <c r="T15" s="179"/>
    </row>
    <row r="16" spans="2:20">
      <c r="B16" s="49">
        <v>7</v>
      </c>
      <c r="C16" s="48" t="s">
        <v>109</v>
      </c>
      <c r="D16" s="47">
        <v>12</v>
      </c>
      <c r="E16" s="45">
        <v>14</v>
      </c>
      <c r="F16" s="45">
        <v>13</v>
      </c>
      <c r="G16" s="46">
        <v>10</v>
      </c>
      <c r="H16" s="45">
        <v>13</v>
      </c>
      <c r="I16" s="45">
        <v>14</v>
      </c>
      <c r="J16" s="45">
        <v>12</v>
      </c>
      <c r="K16" s="45">
        <v>14</v>
      </c>
      <c r="L16" s="45">
        <v>13</v>
      </c>
      <c r="M16" s="45">
        <v>13</v>
      </c>
      <c r="N16" s="45">
        <v>12</v>
      </c>
      <c r="O16" s="45">
        <v>15</v>
      </c>
      <c r="P16" s="45">
        <v>14</v>
      </c>
      <c r="Q16" s="45">
        <v>13</v>
      </c>
      <c r="R16" s="178"/>
      <c r="S16" s="178"/>
      <c r="T16" s="179"/>
    </row>
    <row r="17" spans="2:20">
      <c r="B17" s="49">
        <v>8</v>
      </c>
      <c r="C17" s="48" t="s">
        <v>108</v>
      </c>
      <c r="D17" s="47">
        <v>12</v>
      </c>
      <c r="E17" s="45">
        <v>14</v>
      </c>
      <c r="F17" s="45">
        <v>13</v>
      </c>
      <c r="G17" s="45">
        <v>15</v>
      </c>
      <c r="H17" s="45">
        <v>13</v>
      </c>
      <c r="I17" s="45">
        <v>14</v>
      </c>
      <c r="J17" s="45">
        <v>11</v>
      </c>
      <c r="K17" s="45">
        <v>14</v>
      </c>
      <c r="L17" s="45">
        <v>13</v>
      </c>
      <c r="M17" s="45">
        <v>14</v>
      </c>
      <c r="N17" s="45">
        <v>12</v>
      </c>
      <c r="O17" s="45">
        <v>16</v>
      </c>
      <c r="P17" s="45">
        <v>14</v>
      </c>
      <c r="Q17" s="45">
        <v>13</v>
      </c>
      <c r="R17" s="178"/>
      <c r="S17" s="178"/>
      <c r="T17" s="179"/>
    </row>
    <row r="18" spans="2:20">
      <c r="B18" s="49">
        <v>9</v>
      </c>
      <c r="C18" s="48" t="s">
        <v>107</v>
      </c>
      <c r="D18" s="47">
        <v>12</v>
      </c>
      <c r="E18" s="45">
        <v>14</v>
      </c>
      <c r="F18" s="45">
        <v>13</v>
      </c>
      <c r="G18" s="46">
        <v>8</v>
      </c>
      <c r="H18" s="45">
        <v>13</v>
      </c>
      <c r="I18" s="45">
        <v>14</v>
      </c>
      <c r="J18" s="46">
        <v>7</v>
      </c>
      <c r="K18" s="45">
        <v>14</v>
      </c>
      <c r="L18" s="45">
        <v>13</v>
      </c>
      <c r="M18" s="46">
        <v>8</v>
      </c>
      <c r="N18" s="45">
        <v>12</v>
      </c>
      <c r="O18" s="46">
        <v>6</v>
      </c>
      <c r="P18" s="45">
        <v>14</v>
      </c>
      <c r="Q18" s="45">
        <v>13</v>
      </c>
      <c r="R18" s="178"/>
      <c r="S18" s="178"/>
      <c r="T18" s="179"/>
    </row>
    <row r="19" spans="2:20" ht="15.75" thickBot="1">
      <c r="B19" s="44">
        <v>10</v>
      </c>
      <c r="C19" s="43" t="s">
        <v>106</v>
      </c>
      <c r="D19" s="42">
        <v>15</v>
      </c>
      <c r="E19" s="40">
        <v>15</v>
      </c>
      <c r="F19" s="40">
        <v>16</v>
      </c>
      <c r="G19" s="40">
        <v>15</v>
      </c>
      <c r="H19" s="40">
        <v>16</v>
      </c>
      <c r="I19" s="40">
        <v>15</v>
      </c>
      <c r="J19" s="40">
        <v>16</v>
      </c>
      <c r="K19" s="41">
        <v>8</v>
      </c>
      <c r="L19" s="40">
        <v>16</v>
      </c>
      <c r="M19" s="40">
        <v>15</v>
      </c>
      <c r="N19" s="40">
        <v>16</v>
      </c>
      <c r="O19" s="40">
        <v>15</v>
      </c>
      <c r="P19" s="40">
        <v>16</v>
      </c>
      <c r="Q19" s="40">
        <v>16</v>
      </c>
      <c r="R19" s="180"/>
      <c r="S19" s="180"/>
      <c r="T19" s="181"/>
    </row>
  </sheetData>
  <mergeCells count="17">
    <mergeCell ref="P7:P9"/>
    <mergeCell ref="Q7:Q9"/>
    <mergeCell ref="R7:R9"/>
    <mergeCell ref="S7:S9"/>
    <mergeCell ref="T7:T9"/>
    <mergeCell ref="J7:J9"/>
    <mergeCell ref="K7:K9"/>
    <mergeCell ref="L7:L9"/>
    <mergeCell ref="M7:M9"/>
    <mergeCell ref="N7:N9"/>
    <mergeCell ref="O7:O9"/>
    <mergeCell ref="D7:D9"/>
    <mergeCell ref="E7:E9"/>
    <mergeCell ref="F7:F9"/>
    <mergeCell ref="G7:G9"/>
    <mergeCell ref="H7:H9"/>
    <mergeCell ref="I7:I9"/>
  </mergeCells>
  <conditionalFormatting sqref="D10:Q19">
    <cfRule type="cellIs" dxfId="0" priority="1" stopIfTrue="1" operator="lessThanOrEqual">
      <formula>10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"/>
  <sheetViews>
    <sheetView workbookViewId="0">
      <selection sqref="A1:XFD1048576"/>
    </sheetView>
  </sheetViews>
  <sheetFormatPr baseColWidth="10" defaultRowHeight="15"/>
  <cols>
    <col min="1" max="1" width="19.85546875" style="266" customWidth="1"/>
    <col min="2" max="2" width="11.42578125" style="434"/>
    <col min="3" max="3" width="14.42578125" style="434" customWidth="1"/>
    <col min="4" max="4" width="13.42578125" style="436" bestFit="1" customWidth="1"/>
    <col min="5" max="5" width="10.140625" style="434" customWidth="1"/>
    <col min="6" max="6" width="9.28515625" style="434" customWidth="1"/>
    <col min="7" max="7" width="11.42578125" style="434"/>
    <col min="8" max="8" width="11.85546875" style="434" bestFit="1" customWidth="1"/>
    <col min="9" max="9" width="11.42578125" style="434"/>
    <col min="10" max="10" width="14.42578125" style="434" customWidth="1"/>
    <col min="11" max="11" width="11.85546875" style="266" bestFit="1" customWidth="1"/>
    <col min="12" max="13" width="11.42578125" style="266"/>
    <col min="14" max="14" width="13.7109375" style="266" customWidth="1"/>
    <col min="15" max="16384" width="11.42578125" style="266"/>
  </cols>
  <sheetData>
    <row r="1" spans="1:14" s="404" customFormat="1" ht="30" customHeight="1" thickTop="1">
      <c r="A1" s="401" t="s">
        <v>227</v>
      </c>
      <c r="B1" s="401" t="s">
        <v>226</v>
      </c>
      <c r="C1" s="401" t="s">
        <v>225</v>
      </c>
      <c r="D1" s="402" t="s">
        <v>224</v>
      </c>
      <c r="E1" s="403" t="s">
        <v>223</v>
      </c>
      <c r="F1" s="403" t="s">
        <v>222</v>
      </c>
      <c r="G1" s="401" t="s">
        <v>221</v>
      </c>
      <c r="H1" s="401" t="s">
        <v>220</v>
      </c>
      <c r="I1" s="401" t="s">
        <v>219</v>
      </c>
      <c r="J1" s="401" t="s">
        <v>218</v>
      </c>
      <c r="K1" s="401" t="s">
        <v>217</v>
      </c>
      <c r="L1" s="401" t="s">
        <v>216</v>
      </c>
      <c r="M1" s="401" t="s">
        <v>215</v>
      </c>
      <c r="N1" s="403" t="s">
        <v>214</v>
      </c>
    </row>
    <row r="2" spans="1:14" s="404" customFormat="1" ht="13.5" thickBot="1">
      <c r="A2" s="405"/>
      <c r="B2" s="405"/>
      <c r="C2" s="405"/>
      <c r="D2" s="406"/>
      <c r="E2" s="405"/>
      <c r="F2" s="405"/>
      <c r="G2" s="405"/>
      <c r="H2" s="405"/>
      <c r="I2" s="405"/>
      <c r="J2" s="405"/>
      <c r="K2" s="405"/>
      <c r="L2" s="405"/>
      <c r="M2" s="405"/>
      <c r="N2" s="405"/>
    </row>
    <row r="3" spans="1:14" ht="15.75" thickTop="1">
      <c r="A3" s="407" t="s">
        <v>213</v>
      </c>
      <c r="B3" s="408" t="s">
        <v>199</v>
      </c>
      <c r="C3" s="409">
        <v>29611</v>
      </c>
      <c r="D3" s="410">
        <f ca="1">YEAR(TODAY()-C3)-1900</f>
        <v>31</v>
      </c>
      <c r="E3" s="408" t="s">
        <v>188</v>
      </c>
      <c r="F3" s="408">
        <v>0</v>
      </c>
      <c r="G3" s="411" t="s">
        <v>70</v>
      </c>
      <c r="H3" s="408" t="str">
        <f>IF(G3="A","Empleado",IF(G3="B","Técnico","Supervisor"))</f>
        <v>Empleado</v>
      </c>
      <c r="I3" s="408" t="s">
        <v>202</v>
      </c>
      <c r="J3" s="412">
        <v>1000</v>
      </c>
      <c r="K3" s="413">
        <f ca="1">IF(OR(D3&gt;15,I3="E")=TRUE,J3*10%,0)</f>
        <v>100</v>
      </c>
      <c r="L3" s="414">
        <f>IF(AND(E3="C",F3&gt;0)=TRUE,J3*11%,0)</f>
        <v>0</v>
      </c>
      <c r="M3" s="413">
        <f>IF(G3&lt;&gt;"C",J3*9%,0)</f>
        <v>90</v>
      </c>
      <c r="N3" s="415">
        <f ca="1">SUM(J3:M3)</f>
        <v>1190</v>
      </c>
    </row>
    <row r="4" spans="1:14">
      <c r="A4" s="416" t="s">
        <v>212</v>
      </c>
      <c r="B4" s="417" t="s">
        <v>206</v>
      </c>
      <c r="C4" s="418">
        <v>36450</v>
      </c>
      <c r="D4" s="419">
        <f ca="1">YEAR(TODAY()-C4)-1900</f>
        <v>12</v>
      </c>
      <c r="E4" s="417" t="s">
        <v>54</v>
      </c>
      <c r="F4" s="417">
        <v>0</v>
      </c>
      <c r="G4" s="420" t="s">
        <v>70</v>
      </c>
      <c r="H4" s="417" t="str">
        <f>IF(G4="A","Empleado",IF(G4="B","Técnico","Supervisor"))</f>
        <v>Empleado</v>
      </c>
      <c r="I4" s="417" t="s">
        <v>202</v>
      </c>
      <c r="J4" s="421">
        <v>1000</v>
      </c>
      <c r="K4" s="422">
        <f ca="1">IF(OR(D4&gt;15,I4="E")=TRUE,J4*10%,0)</f>
        <v>100</v>
      </c>
      <c r="L4" s="423">
        <f>IF(AND(E4="C",F4&gt;0)=TRUE,J4*11%,0)</f>
        <v>0</v>
      </c>
      <c r="M4" s="422">
        <f>IF(G4&lt;&gt;"C",J4*9%,0)</f>
        <v>90</v>
      </c>
      <c r="N4" s="424">
        <f ca="1">SUM(J4:M4)</f>
        <v>1190</v>
      </c>
    </row>
    <row r="5" spans="1:14">
      <c r="A5" s="416" t="s">
        <v>211</v>
      </c>
      <c r="B5" s="417" t="s">
        <v>206</v>
      </c>
      <c r="C5" s="418">
        <v>29976</v>
      </c>
      <c r="D5" s="419">
        <f ca="1">YEAR(TODAY()-C5)-1900</f>
        <v>30</v>
      </c>
      <c r="E5" s="417" t="s">
        <v>54</v>
      </c>
      <c r="F5" s="417">
        <v>3</v>
      </c>
      <c r="G5" s="420" t="s">
        <v>60</v>
      </c>
      <c r="H5" s="417" t="str">
        <f>IF(G5="A","Empleado",IF(G5="B","Técnico","Supervisor"))</f>
        <v>Técnico</v>
      </c>
      <c r="I5" s="417" t="s">
        <v>202</v>
      </c>
      <c r="J5" s="421">
        <v>1200</v>
      </c>
      <c r="K5" s="422">
        <f ca="1">IF(OR(D5&gt;15,I5="E")=TRUE,J5*10%,0)</f>
        <v>120</v>
      </c>
      <c r="L5" s="423">
        <f>IF(AND(E5="C",F5&gt;0)=TRUE,J5*11%,0)</f>
        <v>132</v>
      </c>
      <c r="M5" s="422">
        <f>IF(G5&lt;&gt;"C",J5*9%,0)</f>
        <v>108</v>
      </c>
      <c r="N5" s="424">
        <f ca="1">SUM(J5:M5)</f>
        <v>1560</v>
      </c>
    </row>
    <row r="6" spans="1:14">
      <c r="A6" s="416" t="s">
        <v>210</v>
      </c>
      <c r="B6" s="417" t="s">
        <v>199</v>
      </c>
      <c r="C6" s="418">
        <v>30706</v>
      </c>
      <c r="D6" s="419">
        <f ca="1">YEAR(TODAY()-C6)-1900</f>
        <v>28</v>
      </c>
      <c r="E6" s="417" t="s">
        <v>188</v>
      </c>
      <c r="F6" s="417">
        <v>0</v>
      </c>
      <c r="G6" s="420" t="s">
        <v>54</v>
      </c>
      <c r="H6" s="417" t="str">
        <f>IF(G6="A","Empleado",IF(G6="B","Técnico","Supervisor"))</f>
        <v>Supervisor</v>
      </c>
      <c r="I6" s="417" t="s">
        <v>202</v>
      </c>
      <c r="J6" s="421">
        <v>2000</v>
      </c>
      <c r="K6" s="422">
        <f ca="1">IF(OR(D6&gt;15,I6="E")=TRUE,J6*10%,0)</f>
        <v>200</v>
      </c>
      <c r="L6" s="423">
        <f>IF(AND(E6="C",F6&gt;0)=TRUE,J6*11%,0)</f>
        <v>0</v>
      </c>
      <c r="M6" s="422">
        <f>IF(G6&lt;&gt;"C",J6*9%,0)</f>
        <v>0</v>
      </c>
      <c r="N6" s="424">
        <f ca="1">SUM(J6:M6)</f>
        <v>2200</v>
      </c>
    </row>
    <row r="7" spans="1:14">
      <c r="A7" s="416" t="s">
        <v>209</v>
      </c>
      <c r="B7" s="417" t="s">
        <v>199</v>
      </c>
      <c r="C7" s="418">
        <v>31072</v>
      </c>
      <c r="D7" s="419">
        <f ca="1">YEAR(TODAY()-C7)-1900</f>
        <v>27</v>
      </c>
      <c r="E7" s="417" t="s">
        <v>188</v>
      </c>
      <c r="F7" s="417">
        <v>0</v>
      </c>
      <c r="G7" s="420" t="s">
        <v>70</v>
      </c>
      <c r="H7" s="417" t="str">
        <f>IF(G7="A","Empleado",IF(G7="B","Técnico","Supervisor"))</f>
        <v>Empleado</v>
      </c>
      <c r="I7" s="417" t="s">
        <v>54</v>
      </c>
      <c r="J7" s="421">
        <v>1000</v>
      </c>
      <c r="K7" s="422">
        <f ca="1">IF(OR(D7&gt;15,I7="E")=TRUE,J7*10%,0)</f>
        <v>100</v>
      </c>
      <c r="L7" s="423">
        <f>IF(AND(E7="C",F7&gt;0)=TRUE,J7*11%,0)</f>
        <v>0</v>
      </c>
      <c r="M7" s="422">
        <f>IF(G7&lt;&gt;"C",J7*9%,0)</f>
        <v>90</v>
      </c>
      <c r="N7" s="424">
        <f ca="1">SUM(J7:M7)</f>
        <v>1190</v>
      </c>
    </row>
    <row r="8" spans="1:14">
      <c r="A8" s="416" t="s">
        <v>208</v>
      </c>
      <c r="B8" s="417" t="s">
        <v>199</v>
      </c>
      <c r="C8" s="418">
        <v>36082</v>
      </c>
      <c r="D8" s="419">
        <f ca="1">YEAR(TODAY()-C8)-1900</f>
        <v>13</v>
      </c>
      <c r="E8" s="417" t="s">
        <v>188</v>
      </c>
      <c r="F8" s="417">
        <v>0</v>
      </c>
      <c r="G8" s="420" t="s">
        <v>60</v>
      </c>
      <c r="H8" s="417" t="str">
        <f>IF(G8="A","Empleado",IF(G8="B","Técnico","Supervisor"))</f>
        <v>Técnico</v>
      </c>
      <c r="I8" s="417" t="s">
        <v>202</v>
      </c>
      <c r="J8" s="421">
        <v>1200</v>
      </c>
      <c r="K8" s="422">
        <f ca="1">IF(OR(D8&gt;15,I8="E")=TRUE,J8*10%,0)</f>
        <v>120</v>
      </c>
      <c r="L8" s="423">
        <f>IF(AND(E8="C",F8&gt;0)=TRUE,J8*11%,0)</f>
        <v>0</v>
      </c>
      <c r="M8" s="422">
        <f>IF(G8&lt;&gt;"C",J8*9%,0)</f>
        <v>108</v>
      </c>
      <c r="N8" s="424">
        <f ca="1">SUM(J8:M8)</f>
        <v>1428</v>
      </c>
    </row>
    <row r="9" spans="1:14">
      <c r="A9" s="416" t="s">
        <v>207</v>
      </c>
      <c r="B9" s="417" t="s">
        <v>206</v>
      </c>
      <c r="C9" s="418">
        <v>31437</v>
      </c>
      <c r="D9" s="419">
        <f ca="1">YEAR(TODAY()-C9)-1900</f>
        <v>26</v>
      </c>
      <c r="E9" s="417" t="s">
        <v>54</v>
      </c>
      <c r="F9" s="417">
        <v>3</v>
      </c>
      <c r="G9" s="420" t="s">
        <v>70</v>
      </c>
      <c r="H9" s="417" t="str">
        <f>IF(G9="A","Empleado",IF(G9="B","Técnico","Supervisor"))</f>
        <v>Empleado</v>
      </c>
      <c r="I9" s="417" t="s">
        <v>202</v>
      </c>
      <c r="J9" s="421">
        <v>1000</v>
      </c>
      <c r="K9" s="422">
        <f ca="1">IF(OR(D9&gt;15,I9="E")=TRUE,J9*10%,0)</f>
        <v>100</v>
      </c>
      <c r="L9" s="423">
        <f>IF(AND(E9="C",F9&gt;0)=TRUE,J9*11%,0)</f>
        <v>110</v>
      </c>
      <c r="M9" s="422">
        <f>IF(G9&lt;&gt;"C",J9*9%,0)</f>
        <v>90</v>
      </c>
      <c r="N9" s="424">
        <f ca="1">SUM(J9:M9)</f>
        <v>1300</v>
      </c>
    </row>
    <row r="10" spans="1:14">
      <c r="A10" s="416" t="s">
        <v>205</v>
      </c>
      <c r="B10" s="417" t="s">
        <v>199</v>
      </c>
      <c r="C10" s="418">
        <v>30341</v>
      </c>
      <c r="D10" s="419">
        <f ca="1">YEAR(TODAY()-C10)-1900</f>
        <v>29</v>
      </c>
      <c r="E10" s="417" t="s">
        <v>54</v>
      </c>
      <c r="F10" s="417">
        <v>3</v>
      </c>
      <c r="G10" s="420" t="s">
        <v>60</v>
      </c>
      <c r="H10" s="417" t="str">
        <f>IF(G10="A","Empleado",IF(G10="B","Técnico","Supervisor"))</f>
        <v>Técnico</v>
      </c>
      <c r="I10" s="417" t="s">
        <v>202</v>
      </c>
      <c r="J10" s="421">
        <v>1200</v>
      </c>
      <c r="K10" s="422">
        <f ca="1">IF(OR(D10&gt;15,I10="E")=TRUE,J10*10%,0)</f>
        <v>120</v>
      </c>
      <c r="L10" s="423">
        <f>IF(AND(E10="C",F10&gt;0)=TRUE,J10*11%,0)</f>
        <v>132</v>
      </c>
      <c r="M10" s="422">
        <f>IF(G10&lt;&gt;"C",J10*9%,0)</f>
        <v>108</v>
      </c>
      <c r="N10" s="424">
        <f ca="1">SUM(J10:M10)</f>
        <v>1560</v>
      </c>
    </row>
    <row r="11" spans="1:14">
      <c r="A11" s="416" t="s">
        <v>204</v>
      </c>
      <c r="B11" s="417" t="s">
        <v>199</v>
      </c>
      <c r="C11" s="418">
        <v>29509</v>
      </c>
      <c r="D11" s="419">
        <f ca="1">YEAR(TODAY()-C11)-1900</f>
        <v>31</v>
      </c>
      <c r="E11" s="417" t="s">
        <v>54</v>
      </c>
      <c r="F11" s="417">
        <v>1</v>
      </c>
      <c r="G11" s="420" t="s">
        <v>60</v>
      </c>
      <c r="H11" s="417" t="str">
        <f>IF(G11="A","Empleado",IF(G11="B","Técnico","Supervisor"))</f>
        <v>Técnico</v>
      </c>
      <c r="I11" s="417" t="s">
        <v>202</v>
      </c>
      <c r="J11" s="421">
        <v>1200</v>
      </c>
      <c r="K11" s="422">
        <f ca="1">IF(OR(D11&gt;15,I11="E")=TRUE,J11*10%,0)</f>
        <v>120</v>
      </c>
      <c r="L11" s="423">
        <f>IF(AND(E11="C",F11&gt;0)=TRUE,J11*11%,0)</f>
        <v>132</v>
      </c>
      <c r="M11" s="422">
        <f>IF(G11&lt;&gt;"C",J11*9%,0)</f>
        <v>108</v>
      </c>
      <c r="N11" s="424">
        <f ca="1">SUM(J11:M11)</f>
        <v>1560</v>
      </c>
    </row>
    <row r="12" spans="1:14">
      <c r="A12" s="416" t="s">
        <v>203</v>
      </c>
      <c r="B12" s="417" t="s">
        <v>199</v>
      </c>
      <c r="C12" s="418">
        <v>33159</v>
      </c>
      <c r="D12" s="419">
        <f ca="1">YEAR(TODAY()-C12)-1900</f>
        <v>21</v>
      </c>
      <c r="E12" s="417" t="s">
        <v>188</v>
      </c>
      <c r="F12" s="417">
        <v>0</v>
      </c>
      <c r="G12" s="420" t="s">
        <v>70</v>
      </c>
      <c r="H12" s="417" t="str">
        <f>IF(G12="A","Empleado",IF(G12="B","Técnico","Supervisor"))</f>
        <v>Empleado</v>
      </c>
      <c r="I12" s="417" t="s">
        <v>202</v>
      </c>
      <c r="J12" s="421">
        <v>1000</v>
      </c>
      <c r="K12" s="422">
        <f ca="1">IF(OR(D12&gt;15,I12="E")=TRUE,J12*10%,0)</f>
        <v>100</v>
      </c>
      <c r="L12" s="423">
        <f>IF(AND(E12="C",F12&gt;0)=TRUE,J12*11%,0)</f>
        <v>0</v>
      </c>
      <c r="M12" s="422">
        <f>IF(G12&lt;&gt;"C",J12*9%,0)</f>
        <v>90</v>
      </c>
      <c r="N12" s="424">
        <f ca="1">SUM(J12:M12)</f>
        <v>1190</v>
      </c>
    </row>
    <row r="13" spans="1:14">
      <c r="A13" s="416" t="s">
        <v>201</v>
      </c>
      <c r="B13" s="417" t="s">
        <v>199</v>
      </c>
      <c r="C13" s="418">
        <v>35354</v>
      </c>
      <c r="D13" s="419">
        <f ca="1">YEAR(TODAY()-C13)-1900</f>
        <v>15</v>
      </c>
      <c r="E13" s="417" t="s">
        <v>54</v>
      </c>
      <c r="F13" s="417">
        <v>3</v>
      </c>
      <c r="G13" s="420" t="s">
        <v>54</v>
      </c>
      <c r="H13" s="417" t="str">
        <f>IF(G13="A","Empleado",IF(G13="B","Técnico","Supervisor"))</f>
        <v>Supervisor</v>
      </c>
      <c r="I13" s="417" t="s">
        <v>54</v>
      </c>
      <c r="J13" s="421">
        <v>2000</v>
      </c>
      <c r="K13" s="422">
        <f ca="1">IF(OR(D13&gt;15,I13="E")=TRUE,J13*10%,0)</f>
        <v>0</v>
      </c>
      <c r="L13" s="423">
        <f>IF(AND(E13="C",F13&gt;0)=TRUE,J13*11%,0)</f>
        <v>220</v>
      </c>
      <c r="M13" s="422">
        <f>IF(G13&lt;&gt;"C",J13*9%,0)</f>
        <v>0</v>
      </c>
      <c r="N13" s="424">
        <f ca="1">SUM(J13:M13)</f>
        <v>2220</v>
      </c>
    </row>
    <row r="14" spans="1:14" ht="15.75" thickBot="1">
      <c r="A14" s="425" t="s">
        <v>200</v>
      </c>
      <c r="B14" s="426" t="s">
        <v>199</v>
      </c>
      <c r="C14" s="427">
        <v>35715</v>
      </c>
      <c r="D14" s="428">
        <f ca="1">YEAR(TODAY()-C14)-1900</f>
        <v>14</v>
      </c>
      <c r="E14" s="426" t="s">
        <v>54</v>
      </c>
      <c r="F14" s="426">
        <v>0</v>
      </c>
      <c r="G14" s="429" t="s">
        <v>70</v>
      </c>
      <c r="H14" s="426" t="str">
        <f>IF(G14="A","Empleado",IF(G14="B","Técnico","Supervisor"))</f>
        <v>Empleado</v>
      </c>
      <c r="I14" s="426" t="s">
        <v>54</v>
      </c>
      <c r="J14" s="430">
        <v>1000</v>
      </c>
      <c r="K14" s="431">
        <f ca="1">IF(OR(D14&gt;15,I14="E")=TRUE,J14*10%,0)</f>
        <v>0</v>
      </c>
      <c r="L14" s="432">
        <f>IF(AND(E14="C",F14&gt;0)=TRUE,J14*11%,0)</f>
        <v>0</v>
      </c>
      <c r="M14" s="431">
        <f>IF(G14&lt;&gt;"C",J14*9%,0)</f>
        <v>90</v>
      </c>
      <c r="N14" s="433">
        <f ca="1">SUM(J14:M14)</f>
        <v>1090</v>
      </c>
    </row>
    <row r="19" spans="3:4">
      <c r="C19" s="435"/>
    </row>
    <row r="20" spans="3:4">
      <c r="D20" s="437"/>
    </row>
  </sheetData>
  <sheetProtection password="C71F" sheet="1" objects="1" scenarios="1"/>
  <mergeCells count="14">
    <mergeCell ref="H1:H2"/>
    <mergeCell ref="G1:G2"/>
    <mergeCell ref="F1:F2"/>
    <mergeCell ref="D1:D2"/>
    <mergeCell ref="E1:E2"/>
    <mergeCell ref="C1:C2"/>
    <mergeCell ref="B1:B2"/>
    <mergeCell ref="A1:A2"/>
    <mergeCell ref="N1:N2"/>
    <mergeCell ref="M1:M2"/>
    <mergeCell ref="L1:L2"/>
    <mergeCell ref="K1:K2"/>
    <mergeCell ref="J1:J2"/>
    <mergeCell ref="I1:I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"/>
  <sheetViews>
    <sheetView workbookViewId="0">
      <selection activeCell="H22" sqref="H22"/>
    </sheetView>
  </sheetViews>
  <sheetFormatPr baseColWidth="10" defaultRowHeight="15"/>
  <cols>
    <col min="1" max="1" width="19.85546875" style="79" customWidth="1"/>
    <col min="2" max="2" width="11.42578125" style="80"/>
    <col min="3" max="3" width="14.42578125" style="80" customWidth="1"/>
    <col min="4" max="4" width="13.42578125" style="82" bestFit="1" customWidth="1"/>
    <col min="5" max="5" width="10.140625" style="80" customWidth="1"/>
    <col min="6" max="6" width="9.28515625" style="80" customWidth="1"/>
    <col min="7" max="7" width="11.42578125" style="80"/>
    <col min="8" max="8" width="11.85546875" style="80" bestFit="1" customWidth="1"/>
    <col min="9" max="9" width="11.42578125" style="80"/>
    <col min="10" max="10" width="14.42578125" style="80" customWidth="1"/>
    <col min="11" max="11" width="11.85546875" style="79" bestFit="1" customWidth="1"/>
    <col min="12" max="13" width="11.42578125" style="79"/>
    <col min="14" max="14" width="13.7109375" style="79" customWidth="1"/>
    <col min="15" max="16384" width="11.42578125" style="79"/>
  </cols>
  <sheetData>
    <row r="1" spans="1:14" s="103" customFormat="1" ht="30" customHeight="1" thickTop="1">
      <c r="A1" s="107" t="s">
        <v>227</v>
      </c>
      <c r="B1" s="107" t="s">
        <v>226</v>
      </c>
      <c r="C1" s="107" t="s">
        <v>225</v>
      </c>
      <c r="D1" s="108" t="s">
        <v>224</v>
      </c>
      <c r="E1" s="106" t="s">
        <v>223</v>
      </c>
      <c r="F1" s="106" t="s">
        <v>222</v>
      </c>
      <c r="G1" s="107" t="s">
        <v>221</v>
      </c>
      <c r="H1" s="107" t="s">
        <v>220</v>
      </c>
      <c r="I1" s="107" t="s">
        <v>219</v>
      </c>
      <c r="J1" s="107" t="s">
        <v>218</v>
      </c>
      <c r="K1" s="107" t="s">
        <v>217</v>
      </c>
      <c r="L1" s="107" t="s">
        <v>216</v>
      </c>
      <c r="M1" s="107" t="s">
        <v>215</v>
      </c>
      <c r="N1" s="106" t="s">
        <v>214</v>
      </c>
    </row>
    <row r="2" spans="1:14" s="103" customFormat="1" ht="13.5" thickBot="1">
      <c r="A2" s="104"/>
      <c r="B2" s="104"/>
      <c r="C2" s="104"/>
      <c r="D2" s="105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.75" thickTop="1">
      <c r="A3" s="102" t="s">
        <v>213</v>
      </c>
      <c r="B3" s="98" t="s">
        <v>199</v>
      </c>
      <c r="C3" s="101">
        <v>29611</v>
      </c>
      <c r="D3" s="100"/>
      <c r="E3" s="98" t="s">
        <v>188</v>
      </c>
      <c r="F3" s="98">
        <v>0</v>
      </c>
      <c r="G3" s="98" t="s">
        <v>70</v>
      </c>
      <c r="H3" s="99"/>
      <c r="I3" s="98" t="s">
        <v>202</v>
      </c>
      <c r="J3" s="120">
        <v>1000</v>
      </c>
      <c r="K3" s="119"/>
      <c r="L3" s="118"/>
      <c r="M3" s="117"/>
      <c r="N3" s="97"/>
    </row>
    <row r="4" spans="1:14">
      <c r="A4" s="96" t="s">
        <v>212</v>
      </c>
      <c r="B4" s="92" t="s">
        <v>206</v>
      </c>
      <c r="C4" s="95">
        <v>36450</v>
      </c>
      <c r="D4" s="94"/>
      <c r="E4" s="92" t="s">
        <v>54</v>
      </c>
      <c r="F4" s="92">
        <v>0</v>
      </c>
      <c r="G4" s="92" t="s">
        <v>70</v>
      </c>
      <c r="H4" s="93"/>
      <c r="I4" s="92" t="s">
        <v>202</v>
      </c>
      <c r="J4" s="116">
        <v>1000</v>
      </c>
      <c r="K4" s="115"/>
      <c r="L4" s="114"/>
      <c r="M4" s="113"/>
      <c r="N4" s="91"/>
    </row>
    <row r="5" spans="1:14">
      <c r="A5" s="96" t="s">
        <v>211</v>
      </c>
      <c r="B5" s="92" t="s">
        <v>206</v>
      </c>
      <c r="C5" s="95">
        <v>29976</v>
      </c>
      <c r="D5" s="94"/>
      <c r="E5" s="92" t="s">
        <v>54</v>
      </c>
      <c r="F5" s="92">
        <v>3</v>
      </c>
      <c r="G5" s="92" t="s">
        <v>60</v>
      </c>
      <c r="H5" s="93"/>
      <c r="I5" s="92" t="s">
        <v>202</v>
      </c>
      <c r="J5" s="116">
        <v>1200</v>
      </c>
      <c r="K5" s="115"/>
      <c r="L5" s="114"/>
      <c r="M5" s="113"/>
      <c r="N5" s="91"/>
    </row>
    <row r="6" spans="1:14">
      <c r="A6" s="96" t="s">
        <v>210</v>
      </c>
      <c r="B6" s="92" t="s">
        <v>199</v>
      </c>
      <c r="C6" s="95">
        <v>30706</v>
      </c>
      <c r="D6" s="94"/>
      <c r="E6" s="92" t="s">
        <v>188</v>
      </c>
      <c r="F6" s="92">
        <v>0</v>
      </c>
      <c r="G6" s="92" t="s">
        <v>54</v>
      </c>
      <c r="H6" s="93"/>
      <c r="I6" s="92" t="s">
        <v>202</v>
      </c>
      <c r="J6" s="116">
        <v>2000</v>
      </c>
      <c r="K6" s="115"/>
      <c r="L6" s="114"/>
      <c r="M6" s="113"/>
      <c r="N6" s="91"/>
    </row>
    <row r="7" spans="1:14">
      <c r="A7" s="96" t="s">
        <v>209</v>
      </c>
      <c r="B7" s="92" t="s">
        <v>199</v>
      </c>
      <c r="C7" s="95">
        <v>31072</v>
      </c>
      <c r="D7" s="94"/>
      <c r="E7" s="92" t="s">
        <v>188</v>
      </c>
      <c r="F7" s="92">
        <v>0</v>
      </c>
      <c r="G7" s="92" t="s">
        <v>70</v>
      </c>
      <c r="H7" s="93"/>
      <c r="I7" s="92" t="s">
        <v>54</v>
      </c>
      <c r="J7" s="116">
        <v>1000</v>
      </c>
      <c r="K7" s="115"/>
      <c r="L7" s="114"/>
      <c r="M7" s="113"/>
      <c r="N7" s="91"/>
    </row>
    <row r="8" spans="1:14">
      <c r="A8" s="96" t="s">
        <v>208</v>
      </c>
      <c r="B8" s="92" t="s">
        <v>199</v>
      </c>
      <c r="C8" s="95">
        <v>36082</v>
      </c>
      <c r="D8" s="94"/>
      <c r="E8" s="92" t="s">
        <v>188</v>
      </c>
      <c r="F8" s="92">
        <v>0</v>
      </c>
      <c r="G8" s="92" t="s">
        <v>60</v>
      </c>
      <c r="H8" s="93"/>
      <c r="I8" s="92" t="s">
        <v>202</v>
      </c>
      <c r="J8" s="116">
        <v>1200</v>
      </c>
      <c r="K8" s="115"/>
      <c r="L8" s="114"/>
      <c r="M8" s="113"/>
      <c r="N8" s="91"/>
    </row>
    <row r="9" spans="1:14">
      <c r="A9" s="96" t="s">
        <v>207</v>
      </c>
      <c r="B9" s="92" t="s">
        <v>206</v>
      </c>
      <c r="C9" s="95">
        <v>31437</v>
      </c>
      <c r="D9" s="94"/>
      <c r="E9" s="92" t="s">
        <v>54</v>
      </c>
      <c r="F9" s="92">
        <v>3</v>
      </c>
      <c r="G9" s="92" t="s">
        <v>70</v>
      </c>
      <c r="H9" s="93"/>
      <c r="I9" s="92" t="s">
        <v>202</v>
      </c>
      <c r="J9" s="116">
        <v>1000</v>
      </c>
      <c r="K9" s="115"/>
      <c r="L9" s="114"/>
      <c r="M9" s="113"/>
      <c r="N9" s="91"/>
    </row>
    <row r="10" spans="1:14">
      <c r="A10" s="96" t="s">
        <v>205</v>
      </c>
      <c r="B10" s="92" t="s">
        <v>199</v>
      </c>
      <c r="C10" s="95">
        <v>30341</v>
      </c>
      <c r="D10" s="94"/>
      <c r="E10" s="92" t="s">
        <v>54</v>
      </c>
      <c r="F10" s="92">
        <v>3</v>
      </c>
      <c r="G10" s="92" t="s">
        <v>60</v>
      </c>
      <c r="H10" s="93"/>
      <c r="I10" s="92" t="s">
        <v>202</v>
      </c>
      <c r="J10" s="116">
        <v>1200</v>
      </c>
      <c r="K10" s="115"/>
      <c r="L10" s="114"/>
      <c r="M10" s="113"/>
      <c r="N10" s="91"/>
    </row>
    <row r="11" spans="1:14">
      <c r="A11" s="96" t="s">
        <v>204</v>
      </c>
      <c r="B11" s="92" t="s">
        <v>199</v>
      </c>
      <c r="C11" s="95">
        <v>29509</v>
      </c>
      <c r="D11" s="94"/>
      <c r="E11" s="92" t="s">
        <v>54</v>
      </c>
      <c r="F11" s="92">
        <v>1</v>
      </c>
      <c r="G11" s="92" t="s">
        <v>60</v>
      </c>
      <c r="H11" s="93"/>
      <c r="I11" s="92" t="s">
        <v>202</v>
      </c>
      <c r="J11" s="116">
        <v>1200</v>
      </c>
      <c r="K11" s="115"/>
      <c r="L11" s="114"/>
      <c r="M11" s="113"/>
      <c r="N11" s="91"/>
    </row>
    <row r="12" spans="1:14">
      <c r="A12" s="96" t="s">
        <v>203</v>
      </c>
      <c r="B12" s="92" t="s">
        <v>199</v>
      </c>
      <c r="C12" s="95">
        <v>33159</v>
      </c>
      <c r="D12" s="94"/>
      <c r="E12" s="92" t="s">
        <v>188</v>
      </c>
      <c r="F12" s="92">
        <v>0</v>
      </c>
      <c r="G12" s="92" t="s">
        <v>70</v>
      </c>
      <c r="H12" s="93"/>
      <c r="I12" s="92" t="s">
        <v>202</v>
      </c>
      <c r="J12" s="116">
        <v>1000</v>
      </c>
      <c r="K12" s="115"/>
      <c r="L12" s="114"/>
      <c r="M12" s="113"/>
      <c r="N12" s="91"/>
    </row>
    <row r="13" spans="1:14">
      <c r="A13" s="96" t="s">
        <v>201</v>
      </c>
      <c r="B13" s="92" t="s">
        <v>199</v>
      </c>
      <c r="C13" s="95">
        <v>35354</v>
      </c>
      <c r="D13" s="94"/>
      <c r="E13" s="92" t="s">
        <v>54</v>
      </c>
      <c r="F13" s="92">
        <v>3</v>
      </c>
      <c r="G13" s="92" t="s">
        <v>54</v>
      </c>
      <c r="H13" s="93"/>
      <c r="I13" s="92" t="s">
        <v>54</v>
      </c>
      <c r="J13" s="116">
        <v>2000</v>
      </c>
      <c r="K13" s="115"/>
      <c r="L13" s="114"/>
      <c r="M13" s="113"/>
      <c r="N13" s="91"/>
    </row>
    <row r="14" spans="1:14" ht="15.75" thickBot="1">
      <c r="A14" s="90" t="s">
        <v>200</v>
      </c>
      <c r="B14" s="86" t="s">
        <v>199</v>
      </c>
      <c r="C14" s="89">
        <v>35715</v>
      </c>
      <c r="D14" s="88"/>
      <c r="E14" s="86" t="s">
        <v>54</v>
      </c>
      <c r="F14" s="86">
        <v>0</v>
      </c>
      <c r="G14" s="86" t="s">
        <v>70</v>
      </c>
      <c r="H14" s="87"/>
      <c r="I14" s="86" t="s">
        <v>54</v>
      </c>
      <c r="J14" s="112">
        <v>1000</v>
      </c>
      <c r="K14" s="111"/>
      <c r="L14" s="110"/>
      <c r="M14" s="109"/>
      <c r="N14" s="85"/>
    </row>
    <row r="19" spans="3:4" s="80" customFormat="1">
      <c r="C19" s="84"/>
      <c r="D19" s="82"/>
    </row>
    <row r="20" spans="3:4" s="80" customFormat="1">
      <c r="D20" s="83"/>
    </row>
  </sheetData>
  <mergeCells count="14">
    <mergeCell ref="A1:A2"/>
    <mergeCell ref="B1:B2"/>
    <mergeCell ref="C1:C2"/>
    <mergeCell ref="D1:D2"/>
    <mergeCell ref="E1:E2"/>
    <mergeCell ref="F1:F2"/>
    <mergeCell ref="M1:M2"/>
    <mergeCell ref="N1:N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18"/>
  <sheetViews>
    <sheetView workbookViewId="0">
      <selection sqref="A1:XFD1048576"/>
    </sheetView>
  </sheetViews>
  <sheetFormatPr baseColWidth="10" defaultRowHeight="12.75"/>
  <cols>
    <col min="1" max="1" width="2.42578125" style="361" customWidth="1"/>
    <col min="2" max="2" width="22.28515625" style="361" bestFit="1" customWidth="1"/>
    <col min="3" max="3" width="11.42578125" style="361"/>
    <col min="4" max="4" width="11.7109375" style="361" bestFit="1" customWidth="1"/>
    <col min="5" max="5" width="10.140625" style="361" bestFit="1" customWidth="1"/>
    <col min="6" max="6" width="9.85546875" style="361" bestFit="1" customWidth="1"/>
    <col min="7" max="7" width="6.42578125" style="361" customWidth="1"/>
    <col min="8" max="12" width="5.7109375" style="361" customWidth="1"/>
    <col min="13" max="13" width="10.28515625" style="361" bestFit="1" customWidth="1"/>
    <col min="14" max="14" width="8.7109375" style="361" customWidth="1"/>
    <col min="15" max="15" width="9.85546875" style="361" bestFit="1" customWidth="1"/>
    <col min="16" max="16" width="14.7109375" style="361" customWidth="1"/>
    <col min="17" max="17" width="16.85546875" style="361" bestFit="1" customWidth="1"/>
    <col min="18" max="16384" width="11.42578125" style="361"/>
  </cols>
  <sheetData>
    <row r="2" spans="2:17" s="361" customFormat="1" ht="20.25">
      <c r="B2" s="360" t="s">
        <v>228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</row>
    <row r="3" spans="2:17" s="361" customFormat="1"/>
    <row r="4" spans="2:17" s="361" customFormat="1" ht="16.5">
      <c r="E4" s="362" t="s">
        <v>184</v>
      </c>
      <c r="G4" s="363"/>
      <c r="H4" s="363"/>
      <c r="I4" s="363"/>
      <c r="J4" s="363"/>
      <c r="K4" s="363"/>
      <c r="L4" s="363"/>
      <c r="M4" s="363"/>
    </row>
    <row r="5" spans="2:17" s="361" customFormat="1">
      <c r="E5" s="364" t="s">
        <v>229</v>
      </c>
      <c r="G5" s="365"/>
      <c r="H5" s="365"/>
      <c r="I5" s="365"/>
      <c r="J5" s="365"/>
      <c r="K5" s="365"/>
      <c r="L5" s="365"/>
      <c r="M5" s="365"/>
    </row>
    <row r="6" spans="2:17" s="361" customFormat="1">
      <c r="G6" s="366"/>
      <c r="H6" s="366"/>
      <c r="I6" s="366"/>
    </row>
    <row r="7" spans="2:17" s="361" customFormat="1"/>
    <row r="8" spans="2:17" s="361" customFormat="1">
      <c r="B8" s="362" t="s">
        <v>183</v>
      </c>
      <c r="C8" s="362" t="s">
        <v>182</v>
      </c>
      <c r="D8" s="362" t="s">
        <v>181</v>
      </c>
      <c r="E8" s="362" t="s">
        <v>180</v>
      </c>
      <c r="F8" s="362" t="s">
        <v>179</v>
      </c>
      <c r="G8" s="362" t="s">
        <v>178</v>
      </c>
      <c r="H8" s="362" t="s">
        <v>177</v>
      </c>
      <c r="I8" s="362" t="s">
        <v>176</v>
      </c>
      <c r="J8" s="362" t="s">
        <v>175</v>
      </c>
      <c r="K8" s="362" t="s">
        <v>174</v>
      </c>
      <c r="L8" s="362" t="s">
        <v>173</v>
      </c>
      <c r="M8" s="362" t="s">
        <v>172</v>
      </c>
      <c r="N8" s="362" t="s">
        <v>171</v>
      </c>
      <c r="O8" s="362" t="s">
        <v>170</v>
      </c>
      <c r="P8" s="362" t="s">
        <v>169</v>
      </c>
      <c r="Q8" s="362" t="s">
        <v>168</v>
      </c>
    </row>
    <row r="9" spans="2:17" s="361" customFormat="1">
      <c r="B9" s="367" t="str">
        <f t="shared" ref="B9:B18" si="0">UPPER(LEFT(C9,3)&amp;LEFT(D9,3)&amp;"-"&amp;RIGHT(E9,2)&amp;"-"&amp;$E$5&amp;"-"&amp;RIGHT(YEAR(F9),2)&amp;RIGHT(YEAR(G9),2))</f>
        <v>VERDEG-RO-PC-08-9000</v>
      </c>
      <c r="C9" s="368" t="s">
        <v>167</v>
      </c>
      <c r="D9" s="368" t="s">
        <v>166</v>
      </c>
      <c r="E9" s="368" t="s">
        <v>165</v>
      </c>
      <c r="F9" s="369">
        <v>33079</v>
      </c>
      <c r="G9" s="370">
        <v>21</v>
      </c>
      <c r="H9" s="371">
        <v>14</v>
      </c>
      <c r="I9" s="371">
        <v>15</v>
      </c>
      <c r="J9" s="371">
        <v>17</v>
      </c>
      <c r="K9" s="371">
        <v>16</v>
      </c>
      <c r="L9" s="372">
        <f t="shared" ref="L9:L18" si="1">SUM(H9:K9)</f>
        <v>62</v>
      </c>
      <c r="M9" s="373">
        <f t="shared" ref="M9:M18" si="2">AVERAGE(H9:K9)</f>
        <v>15.5</v>
      </c>
      <c r="N9" s="374">
        <v>18</v>
      </c>
      <c r="O9" s="375">
        <f t="shared" ref="O9:O18" si="3">(AVERAGE(M9:N9))</f>
        <v>16.75</v>
      </c>
      <c r="P9" s="376" t="str">
        <f t="shared" ref="P9:P18" si="4">IF(O9&gt;=10.5,"Aprobado","Desaprobado")</f>
        <v>Aprobado</v>
      </c>
      <c r="Q9" s="377" t="str">
        <f t="shared" ref="Q9:Q18" si="5">IF(O9&lt;=8,"Repitente",IF(O9&lt;=10.5,"Sustitutorio","Promedio Bimestral"))</f>
        <v>Promedio Bimestral</v>
      </c>
    </row>
    <row r="10" spans="2:17" s="361" customFormat="1">
      <c r="B10" s="378" t="str">
        <f t="shared" si="0"/>
        <v>GONMEL-AN-PC-08-9100</v>
      </c>
      <c r="C10" s="379" t="s">
        <v>164</v>
      </c>
      <c r="D10" s="379" t="s">
        <v>163</v>
      </c>
      <c r="E10" s="379" t="s">
        <v>162</v>
      </c>
      <c r="F10" s="380">
        <v>33415</v>
      </c>
      <c r="G10" s="381">
        <v>20</v>
      </c>
      <c r="H10" s="382">
        <v>7</v>
      </c>
      <c r="I10" s="382">
        <v>7</v>
      </c>
      <c r="J10" s="382">
        <v>10</v>
      </c>
      <c r="K10" s="382">
        <v>8</v>
      </c>
      <c r="L10" s="383">
        <f t="shared" si="1"/>
        <v>32</v>
      </c>
      <c r="M10" s="384">
        <f t="shared" si="2"/>
        <v>8</v>
      </c>
      <c r="N10" s="385">
        <v>7</v>
      </c>
      <c r="O10" s="386">
        <f t="shared" si="3"/>
        <v>7.5</v>
      </c>
      <c r="P10" s="387" t="str">
        <f t="shared" si="4"/>
        <v>Desaprobado</v>
      </c>
      <c r="Q10" s="388" t="str">
        <f t="shared" si="5"/>
        <v>Repitente</v>
      </c>
    </row>
    <row r="11" spans="2:17" s="361" customFormat="1">
      <c r="B11" s="378" t="str">
        <f t="shared" si="0"/>
        <v>OSTLOA-ÍA-PC-08-9200</v>
      </c>
      <c r="C11" s="379" t="s">
        <v>161</v>
      </c>
      <c r="D11" s="379" t="s">
        <v>160</v>
      </c>
      <c r="E11" s="379" t="s">
        <v>159</v>
      </c>
      <c r="F11" s="380">
        <v>33813</v>
      </c>
      <c r="G11" s="381">
        <v>19</v>
      </c>
      <c r="H11" s="382">
        <v>17</v>
      </c>
      <c r="I11" s="382">
        <v>18</v>
      </c>
      <c r="J11" s="382">
        <v>19</v>
      </c>
      <c r="K11" s="382">
        <v>18</v>
      </c>
      <c r="L11" s="383">
        <f t="shared" si="1"/>
        <v>72</v>
      </c>
      <c r="M11" s="384">
        <f t="shared" si="2"/>
        <v>18</v>
      </c>
      <c r="N11" s="385">
        <v>20</v>
      </c>
      <c r="O11" s="386">
        <f t="shared" si="3"/>
        <v>19</v>
      </c>
      <c r="P11" s="387" t="str">
        <f t="shared" si="4"/>
        <v>Aprobado</v>
      </c>
      <c r="Q11" s="388" t="str">
        <f t="shared" si="5"/>
        <v>Promedio Bimestral</v>
      </c>
    </row>
    <row r="12" spans="2:17" s="361" customFormat="1">
      <c r="B12" s="378" t="str">
        <f t="shared" si="0"/>
        <v>QUISOL-SA-PC-08-9300</v>
      </c>
      <c r="C12" s="379" t="s">
        <v>158</v>
      </c>
      <c r="D12" s="379" t="s">
        <v>157</v>
      </c>
      <c r="E12" s="379" t="s">
        <v>156</v>
      </c>
      <c r="F12" s="380">
        <v>34228</v>
      </c>
      <c r="G12" s="381">
        <v>18</v>
      </c>
      <c r="H12" s="382">
        <v>10</v>
      </c>
      <c r="I12" s="382">
        <v>8</v>
      </c>
      <c r="J12" s="382">
        <v>10</v>
      </c>
      <c r="K12" s="382">
        <v>10</v>
      </c>
      <c r="L12" s="383">
        <f t="shared" si="1"/>
        <v>38</v>
      </c>
      <c r="M12" s="384">
        <f t="shared" si="2"/>
        <v>9.5</v>
      </c>
      <c r="N12" s="385">
        <v>11</v>
      </c>
      <c r="O12" s="386">
        <f t="shared" si="3"/>
        <v>10.25</v>
      </c>
      <c r="P12" s="387" t="str">
        <f t="shared" si="4"/>
        <v>Desaprobado</v>
      </c>
      <c r="Q12" s="388" t="str">
        <f t="shared" si="5"/>
        <v>Sustitutorio</v>
      </c>
    </row>
    <row r="13" spans="2:17" s="361" customFormat="1">
      <c r="B13" s="378" t="str">
        <f t="shared" si="0"/>
        <v>MENAYB-SA-PC-08-9400</v>
      </c>
      <c r="C13" s="379" t="s">
        <v>155</v>
      </c>
      <c r="D13" s="379" t="s">
        <v>154</v>
      </c>
      <c r="E13" s="379" t="s">
        <v>153</v>
      </c>
      <c r="F13" s="380">
        <v>34619</v>
      </c>
      <c r="G13" s="381">
        <v>17</v>
      </c>
      <c r="H13" s="382">
        <v>15</v>
      </c>
      <c r="I13" s="382">
        <v>16</v>
      </c>
      <c r="J13" s="382">
        <v>18</v>
      </c>
      <c r="K13" s="382">
        <v>17</v>
      </c>
      <c r="L13" s="383">
        <f t="shared" si="1"/>
        <v>66</v>
      </c>
      <c r="M13" s="384">
        <f t="shared" si="2"/>
        <v>16.5</v>
      </c>
      <c r="N13" s="385">
        <v>18</v>
      </c>
      <c r="O13" s="386">
        <f t="shared" si="3"/>
        <v>17.25</v>
      </c>
      <c r="P13" s="387" t="str">
        <f t="shared" si="4"/>
        <v>Aprobado</v>
      </c>
      <c r="Q13" s="388" t="str">
        <f t="shared" si="5"/>
        <v>Promedio Bimestral</v>
      </c>
    </row>
    <row r="14" spans="2:17" s="361" customFormat="1">
      <c r="B14" s="378" t="str">
        <f t="shared" si="0"/>
        <v>QUICON-DO-PC-08-9200</v>
      </c>
      <c r="C14" s="379" t="s">
        <v>152</v>
      </c>
      <c r="D14" s="379" t="s">
        <v>151</v>
      </c>
      <c r="E14" s="379" t="s">
        <v>150</v>
      </c>
      <c r="F14" s="380">
        <v>33615</v>
      </c>
      <c r="G14" s="381">
        <v>20</v>
      </c>
      <c r="H14" s="382">
        <v>12</v>
      </c>
      <c r="I14" s="382">
        <v>13</v>
      </c>
      <c r="J14" s="382">
        <v>12</v>
      </c>
      <c r="K14" s="382">
        <v>14</v>
      </c>
      <c r="L14" s="383">
        <f t="shared" si="1"/>
        <v>51</v>
      </c>
      <c r="M14" s="384">
        <f t="shared" si="2"/>
        <v>12.75</v>
      </c>
      <c r="N14" s="385">
        <v>15</v>
      </c>
      <c r="O14" s="386">
        <f t="shared" si="3"/>
        <v>13.875</v>
      </c>
      <c r="P14" s="387" t="str">
        <f t="shared" si="4"/>
        <v>Aprobado</v>
      </c>
      <c r="Q14" s="388" t="str">
        <f t="shared" si="5"/>
        <v>Promedio Bimestral</v>
      </c>
    </row>
    <row r="15" spans="2:17" s="361" customFormat="1">
      <c r="B15" s="378" t="str">
        <f t="shared" si="0"/>
        <v>CASLAR-NA-PC-08-9100</v>
      </c>
      <c r="C15" s="379" t="s">
        <v>149</v>
      </c>
      <c r="D15" s="379" t="s">
        <v>148</v>
      </c>
      <c r="E15" s="379" t="s">
        <v>147</v>
      </c>
      <c r="F15" s="380">
        <v>33550</v>
      </c>
      <c r="G15" s="381">
        <v>20</v>
      </c>
      <c r="H15" s="382">
        <v>7</v>
      </c>
      <c r="I15" s="382">
        <v>8</v>
      </c>
      <c r="J15" s="382">
        <v>7</v>
      </c>
      <c r="K15" s="382">
        <v>8</v>
      </c>
      <c r="L15" s="383">
        <f t="shared" si="1"/>
        <v>30</v>
      </c>
      <c r="M15" s="384">
        <f t="shared" si="2"/>
        <v>7.5</v>
      </c>
      <c r="N15" s="385">
        <v>8</v>
      </c>
      <c r="O15" s="386">
        <f t="shared" si="3"/>
        <v>7.75</v>
      </c>
      <c r="P15" s="387" t="str">
        <f t="shared" si="4"/>
        <v>Desaprobado</v>
      </c>
      <c r="Q15" s="388" t="str">
        <f t="shared" si="5"/>
        <v>Repitente</v>
      </c>
    </row>
    <row r="16" spans="2:17" s="361" customFormat="1">
      <c r="B16" s="378" t="str">
        <f t="shared" si="0"/>
        <v>JIMPAL-DO-PC-08-9400</v>
      </c>
      <c r="C16" s="379" t="s">
        <v>146</v>
      </c>
      <c r="D16" s="379" t="s">
        <v>145</v>
      </c>
      <c r="E16" s="379" t="s">
        <v>144</v>
      </c>
      <c r="F16" s="380">
        <v>34500</v>
      </c>
      <c r="G16" s="381">
        <v>17</v>
      </c>
      <c r="H16" s="382">
        <v>19</v>
      </c>
      <c r="I16" s="382">
        <v>18</v>
      </c>
      <c r="J16" s="382">
        <v>19</v>
      </c>
      <c r="K16" s="382">
        <v>19</v>
      </c>
      <c r="L16" s="383">
        <f t="shared" si="1"/>
        <v>75</v>
      </c>
      <c r="M16" s="384">
        <f t="shared" si="2"/>
        <v>18.75</v>
      </c>
      <c r="N16" s="385">
        <v>19</v>
      </c>
      <c r="O16" s="386">
        <f t="shared" si="3"/>
        <v>18.875</v>
      </c>
      <c r="P16" s="387" t="str">
        <f t="shared" si="4"/>
        <v>Aprobado</v>
      </c>
      <c r="Q16" s="388" t="str">
        <f t="shared" si="5"/>
        <v>Promedio Bimestral</v>
      </c>
    </row>
    <row r="17" spans="2:17" s="361" customFormat="1">
      <c r="B17" s="378" t="str">
        <f t="shared" si="0"/>
        <v>ZUZHER-NA-PC-08-9100</v>
      </c>
      <c r="C17" s="379" t="s">
        <v>143</v>
      </c>
      <c r="D17" s="379" t="s">
        <v>142</v>
      </c>
      <c r="E17" s="379" t="s">
        <v>141</v>
      </c>
      <c r="F17" s="380">
        <v>33478</v>
      </c>
      <c r="G17" s="381">
        <v>20</v>
      </c>
      <c r="H17" s="382">
        <v>15</v>
      </c>
      <c r="I17" s="382">
        <v>17</v>
      </c>
      <c r="J17" s="382">
        <v>16</v>
      </c>
      <c r="K17" s="382">
        <v>17</v>
      </c>
      <c r="L17" s="383">
        <f t="shared" si="1"/>
        <v>65</v>
      </c>
      <c r="M17" s="384">
        <f t="shared" si="2"/>
        <v>16.25</v>
      </c>
      <c r="N17" s="385">
        <v>17</v>
      </c>
      <c r="O17" s="386">
        <f t="shared" si="3"/>
        <v>16.625</v>
      </c>
      <c r="P17" s="387" t="str">
        <f t="shared" si="4"/>
        <v>Aprobado</v>
      </c>
      <c r="Q17" s="388" t="str">
        <f t="shared" si="5"/>
        <v>Promedio Bimestral</v>
      </c>
    </row>
    <row r="18" spans="2:17" s="361" customFormat="1">
      <c r="B18" s="389" t="str">
        <f t="shared" si="0"/>
        <v>ESCMEN-DO-PC-08-9000</v>
      </c>
      <c r="C18" s="390" t="s">
        <v>140</v>
      </c>
      <c r="D18" s="390" t="s">
        <v>139</v>
      </c>
      <c r="E18" s="391" t="s">
        <v>138</v>
      </c>
      <c r="F18" s="392">
        <v>33227</v>
      </c>
      <c r="G18" s="393">
        <v>21</v>
      </c>
      <c r="H18" s="394">
        <v>11</v>
      </c>
      <c r="I18" s="394">
        <v>10</v>
      </c>
      <c r="J18" s="394">
        <v>8</v>
      </c>
      <c r="K18" s="394">
        <v>10</v>
      </c>
      <c r="L18" s="395">
        <f t="shared" si="1"/>
        <v>39</v>
      </c>
      <c r="M18" s="396">
        <f t="shared" si="2"/>
        <v>9.75</v>
      </c>
      <c r="N18" s="397">
        <v>11</v>
      </c>
      <c r="O18" s="398">
        <f t="shared" si="3"/>
        <v>10.375</v>
      </c>
      <c r="P18" s="399" t="str">
        <f t="shared" si="4"/>
        <v>Desaprobado</v>
      </c>
      <c r="Q18" s="400" t="str">
        <f t="shared" si="5"/>
        <v>Sustitutorio</v>
      </c>
    </row>
  </sheetData>
  <sheetProtection password="C71F" sheet="1" objects="1" scenarios="1"/>
  <mergeCells count="1">
    <mergeCell ref="B2:Q2"/>
  </mergeCells>
  <pageMargins left="0.7" right="0.7" top="0.75" bottom="0.75" header="0.3" footer="0.3"/>
  <ignoredErrors>
    <ignoredError sqref="B9:B18 L10:L18 L9 Q9 Q10:Q18 N10:N18 N9 M10:M18 M9 O9 O10:O18 P9:P18" unlockedFormula="1"/>
  </ignoredError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18"/>
  <sheetViews>
    <sheetView workbookViewId="0">
      <selection activeCell="I6" sqref="I6"/>
    </sheetView>
  </sheetViews>
  <sheetFormatPr baseColWidth="10" defaultRowHeight="12.75"/>
  <cols>
    <col min="1" max="1" width="2.42578125" style="58" customWidth="1"/>
    <col min="2" max="2" width="22.28515625" style="58" bestFit="1" customWidth="1"/>
    <col min="3" max="3" width="11.42578125" style="58"/>
    <col min="4" max="4" width="11.7109375" style="58" bestFit="1" customWidth="1"/>
    <col min="5" max="5" width="10.140625" style="58" bestFit="1" customWidth="1"/>
    <col min="6" max="6" width="9.85546875" style="58" bestFit="1" customWidth="1"/>
    <col min="7" max="7" width="6.42578125" style="58" customWidth="1"/>
    <col min="8" max="12" width="5.7109375" style="58" customWidth="1"/>
    <col min="13" max="13" width="10.28515625" style="58" bestFit="1" customWidth="1"/>
    <col min="14" max="14" width="8.7109375" style="58" customWidth="1"/>
    <col min="15" max="15" width="9.85546875" style="58" bestFit="1" customWidth="1"/>
    <col min="16" max="16" width="14.7109375" style="58" customWidth="1"/>
    <col min="17" max="17" width="16.85546875" style="58" bestFit="1" customWidth="1"/>
    <col min="18" max="16384" width="11.42578125" style="58"/>
  </cols>
  <sheetData>
    <row r="2" spans="2:17" ht="20.25">
      <c r="B2" s="62" t="s">
        <v>228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2:17" ht="16.5">
      <c r="B4" s="60"/>
      <c r="C4" s="60"/>
      <c r="D4" s="60"/>
      <c r="E4" s="157" t="s">
        <v>184</v>
      </c>
      <c r="F4" s="60"/>
      <c r="G4" s="121"/>
      <c r="H4" s="121"/>
      <c r="I4" s="121"/>
      <c r="J4" s="121"/>
      <c r="K4" s="121"/>
      <c r="L4" s="121"/>
      <c r="M4" s="121"/>
      <c r="N4" s="60"/>
      <c r="O4" s="60"/>
      <c r="P4" s="60"/>
      <c r="Q4" s="60"/>
    </row>
    <row r="5" spans="2:17">
      <c r="B5" s="60"/>
      <c r="C5" s="60"/>
      <c r="D5" s="60"/>
      <c r="E5" s="158" t="s">
        <v>229</v>
      </c>
      <c r="F5" s="60"/>
      <c r="G5" s="122"/>
      <c r="H5" s="122"/>
      <c r="I5" s="122"/>
      <c r="J5" s="122"/>
      <c r="K5" s="122"/>
      <c r="L5" s="122"/>
      <c r="M5" s="122"/>
      <c r="N5" s="60"/>
      <c r="O5" s="60"/>
      <c r="P5" s="60"/>
      <c r="Q5" s="60"/>
    </row>
    <row r="6" spans="2:17">
      <c r="B6" s="60"/>
      <c r="C6" s="60"/>
      <c r="D6" s="60"/>
      <c r="E6" s="60"/>
      <c r="F6" s="60"/>
      <c r="G6" s="61"/>
      <c r="H6" s="61"/>
      <c r="I6" s="61"/>
      <c r="J6" s="60"/>
      <c r="K6" s="60"/>
      <c r="L6" s="60"/>
      <c r="M6" s="60"/>
      <c r="N6" s="60"/>
      <c r="O6" s="60"/>
      <c r="P6" s="60"/>
      <c r="Q6" s="60"/>
    </row>
    <row r="7" spans="2:17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2:17">
      <c r="B8" s="59" t="s">
        <v>183</v>
      </c>
      <c r="C8" s="59" t="s">
        <v>182</v>
      </c>
      <c r="D8" s="59" t="s">
        <v>181</v>
      </c>
      <c r="E8" s="59" t="s">
        <v>180</v>
      </c>
      <c r="F8" s="59" t="s">
        <v>179</v>
      </c>
      <c r="G8" s="59" t="s">
        <v>178</v>
      </c>
      <c r="H8" s="59" t="s">
        <v>177</v>
      </c>
      <c r="I8" s="59" t="s">
        <v>176</v>
      </c>
      <c r="J8" s="59" t="s">
        <v>175</v>
      </c>
      <c r="K8" s="59" t="s">
        <v>174</v>
      </c>
      <c r="L8" s="59" t="s">
        <v>173</v>
      </c>
      <c r="M8" s="59" t="s">
        <v>172</v>
      </c>
      <c r="N8" s="59" t="s">
        <v>171</v>
      </c>
      <c r="O8" s="59" t="s">
        <v>170</v>
      </c>
      <c r="P8" s="59" t="s">
        <v>169</v>
      </c>
      <c r="Q8" s="59" t="s">
        <v>168</v>
      </c>
    </row>
    <row r="9" spans="2:17">
      <c r="B9" s="123"/>
      <c r="C9" s="124" t="s">
        <v>167</v>
      </c>
      <c r="D9" s="124" t="s">
        <v>166</v>
      </c>
      <c r="E9" s="124" t="s">
        <v>165</v>
      </c>
      <c r="F9" s="125">
        <v>33079</v>
      </c>
      <c r="G9" s="126">
        <v>21</v>
      </c>
      <c r="H9" s="127">
        <v>14</v>
      </c>
      <c r="I9" s="127">
        <v>15</v>
      </c>
      <c r="J9" s="127">
        <v>17</v>
      </c>
      <c r="K9" s="127">
        <v>16</v>
      </c>
      <c r="L9" s="128"/>
      <c r="M9" s="129"/>
      <c r="N9" s="130">
        <v>18</v>
      </c>
      <c r="O9" s="131"/>
      <c r="P9" s="132"/>
      <c r="Q9" s="133"/>
    </row>
    <row r="10" spans="2:17">
      <c r="B10" s="134"/>
      <c r="C10" s="135" t="s">
        <v>164</v>
      </c>
      <c r="D10" s="135" t="s">
        <v>163</v>
      </c>
      <c r="E10" s="135" t="s">
        <v>162</v>
      </c>
      <c r="F10" s="136">
        <v>33415</v>
      </c>
      <c r="G10" s="137">
        <v>20</v>
      </c>
      <c r="H10" s="138">
        <v>7</v>
      </c>
      <c r="I10" s="138">
        <v>7</v>
      </c>
      <c r="J10" s="138">
        <v>10</v>
      </c>
      <c r="K10" s="138">
        <v>8</v>
      </c>
      <c r="L10" s="139"/>
      <c r="M10" s="140"/>
      <c r="N10" s="141">
        <v>7</v>
      </c>
      <c r="O10" s="142"/>
      <c r="P10" s="143"/>
      <c r="Q10" s="144"/>
    </row>
    <row r="11" spans="2:17">
      <c r="B11" s="134"/>
      <c r="C11" s="135" t="s">
        <v>161</v>
      </c>
      <c r="D11" s="135" t="s">
        <v>160</v>
      </c>
      <c r="E11" s="135" t="s">
        <v>159</v>
      </c>
      <c r="F11" s="136">
        <v>33813</v>
      </c>
      <c r="G11" s="137">
        <v>19</v>
      </c>
      <c r="H11" s="138">
        <v>17</v>
      </c>
      <c r="I11" s="138">
        <v>18</v>
      </c>
      <c r="J11" s="138">
        <v>19</v>
      </c>
      <c r="K11" s="138">
        <v>18</v>
      </c>
      <c r="L11" s="139"/>
      <c r="M11" s="140"/>
      <c r="N11" s="141">
        <v>20</v>
      </c>
      <c r="O11" s="142"/>
      <c r="P11" s="143"/>
      <c r="Q11" s="144"/>
    </row>
    <row r="12" spans="2:17">
      <c r="B12" s="134"/>
      <c r="C12" s="135" t="s">
        <v>158</v>
      </c>
      <c r="D12" s="135" t="s">
        <v>157</v>
      </c>
      <c r="E12" s="135" t="s">
        <v>156</v>
      </c>
      <c r="F12" s="136">
        <v>34228</v>
      </c>
      <c r="G12" s="137">
        <v>18</v>
      </c>
      <c r="H12" s="138">
        <v>10</v>
      </c>
      <c r="I12" s="138">
        <v>8</v>
      </c>
      <c r="J12" s="138">
        <v>10</v>
      </c>
      <c r="K12" s="138">
        <v>10</v>
      </c>
      <c r="L12" s="139"/>
      <c r="M12" s="140"/>
      <c r="N12" s="141">
        <v>11</v>
      </c>
      <c r="O12" s="142"/>
      <c r="P12" s="143"/>
      <c r="Q12" s="144"/>
    </row>
    <row r="13" spans="2:17">
      <c r="B13" s="134"/>
      <c r="C13" s="135" t="s">
        <v>155</v>
      </c>
      <c r="D13" s="135" t="s">
        <v>154</v>
      </c>
      <c r="E13" s="135" t="s">
        <v>153</v>
      </c>
      <c r="F13" s="136">
        <v>34619</v>
      </c>
      <c r="G13" s="137">
        <v>17</v>
      </c>
      <c r="H13" s="138">
        <v>15</v>
      </c>
      <c r="I13" s="138">
        <v>16</v>
      </c>
      <c r="J13" s="138">
        <v>18</v>
      </c>
      <c r="K13" s="138">
        <v>17</v>
      </c>
      <c r="L13" s="139"/>
      <c r="M13" s="140"/>
      <c r="N13" s="141">
        <v>18</v>
      </c>
      <c r="O13" s="142"/>
      <c r="P13" s="143"/>
      <c r="Q13" s="144"/>
    </row>
    <row r="14" spans="2:17">
      <c r="B14" s="134"/>
      <c r="C14" s="135" t="s">
        <v>152</v>
      </c>
      <c r="D14" s="135" t="s">
        <v>151</v>
      </c>
      <c r="E14" s="135" t="s">
        <v>150</v>
      </c>
      <c r="F14" s="136">
        <v>33615</v>
      </c>
      <c r="G14" s="137">
        <v>20</v>
      </c>
      <c r="H14" s="138">
        <v>12</v>
      </c>
      <c r="I14" s="138">
        <v>13</v>
      </c>
      <c r="J14" s="138">
        <v>12</v>
      </c>
      <c r="K14" s="138">
        <v>14</v>
      </c>
      <c r="L14" s="139"/>
      <c r="M14" s="140"/>
      <c r="N14" s="141">
        <v>15</v>
      </c>
      <c r="O14" s="142"/>
      <c r="P14" s="143"/>
      <c r="Q14" s="144"/>
    </row>
    <row r="15" spans="2:17">
      <c r="B15" s="134"/>
      <c r="C15" s="135" t="s">
        <v>149</v>
      </c>
      <c r="D15" s="135" t="s">
        <v>148</v>
      </c>
      <c r="E15" s="135" t="s">
        <v>147</v>
      </c>
      <c r="F15" s="136">
        <v>33550</v>
      </c>
      <c r="G15" s="137">
        <v>20</v>
      </c>
      <c r="H15" s="138">
        <v>7</v>
      </c>
      <c r="I15" s="138">
        <v>8</v>
      </c>
      <c r="J15" s="138">
        <v>7</v>
      </c>
      <c r="K15" s="138">
        <v>8</v>
      </c>
      <c r="L15" s="139"/>
      <c r="M15" s="140"/>
      <c r="N15" s="141">
        <v>8</v>
      </c>
      <c r="O15" s="142"/>
      <c r="P15" s="143"/>
      <c r="Q15" s="144"/>
    </row>
    <row r="16" spans="2:17">
      <c r="B16" s="134"/>
      <c r="C16" s="135" t="s">
        <v>146</v>
      </c>
      <c r="D16" s="135" t="s">
        <v>145</v>
      </c>
      <c r="E16" s="135" t="s">
        <v>144</v>
      </c>
      <c r="F16" s="136">
        <v>34500</v>
      </c>
      <c r="G16" s="137">
        <v>17</v>
      </c>
      <c r="H16" s="138">
        <v>19</v>
      </c>
      <c r="I16" s="138">
        <v>18</v>
      </c>
      <c r="J16" s="138">
        <v>19</v>
      </c>
      <c r="K16" s="138">
        <v>19</v>
      </c>
      <c r="L16" s="139"/>
      <c r="M16" s="140"/>
      <c r="N16" s="141">
        <v>19</v>
      </c>
      <c r="O16" s="142"/>
      <c r="P16" s="143"/>
      <c r="Q16" s="144"/>
    </row>
    <row r="17" spans="2:17">
      <c r="B17" s="134"/>
      <c r="C17" s="135" t="s">
        <v>143</v>
      </c>
      <c r="D17" s="135" t="s">
        <v>142</v>
      </c>
      <c r="E17" s="135" t="s">
        <v>141</v>
      </c>
      <c r="F17" s="136">
        <v>33478</v>
      </c>
      <c r="G17" s="137">
        <v>20</v>
      </c>
      <c r="H17" s="138">
        <v>15</v>
      </c>
      <c r="I17" s="138">
        <v>17</v>
      </c>
      <c r="J17" s="138">
        <v>16</v>
      </c>
      <c r="K17" s="138">
        <v>17</v>
      </c>
      <c r="L17" s="139"/>
      <c r="M17" s="140"/>
      <c r="N17" s="141">
        <v>17</v>
      </c>
      <c r="O17" s="142"/>
      <c r="P17" s="143"/>
      <c r="Q17" s="144"/>
    </row>
    <row r="18" spans="2:17">
      <c r="B18" s="145"/>
      <c r="C18" s="146" t="s">
        <v>140</v>
      </c>
      <c r="D18" s="146" t="s">
        <v>139</v>
      </c>
      <c r="E18" s="147" t="s">
        <v>138</v>
      </c>
      <c r="F18" s="148">
        <v>33227</v>
      </c>
      <c r="G18" s="149">
        <v>21</v>
      </c>
      <c r="H18" s="150">
        <v>11</v>
      </c>
      <c r="I18" s="150">
        <v>10</v>
      </c>
      <c r="J18" s="150">
        <v>8</v>
      </c>
      <c r="K18" s="150">
        <v>10</v>
      </c>
      <c r="L18" s="151"/>
      <c r="M18" s="152"/>
      <c r="N18" s="153">
        <v>11</v>
      </c>
      <c r="O18" s="154"/>
      <c r="P18" s="155"/>
      <c r="Q18" s="156"/>
    </row>
  </sheetData>
  <mergeCells count="1">
    <mergeCell ref="B2:Q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7"/>
  <sheetViews>
    <sheetView zoomScaleNormal="100" workbookViewId="0">
      <selection sqref="A1:XFD1048576"/>
    </sheetView>
  </sheetViews>
  <sheetFormatPr baseColWidth="10" defaultRowHeight="12.75"/>
  <cols>
    <col min="1" max="1" width="7" style="240" customWidth="1"/>
    <col min="2" max="2" width="12.28515625" style="240" bestFit="1" customWidth="1"/>
    <col min="3" max="3" width="13" style="240" customWidth="1"/>
    <col min="4" max="4" width="30.85546875" style="240" customWidth="1"/>
    <col min="5" max="5" width="17.85546875" style="240" bestFit="1" customWidth="1"/>
    <col min="6" max="6" width="10.140625" style="240" customWidth="1"/>
    <col min="7" max="7" width="12" style="240" customWidth="1"/>
    <col min="8" max="9" width="10.140625" style="240" customWidth="1"/>
    <col min="10" max="10" width="12.7109375" style="240" customWidth="1"/>
    <col min="11" max="11" width="13.5703125" style="240" customWidth="1"/>
    <col min="12" max="19" width="11.42578125" style="240"/>
    <col min="20" max="20" width="14.5703125" style="240" customWidth="1"/>
    <col min="21" max="16384" width="11.42578125" style="240"/>
  </cols>
  <sheetData>
    <row r="1" spans="1:20" s="240" customFormat="1"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</row>
    <row r="2" spans="1:20" s="240" customFormat="1" ht="20.25" customHeight="1">
      <c r="A2" s="289" t="s">
        <v>105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</row>
    <row r="3" spans="1:20" s="240" customFormat="1" ht="20.25" customHeight="1">
      <c r="A3" s="290" t="s">
        <v>104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</row>
    <row r="4" spans="1:20" s="240" customFormat="1" ht="13.5" thickBot="1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</row>
    <row r="5" spans="1:20" s="240" customFormat="1" ht="13.5" thickBot="1">
      <c r="E5" s="291" t="s">
        <v>103</v>
      </c>
      <c r="F5" s="292"/>
      <c r="G5" s="292" t="s">
        <v>233</v>
      </c>
      <c r="H5" s="293"/>
      <c r="I5" s="294"/>
      <c r="J5" s="288"/>
      <c r="K5" s="288"/>
      <c r="L5" s="288"/>
      <c r="M5" s="288"/>
      <c r="N5" s="288"/>
    </row>
    <row r="6" spans="1:20" s="240" customFormat="1" ht="13.5" thickBot="1">
      <c r="E6" s="295"/>
      <c r="F6" s="296" t="s">
        <v>70</v>
      </c>
      <c r="G6" s="296" t="s">
        <v>60</v>
      </c>
      <c r="H6" s="297" t="s">
        <v>54</v>
      </c>
      <c r="I6" s="298" t="s">
        <v>58</v>
      </c>
      <c r="J6" s="299" t="s">
        <v>102</v>
      </c>
      <c r="K6" s="300"/>
      <c r="L6" s="300"/>
      <c r="M6" s="300"/>
      <c r="N6" s="301"/>
    </row>
    <row r="7" spans="1:20" s="240" customFormat="1" ht="13.5" thickBot="1">
      <c r="E7" s="302" t="s">
        <v>232</v>
      </c>
      <c r="F7" s="303">
        <v>1000</v>
      </c>
      <c r="G7" s="303">
        <v>800</v>
      </c>
      <c r="H7" s="304">
        <v>700</v>
      </c>
      <c r="I7" s="305">
        <v>460</v>
      </c>
      <c r="J7" s="306" t="s">
        <v>68</v>
      </c>
      <c r="K7" s="306" t="s">
        <v>57</v>
      </c>
      <c r="L7" s="296" t="s">
        <v>63</v>
      </c>
      <c r="M7" s="296" t="s">
        <v>72</v>
      </c>
      <c r="N7" s="307" t="s">
        <v>53</v>
      </c>
    </row>
    <row r="8" spans="1:20" s="240" customFormat="1" ht="13.5" thickBot="1">
      <c r="E8" s="308" t="s">
        <v>234</v>
      </c>
      <c r="F8" s="309">
        <v>4.17</v>
      </c>
      <c r="G8" s="309">
        <v>3.33</v>
      </c>
      <c r="H8" s="310">
        <v>2.92</v>
      </c>
      <c r="I8" s="311">
        <v>2.25</v>
      </c>
      <c r="J8" s="312">
        <v>0.13</v>
      </c>
      <c r="K8" s="313">
        <v>0.1114</v>
      </c>
      <c r="L8" s="314">
        <v>0.10979999999999999</v>
      </c>
      <c r="M8" s="314">
        <v>0.1147</v>
      </c>
      <c r="N8" s="315">
        <v>0.11169999999999999</v>
      </c>
    </row>
    <row r="9" spans="1:20" s="240" customFormat="1" ht="13.5" thickBot="1"/>
    <row r="10" spans="1:20" s="240" customFormat="1" ht="13.5" thickBot="1">
      <c r="L10" s="316" t="s">
        <v>101</v>
      </c>
      <c r="M10" s="317"/>
      <c r="N10" s="318"/>
      <c r="O10" s="316" t="s">
        <v>100</v>
      </c>
      <c r="P10" s="318"/>
    </row>
    <row r="11" spans="1:20" s="240" customFormat="1">
      <c r="A11" s="319" t="s">
        <v>99</v>
      </c>
      <c r="B11" s="320" t="s">
        <v>98</v>
      </c>
      <c r="C11" s="320" t="s">
        <v>97</v>
      </c>
      <c r="D11" s="320" t="s">
        <v>96</v>
      </c>
      <c r="E11" s="320" t="s">
        <v>95</v>
      </c>
      <c r="F11" s="320" t="s">
        <v>94</v>
      </c>
      <c r="G11" s="320" t="s">
        <v>93</v>
      </c>
      <c r="H11" s="321" t="s">
        <v>236</v>
      </c>
      <c r="I11" s="321" t="s">
        <v>235</v>
      </c>
      <c r="J11" s="320" t="s">
        <v>92</v>
      </c>
      <c r="K11" s="322" t="s">
        <v>91</v>
      </c>
      <c r="L11" s="323">
        <v>8.3299999999999999E-2</v>
      </c>
      <c r="M11" s="323">
        <v>6.5000000000000002E-2</v>
      </c>
      <c r="N11" s="323">
        <v>0.104</v>
      </c>
      <c r="O11" s="324">
        <v>0.09</v>
      </c>
      <c r="P11" s="325">
        <v>3.6999999999999998E-2</v>
      </c>
      <c r="Q11" s="326" t="s">
        <v>90</v>
      </c>
      <c r="R11" s="320" t="s">
        <v>89</v>
      </c>
      <c r="S11" s="326" t="s">
        <v>40</v>
      </c>
      <c r="T11" s="327" t="s">
        <v>88</v>
      </c>
    </row>
    <row r="12" spans="1:20" s="240" customFormat="1" ht="13.5" thickBot="1">
      <c r="A12" s="328" t="s">
        <v>87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30" t="s">
        <v>86</v>
      </c>
      <c r="L12" s="331" t="s">
        <v>85</v>
      </c>
      <c r="M12" s="331" t="s">
        <v>84</v>
      </c>
      <c r="N12" s="331" t="s">
        <v>83</v>
      </c>
      <c r="O12" s="331" t="s">
        <v>82</v>
      </c>
      <c r="P12" s="332" t="s">
        <v>81</v>
      </c>
      <c r="Q12" s="331" t="s">
        <v>80</v>
      </c>
      <c r="R12" s="329"/>
      <c r="S12" s="331" t="s">
        <v>79</v>
      </c>
      <c r="T12" s="333"/>
    </row>
    <row r="13" spans="1:20" s="240" customFormat="1">
      <c r="A13" s="334">
        <v>1</v>
      </c>
      <c r="B13" s="335" t="str">
        <f>UPPER(LEFT(C13,3))&amp;"-"&amp;IF(G13="A","001",IF(G13="B","002",IF(G13="C","003",IF(G13="D","004",""))))&amp;"-"&amp;G13</f>
        <v>EMP-001-A</v>
      </c>
      <c r="C13" s="336" t="s">
        <v>62</v>
      </c>
      <c r="D13" s="336" t="s">
        <v>78</v>
      </c>
      <c r="E13" s="337">
        <v>1000</v>
      </c>
      <c r="F13" s="338">
        <v>39692</v>
      </c>
      <c r="G13" s="339" t="s">
        <v>70</v>
      </c>
      <c r="H13" s="339">
        <v>30</v>
      </c>
      <c r="I13" s="340">
        <v>12</v>
      </c>
      <c r="J13" s="341" t="s">
        <v>57</v>
      </c>
      <c r="K13" s="342">
        <f>IF(J13="SNP",E13*$J$8,IF(J13="Horizonte",E13*$K$8,IF(J13="Integra",E13*$L$8,IF(J13="Profuturo",E13*$M$8,IF(J13="Union Vida",E13*$N$8,0)))))</f>
        <v>111.4</v>
      </c>
      <c r="L13" s="342">
        <f t="shared" ref="L13:L27" si="0">E13*$L$11</f>
        <v>83.3</v>
      </c>
      <c r="M13" s="342">
        <f t="shared" ref="M13:M27" si="1">E13*$M$11</f>
        <v>65</v>
      </c>
      <c r="N13" s="342">
        <f t="shared" ref="N13:N27" si="2">E13*$N$11</f>
        <v>104</v>
      </c>
      <c r="O13" s="342">
        <f t="shared" ref="O13:O27" si="3">E13*$O$11</f>
        <v>90</v>
      </c>
      <c r="P13" s="342">
        <f t="shared" ref="P13:P27" si="4">E13*$P$11</f>
        <v>37</v>
      </c>
      <c r="Q13" s="342">
        <f t="shared" ref="Q13:Q27" si="5">SUM(E13,L13:N13)</f>
        <v>1252.3</v>
      </c>
      <c r="R13" s="342">
        <f t="shared" ref="R13:R27" si="6">SUM(O13,P13)</f>
        <v>127</v>
      </c>
      <c r="S13" s="342">
        <f t="shared" ref="S13:S27" si="7">IF(G13="A",$F$8, IF(G13="B",$G$8,IF(G13="C",$H$8,IF(G13="D",$I$8,0))))*I13</f>
        <v>50.04</v>
      </c>
      <c r="T13" s="342">
        <f t="shared" ref="T13:T27" si="8">SUM(Q13,S13)-SUM(R13,K13)</f>
        <v>1063.9399999999998</v>
      </c>
    </row>
    <row r="14" spans="1:20" s="240" customFormat="1">
      <c r="A14" s="343">
        <v>2</v>
      </c>
      <c r="B14" s="344" t="str">
        <f>UPPER(LEFT(C14,3))&amp;"-"&amp;IF(G14="A","001",IF(G14="B","002",IF(G14="C","003",IF(G14="D","004",""))))&amp;"-"&amp;G14</f>
        <v>OBR-004-D</v>
      </c>
      <c r="C14" s="345" t="s">
        <v>56</v>
      </c>
      <c r="D14" s="345" t="s">
        <v>77</v>
      </c>
      <c r="E14" s="346">
        <v>540</v>
      </c>
      <c r="F14" s="347">
        <v>39692</v>
      </c>
      <c r="G14" s="348" t="s">
        <v>58</v>
      </c>
      <c r="H14" s="348">
        <v>30</v>
      </c>
      <c r="I14" s="348">
        <v>5</v>
      </c>
      <c r="J14" s="349" t="s">
        <v>68</v>
      </c>
      <c r="K14" s="350">
        <f t="shared" ref="K13:K26" si="9">IF(J14="SNP",E14*$J$8,IF(J14="Horizonte",E14*$K$8,IF(J14="Integra",E14*$L$8,IF(J14="Profuturo",E14*$M$8,IF(J14="Union Vida",E14*$N$8,0)))))</f>
        <v>70.2</v>
      </c>
      <c r="L14" s="350">
        <f t="shared" si="0"/>
        <v>44.981999999999999</v>
      </c>
      <c r="M14" s="350">
        <f t="shared" si="1"/>
        <v>35.1</v>
      </c>
      <c r="N14" s="350">
        <f t="shared" si="2"/>
        <v>56.16</v>
      </c>
      <c r="O14" s="350">
        <f t="shared" si="3"/>
        <v>48.6</v>
      </c>
      <c r="P14" s="350">
        <f t="shared" si="4"/>
        <v>19.98</v>
      </c>
      <c r="Q14" s="350">
        <f t="shared" si="5"/>
        <v>676.24199999999996</v>
      </c>
      <c r="R14" s="350">
        <f t="shared" si="6"/>
        <v>68.58</v>
      </c>
      <c r="S14" s="350">
        <f t="shared" si="7"/>
        <v>11.25</v>
      </c>
      <c r="T14" s="350">
        <f t="shared" si="8"/>
        <v>548.71199999999999</v>
      </c>
    </row>
    <row r="15" spans="1:20" s="240" customFormat="1">
      <c r="A15" s="343">
        <v>3</v>
      </c>
      <c r="B15" s="344" t="str">
        <f>UPPER(LEFT(C15,3))&amp;"-"&amp;IF(G15="A","001",IF(G15="B","002",IF(G15="C","003",IF(G15="D","004",""))))&amp;"-"&amp;G15</f>
        <v>EMP-003-C</v>
      </c>
      <c r="C15" s="345" t="s">
        <v>62</v>
      </c>
      <c r="D15" s="345" t="s">
        <v>76</v>
      </c>
      <c r="E15" s="346">
        <v>700</v>
      </c>
      <c r="F15" s="347">
        <v>39692</v>
      </c>
      <c r="G15" s="348" t="s">
        <v>54</v>
      </c>
      <c r="H15" s="348">
        <v>30</v>
      </c>
      <c r="I15" s="348">
        <v>0</v>
      </c>
      <c r="J15" s="349" t="s">
        <v>63</v>
      </c>
      <c r="K15" s="350">
        <f t="shared" si="9"/>
        <v>76.86</v>
      </c>
      <c r="L15" s="350">
        <f t="shared" si="0"/>
        <v>58.31</v>
      </c>
      <c r="M15" s="350">
        <f t="shared" si="1"/>
        <v>45.5</v>
      </c>
      <c r="N15" s="350">
        <f t="shared" si="2"/>
        <v>72.8</v>
      </c>
      <c r="O15" s="350">
        <f t="shared" si="3"/>
        <v>63</v>
      </c>
      <c r="P15" s="350">
        <f t="shared" si="4"/>
        <v>25.9</v>
      </c>
      <c r="Q15" s="350">
        <f t="shared" si="5"/>
        <v>876.6099999999999</v>
      </c>
      <c r="R15" s="350">
        <f t="shared" si="6"/>
        <v>88.9</v>
      </c>
      <c r="S15" s="350">
        <f t="shared" si="7"/>
        <v>0</v>
      </c>
      <c r="T15" s="350">
        <f t="shared" si="8"/>
        <v>710.84999999999991</v>
      </c>
    </row>
    <row r="16" spans="1:20" s="240" customFormat="1">
      <c r="A16" s="343">
        <v>4</v>
      </c>
      <c r="B16" s="344" t="str">
        <f>UPPER(LEFT(C16,3))&amp;"-"&amp;IF(G16="A","001",IF(G16="B","002",IF(G16="C","003",IF(G16="D","004",""))))&amp;"-"&amp;G16</f>
        <v>EMP-001-A</v>
      </c>
      <c r="C16" s="345" t="s">
        <v>62</v>
      </c>
      <c r="D16" s="345" t="s">
        <v>75</v>
      </c>
      <c r="E16" s="346">
        <v>1000</v>
      </c>
      <c r="F16" s="347">
        <v>39692</v>
      </c>
      <c r="G16" s="348" t="s">
        <v>70</v>
      </c>
      <c r="H16" s="348">
        <v>30</v>
      </c>
      <c r="I16" s="348">
        <v>7</v>
      </c>
      <c r="J16" s="349" t="s">
        <v>68</v>
      </c>
      <c r="K16" s="350">
        <f t="shared" si="9"/>
        <v>130</v>
      </c>
      <c r="L16" s="350">
        <f t="shared" si="0"/>
        <v>83.3</v>
      </c>
      <c r="M16" s="350">
        <f t="shared" si="1"/>
        <v>65</v>
      </c>
      <c r="N16" s="350">
        <f t="shared" si="2"/>
        <v>104</v>
      </c>
      <c r="O16" s="350">
        <f t="shared" si="3"/>
        <v>90</v>
      </c>
      <c r="P16" s="350">
        <f t="shared" si="4"/>
        <v>37</v>
      </c>
      <c r="Q16" s="350">
        <f t="shared" si="5"/>
        <v>1252.3</v>
      </c>
      <c r="R16" s="350">
        <f t="shared" si="6"/>
        <v>127</v>
      </c>
      <c r="S16" s="350">
        <f t="shared" si="7"/>
        <v>29.189999999999998</v>
      </c>
      <c r="T16" s="350">
        <f t="shared" si="8"/>
        <v>1024.49</v>
      </c>
    </row>
    <row r="17" spans="1:20" s="240" customFormat="1">
      <c r="A17" s="343">
        <v>5</v>
      </c>
      <c r="B17" s="344" t="str">
        <f>UPPER(LEFT(C17,3))&amp;"-"&amp;IF(G17="A","001",IF(G17="B","002",IF(G17="C","003",IF(G17="D","004",""))))&amp;"-"&amp;G17</f>
        <v>EMP-002-B</v>
      </c>
      <c r="C17" s="345" t="s">
        <v>62</v>
      </c>
      <c r="D17" s="345" t="s">
        <v>74</v>
      </c>
      <c r="E17" s="346">
        <v>800</v>
      </c>
      <c r="F17" s="347">
        <v>39692</v>
      </c>
      <c r="G17" s="348" t="s">
        <v>60</v>
      </c>
      <c r="H17" s="348">
        <v>30</v>
      </c>
      <c r="I17" s="348">
        <v>26</v>
      </c>
      <c r="J17" s="349" t="s">
        <v>57</v>
      </c>
      <c r="K17" s="350">
        <f t="shared" si="9"/>
        <v>89.12</v>
      </c>
      <c r="L17" s="350">
        <f t="shared" si="0"/>
        <v>66.64</v>
      </c>
      <c r="M17" s="350">
        <f t="shared" si="1"/>
        <v>52</v>
      </c>
      <c r="N17" s="350">
        <f t="shared" si="2"/>
        <v>83.2</v>
      </c>
      <c r="O17" s="350">
        <f t="shared" si="3"/>
        <v>72</v>
      </c>
      <c r="P17" s="350">
        <f t="shared" si="4"/>
        <v>29.599999999999998</v>
      </c>
      <c r="Q17" s="350">
        <f t="shared" si="5"/>
        <v>1001.84</v>
      </c>
      <c r="R17" s="350">
        <f t="shared" si="6"/>
        <v>101.6</v>
      </c>
      <c r="S17" s="350">
        <f t="shared" si="7"/>
        <v>86.58</v>
      </c>
      <c r="T17" s="350">
        <f t="shared" si="8"/>
        <v>897.7</v>
      </c>
    </row>
    <row r="18" spans="1:20" s="240" customFormat="1">
      <c r="A18" s="343">
        <v>6</v>
      </c>
      <c r="B18" s="344" t="str">
        <f>UPPER(LEFT(C18,3))&amp;"-"&amp;IF(G18="A","001",IF(G18="B","002",IF(G18="C","003",IF(G18="D","004",""))))&amp;"-"&amp;G18</f>
        <v>OBR-004-D</v>
      </c>
      <c r="C18" s="345" t="s">
        <v>56</v>
      </c>
      <c r="D18" s="345" t="s">
        <v>73</v>
      </c>
      <c r="E18" s="346">
        <v>540</v>
      </c>
      <c r="F18" s="347">
        <v>39692</v>
      </c>
      <c r="G18" s="348" t="s">
        <v>58</v>
      </c>
      <c r="H18" s="348">
        <v>30</v>
      </c>
      <c r="I18" s="348">
        <v>15</v>
      </c>
      <c r="J18" s="349" t="s">
        <v>72</v>
      </c>
      <c r="K18" s="350">
        <f t="shared" si="9"/>
        <v>61.937999999999995</v>
      </c>
      <c r="L18" s="350">
        <f t="shared" si="0"/>
        <v>44.981999999999999</v>
      </c>
      <c r="M18" s="350">
        <f t="shared" si="1"/>
        <v>35.1</v>
      </c>
      <c r="N18" s="350">
        <f t="shared" si="2"/>
        <v>56.16</v>
      </c>
      <c r="O18" s="350">
        <f t="shared" si="3"/>
        <v>48.6</v>
      </c>
      <c r="P18" s="350">
        <f t="shared" si="4"/>
        <v>19.98</v>
      </c>
      <c r="Q18" s="350">
        <f t="shared" si="5"/>
        <v>676.24199999999996</v>
      </c>
      <c r="R18" s="350">
        <f t="shared" si="6"/>
        <v>68.58</v>
      </c>
      <c r="S18" s="350">
        <f t="shared" si="7"/>
        <v>33.75</v>
      </c>
      <c r="T18" s="350">
        <f t="shared" si="8"/>
        <v>579.47399999999993</v>
      </c>
    </row>
    <row r="19" spans="1:20" s="240" customFormat="1">
      <c r="A19" s="343">
        <v>7</v>
      </c>
      <c r="B19" s="344" t="str">
        <f>UPPER(LEFT(C19,3))&amp;"-"&amp;IF(G19="A","001",IF(G19="B","002",IF(G19="C","003",IF(G19="D","004",""))))&amp;"-"&amp;G19</f>
        <v>EMP-001-A</v>
      </c>
      <c r="C19" s="345" t="s">
        <v>62</v>
      </c>
      <c r="D19" s="345" t="s">
        <v>71</v>
      </c>
      <c r="E19" s="346">
        <v>1000</v>
      </c>
      <c r="F19" s="347">
        <v>39692</v>
      </c>
      <c r="G19" s="348" t="s">
        <v>70</v>
      </c>
      <c r="H19" s="348">
        <v>30</v>
      </c>
      <c r="I19" s="348">
        <v>0</v>
      </c>
      <c r="J19" s="349" t="s">
        <v>68</v>
      </c>
      <c r="K19" s="350">
        <f t="shared" si="9"/>
        <v>130</v>
      </c>
      <c r="L19" s="350">
        <f t="shared" si="0"/>
        <v>83.3</v>
      </c>
      <c r="M19" s="350">
        <f t="shared" si="1"/>
        <v>65</v>
      </c>
      <c r="N19" s="350">
        <f t="shared" si="2"/>
        <v>104</v>
      </c>
      <c r="O19" s="350">
        <f t="shared" si="3"/>
        <v>90</v>
      </c>
      <c r="P19" s="350">
        <f t="shared" si="4"/>
        <v>37</v>
      </c>
      <c r="Q19" s="350">
        <f t="shared" si="5"/>
        <v>1252.3</v>
      </c>
      <c r="R19" s="350">
        <f t="shared" si="6"/>
        <v>127</v>
      </c>
      <c r="S19" s="350">
        <f t="shared" si="7"/>
        <v>0</v>
      </c>
      <c r="T19" s="350">
        <f t="shared" si="8"/>
        <v>995.3</v>
      </c>
    </row>
    <row r="20" spans="1:20" s="240" customFormat="1">
      <c r="A20" s="343">
        <v>8</v>
      </c>
      <c r="B20" s="344" t="str">
        <f>UPPER(LEFT(C20,3))&amp;"-"&amp;IF(G20="A","001",IF(G20="B","002",IF(G20="C","003",IF(G20="D","004",""))))&amp;"-"&amp;G20</f>
        <v>OBR-004-D</v>
      </c>
      <c r="C20" s="345" t="s">
        <v>56</v>
      </c>
      <c r="D20" s="345" t="s">
        <v>69</v>
      </c>
      <c r="E20" s="346">
        <v>540</v>
      </c>
      <c r="F20" s="347">
        <v>39692</v>
      </c>
      <c r="G20" s="348" t="s">
        <v>58</v>
      </c>
      <c r="H20" s="348">
        <v>30</v>
      </c>
      <c r="I20" s="348">
        <v>19</v>
      </c>
      <c r="J20" s="349" t="s">
        <v>68</v>
      </c>
      <c r="K20" s="350">
        <f t="shared" si="9"/>
        <v>70.2</v>
      </c>
      <c r="L20" s="350">
        <f t="shared" si="0"/>
        <v>44.981999999999999</v>
      </c>
      <c r="M20" s="350">
        <f t="shared" si="1"/>
        <v>35.1</v>
      </c>
      <c r="N20" s="350">
        <f t="shared" si="2"/>
        <v>56.16</v>
      </c>
      <c r="O20" s="350">
        <f t="shared" si="3"/>
        <v>48.6</v>
      </c>
      <c r="P20" s="350">
        <f t="shared" si="4"/>
        <v>19.98</v>
      </c>
      <c r="Q20" s="350">
        <f t="shared" si="5"/>
        <v>676.24199999999996</v>
      </c>
      <c r="R20" s="350">
        <f t="shared" si="6"/>
        <v>68.58</v>
      </c>
      <c r="S20" s="350">
        <f t="shared" si="7"/>
        <v>42.75</v>
      </c>
      <c r="T20" s="350">
        <f t="shared" si="8"/>
        <v>580.21199999999999</v>
      </c>
    </row>
    <row r="21" spans="1:20" s="240" customFormat="1">
      <c r="A21" s="343">
        <v>9</v>
      </c>
      <c r="B21" s="344" t="str">
        <f>UPPER(LEFT(C21,3))&amp;"-"&amp;IF(G21="A","001",IF(G21="B","002",IF(G21="C","003",IF(G21="D","004",""))))&amp;"-"&amp;G21</f>
        <v>EMP-003-C</v>
      </c>
      <c r="C21" s="345" t="s">
        <v>62</v>
      </c>
      <c r="D21" s="345" t="s">
        <v>67</v>
      </c>
      <c r="E21" s="346">
        <v>700</v>
      </c>
      <c r="F21" s="347">
        <v>39692</v>
      </c>
      <c r="G21" s="348" t="s">
        <v>54</v>
      </c>
      <c r="H21" s="348">
        <v>30</v>
      </c>
      <c r="I21" s="348">
        <v>35</v>
      </c>
      <c r="J21" s="349" t="s">
        <v>57</v>
      </c>
      <c r="K21" s="350">
        <f t="shared" si="9"/>
        <v>77.98</v>
      </c>
      <c r="L21" s="350">
        <f t="shared" si="0"/>
        <v>58.31</v>
      </c>
      <c r="M21" s="350">
        <f t="shared" si="1"/>
        <v>45.5</v>
      </c>
      <c r="N21" s="350">
        <f t="shared" si="2"/>
        <v>72.8</v>
      </c>
      <c r="O21" s="350">
        <f t="shared" si="3"/>
        <v>63</v>
      </c>
      <c r="P21" s="350">
        <f t="shared" si="4"/>
        <v>25.9</v>
      </c>
      <c r="Q21" s="350">
        <f t="shared" si="5"/>
        <v>876.6099999999999</v>
      </c>
      <c r="R21" s="350">
        <f t="shared" si="6"/>
        <v>88.9</v>
      </c>
      <c r="S21" s="350">
        <f t="shared" si="7"/>
        <v>102.2</v>
      </c>
      <c r="T21" s="350">
        <f t="shared" si="8"/>
        <v>811.93</v>
      </c>
    </row>
    <row r="22" spans="1:20" s="240" customFormat="1">
      <c r="A22" s="343">
        <v>10</v>
      </c>
      <c r="B22" s="344" t="str">
        <f>UPPER(LEFT(C22,3))&amp;"-"&amp;IF(G22="A","001",IF(G22="B","002",IF(G22="C","003",IF(G22="D","004",""))))&amp;"-"&amp;G22</f>
        <v>OBR-004-D</v>
      </c>
      <c r="C22" s="345" t="s">
        <v>56</v>
      </c>
      <c r="D22" s="345" t="s">
        <v>66</v>
      </c>
      <c r="E22" s="346">
        <v>540</v>
      </c>
      <c r="F22" s="347">
        <v>39692</v>
      </c>
      <c r="G22" s="348" t="s">
        <v>58</v>
      </c>
      <c r="H22" s="348">
        <v>30</v>
      </c>
      <c r="I22" s="348">
        <v>0</v>
      </c>
      <c r="J22" s="349" t="s">
        <v>57</v>
      </c>
      <c r="K22" s="350">
        <f t="shared" si="9"/>
        <v>60.155999999999999</v>
      </c>
      <c r="L22" s="350">
        <f t="shared" si="0"/>
        <v>44.981999999999999</v>
      </c>
      <c r="M22" s="350">
        <f t="shared" si="1"/>
        <v>35.1</v>
      </c>
      <c r="N22" s="350">
        <f t="shared" si="2"/>
        <v>56.16</v>
      </c>
      <c r="O22" s="350">
        <f t="shared" si="3"/>
        <v>48.6</v>
      </c>
      <c r="P22" s="350">
        <f t="shared" si="4"/>
        <v>19.98</v>
      </c>
      <c r="Q22" s="350">
        <f t="shared" si="5"/>
        <v>676.24199999999996</v>
      </c>
      <c r="R22" s="350">
        <f t="shared" si="6"/>
        <v>68.58</v>
      </c>
      <c r="S22" s="350">
        <f t="shared" si="7"/>
        <v>0</v>
      </c>
      <c r="T22" s="350">
        <f t="shared" si="8"/>
        <v>547.50599999999997</v>
      </c>
    </row>
    <row r="23" spans="1:20" s="240" customFormat="1">
      <c r="A23" s="343">
        <v>11</v>
      </c>
      <c r="B23" s="344" t="str">
        <f>UPPER(LEFT(C23,3))&amp;"-"&amp;IF(G23="A","001",IF(G23="B","002",IF(G23="C","003",IF(G23="D","004",""))))&amp;"-"&amp;G23</f>
        <v>EMP-002-B</v>
      </c>
      <c r="C23" s="345" t="s">
        <v>62</v>
      </c>
      <c r="D23" s="345" t="s">
        <v>65</v>
      </c>
      <c r="E23" s="346">
        <v>800</v>
      </c>
      <c r="F23" s="347">
        <v>39692</v>
      </c>
      <c r="G23" s="348" t="s">
        <v>60</v>
      </c>
      <c r="H23" s="348">
        <v>30</v>
      </c>
      <c r="I23" s="348">
        <v>5</v>
      </c>
      <c r="J23" s="349" t="s">
        <v>63</v>
      </c>
      <c r="K23" s="350">
        <f t="shared" si="9"/>
        <v>87.839999999999989</v>
      </c>
      <c r="L23" s="350">
        <f t="shared" si="0"/>
        <v>66.64</v>
      </c>
      <c r="M23" s="350">
        <f t="shared" si="1"/>
        <v>52</v>
      </c>
      <c r="N23" s="350">
        <f t="shared" si="2"/>
        <v>83.2</v>
      </c>
      <c r="O23" s="350">
        <f t="shared" si="3"/>
        <v>72</v>
      </c>
      <c r="P23" s="350">
        <f t="shared" si="4"/>
        <v>29.599999999999998</v>
      </c>
      <c r="Q23" s="350">
        <f t="shared" si="5"/>
        <v>1001.84</v>
      </c>
      <c r="R23" s="350">
        <f t="shared" si="6"/>
        <v>101.6</v>
      </c>
      <c r="S23" s="350">
        <f t="shared" si="7"/>
        <v>16.649999999999999</v>
      </c>
      <c r="T23" s="350">
        <f t="shared" si="8"/>
        <v>829.05</v>
      </c>
    </row>
    <row r="24" spans="1:20" s="240" customFormat="1">
      <c r="A24" s="343">
        <v>12</v>
      </c>
      <c r="B24" s="344" t="str">
        <f>UPPER(LEFT(C24,3))&amp;"-"&amp;IF(G24="A","001",IF(G24="B","002",IF(G24="C","003",IF(G24="D","004",""))))&amp;"-"&amp;G24</f>
        <v>OBR-004-D</v>
      </c>
      <c r="C24" s="345" t="s">
        <v>56</v>
      </c>
      <c r="D24" s="345" t="s">
        <v>64</v>
      </c>
      <c r="E24" s="346">
        <v>540</v>
      </c>
      <c r="F24" s="347">
        <v>39692</v>
      </c>
      <c r="G24" s="348" t="s">
        <v>58</v>
      </c>
      <c r="H24" s="348">
        <v>30</v>
      </c>
      <c r="I24" s="348">
        <v>26</v>
      </c>
      <c r="J24" s="349" t="s">
        <v>63</v>
      </c>
      <c r="K24" s="350">
        <f t="shared" si="9"/>
        <v>59.291999999999994</v>
      </c>
      <c r="L24" s="350">
        <f t="shared" si="0"/>
        <v>44.981999999999999</v>
      </c>
      <c r="M24" s="350">
        <f t="shared" si="1"/>
        <v>35.1</v>
      </c>
      <c r="N24" s="350">
        <f t="shared" si="2"/>
        <v>56.16</v>
      </c>
      <c r="O24" s="350">
        <f t="shared" si="3"/>
        <v>48.6</v>
      </c>
      <c r="P24" s="350">
        <f t="shared" si="4"/>
        <v>19.98</v>
      </c>
      <c r="Q24" s="350">
        <f t="shared" si="5"/>
        <v>676.24199999999996</v>
      </c>
      <c r="R24" s="350">
        <f t="shared" si="6"/>
        <v>68.58</v>
      </c>
      <c r="S24" s="350">
        <f t="shared" si="7"/>
        <v>58.5</v>
      </c>
      <c r="T24" s="350">
        <f t="shared" si="8"/>
        <v>606.87</v>
      </c>
    </row>
    <row r="25" spans="1:20" s="240" customFormat="1">
      <c r="A25" s="343">
        <v>13</v>
      </c>
      <c r="B25" s="344" t="str">
        <f>UPPER(LEFT(C25,3))&amp;"-"&amp;IF(G25="A","001",IF(G25="B","002",IF(G25="C","003",IF(G25="D","004",""))))&amp;"-"&amp;G25</f>
        <v>EMP-002-B</v>
      </c>
      <c r="C25" s="345" t="s">
        <v>62</v>
      </c>
      <c r="D25" s="345" t="s">
        <v>61</v>
      </c>
      <c r="E25" s="346">
        <v>800</v>
      </c>
      <c r="F25" s="347">
        <v>39692</v>
      </c>
      <c r="G25" s="348" t="s">
        <v>60</v>
      </c>
      <c r="H25" s="348">
        <v>30</v>
      </c>
      <c r="I25" s="348">
        <v>18</v>
      </c>
      <c r="J25" s="349" t="s">
        <v>57</v>
      </c>
      <c r="K25" s="350">
        <f t="shared" si="9"/>
        <v>89.12</v>
      </c>
      <c r="L25" s="350">
        <f t="shared" si="0"/>
        <v>66.64</v>
      </c>
      <c r="M25" s="350">
        <f t="shared" si="1"/>
        <v>52</v>
      </c>
      <c r="N25" s="350">
        <f t="shared" si="2"/>
        <v>83.2</v>
      </c>
      <c r="O25" s="350">
        <f t="shared" si="3"/>
        <v>72</v>
      </c>
      <c r="P25" s="350">
        <f t="shared" si="4"/>
        <v>29.599999999999998</v>
      </c>
      <c r="Q25" s="350">
        <f t="shared" si="5"/>
        <v>1001.84</v>
      </c>
      <c r="R25" s="350">
        <f t="shared" si="6"/>
        <v>101.6</v>
      </c>
      <c r="S25" s="350">
        <f t="shared" si="7"/>
        <v>59.94</v>
      </c>
      <c r="T25" s="350">
        <f t="shared" si="8"/>
        <v>871.06</v>
      </c>
    </row>
    <row r="26" spans="1:20" s="240" customFormat="1">
      <c r="A26" s="343">
        <v>14</v>
      </c>
      <c r="B26" s="344" t="str">
        <f>UPPER(LEFT(C26,3))&amp;"-"&amp;IF(G26="A","001",IF(G26="B","002",IF(G26="C","003",IF(G26="D","004",""))))&amp;"-"&amp;G26</f>
        <v>OBR-004-D</v>
      </c>
      <c r="C26" s="345" t="s">
        <v>56</v>
      </c>
      <c r="D26" s="345" t="s">
        <v>59</v>
      </c>
      <c r="E26" s="346">
        <v>540</v>
      </c>
      <c r="F26" s="347">
        <v>39692</v>
      </c>
      <c r="G26" s="348" t="s">
        <v>58</v>
      </c>
      <c r="H26" s="348">
        <v>30</v>
      </c>
      <c r="I26" s="348">
        <v>25</v>
      </c>
      <c r="J26" s="349" t="s">
        <v>57</v>
      </c>
      <c r="K26" s="350">
        <f t="shared" si="9"/>
        <v>60.155999999999999</v>
      </c>
      <c r="L26" s="350">
        <f t="shared" si="0"/>
        <v>44.981999999999999</v>
      </c>
      <c r="M26" s="350">
        <f t="shared" si="1"/>
        <v>35.1</v>
      </c>
      <c r="N26" s="351">
        <f t="shared" si="2"/>
        <v>56.16</v>
      </c>
      <c r="O26" s="350">
        <f t="shared" si="3"/>
        <v>48.6</v>
      </c>
      <c r="P26" s="350">
        <f t="shared" si="4"/>
        <v>19.98</v>
      </c>
      <c r="Q26" s="350">
        <f t="shared" si="5"/>
        <v>676.24199999999996</v>
      </c>
      <c r="R26" s="350">
        <f t="shared" si="6"/>
        <v>68.58</v>
      </c>
      <c r="S26" s="350">
        <f t="shared" si="7"/>
        <v>56.25</v>
      </c>
      <c r="T26" s="350">
        <f t="shared" si="8"/>
        <v>603.75599999999997</v>
      </c>
    </row>
    <row r="27" spans="1:20" s="240" customFormat="1" ht="13.5" thickBot="1">
      <c r="A27" s="352">
        <v>15</v>
      </c>
      <c r="B27" s="353" t="str">
        <f>UPPER(LEFT(C27,3))&amp;"-"&amp;IF(G27="A","001",IF(G27="B","002",IF(G27="C","003",IF(G27="D","004",""))))&amp;"-"&amp;G27</f>
        <v>OBR-003-C</v>
      </c>
      <c r="C27" s="354" t="s">
        <v>56</v>
      </c>
      <c r="D27" s="354" t="s">
        <v>55</v>
      </c>
      <c r="E27" s="355">
        <v>700</v>
      </c>
      <c r="F27" s="356">
        <v>39692</v>
      </c>
      <c r="G27" s="357" t="s">
        <v>54</v>
      </c>
      <c r="H27" s="357">
        <v>30</v>
      </c>
      <c r="I27" s="357">
        <v>12</v>
      </c>
      <c r="J27" s="358" t="s">
        <v>53</v>
      </c>
      <c r="K27" s="359">
        <f>IF(J27="SNP",E27*$J$8,IF(J27="Horizonte",E27*$K$8,IF(J27="Integra",E27*$L$8,IF(J27="Profuturo",E27*$M$8,IF(J27="Unión Vida",E27*$N$8,0)))))</f>
        <v>78.19</v>
      </c>
      <c r="L27" s="359">
        <f t="shared" si="0"/>
        <v>58.31</v>
      </c>
      <c r="M27" s="359">
        <f t="shared" si="1"/>
        <v>45.5</v>
      </c>
      <c r="N27" s="359">
        <f t="shared" si="2"/>
        <v>72.8</v>
      </c>
      <c r="O27" s="359">
        <f t="shared" si="3"/>
        <v>63</v>
      </c>
      <c r="P27" s="359">
        <f t="shared" si="4"/>
        <v>25.9</v>
      </c>
      <c r="Q27" s="359">
        <f t="shared" si="5"/>
        <v>876.6099999999999</v>
      </c>
      <c r="R27" s="359">
        <f t="shared" si="6"/>
        <v>88.9</v>
      </c>
      <c r="S27" s="359">
        <f t="shared" si="7"/>
        <v>35.04</v>
      </c>
      <c r="T27" s="359">
        <f t="shared" si="8"/>
        <v>744.55999999999983</v>
      </c>
    </row>
  </sheetData>
  <sheetProtection password="C71F" sheet="1" objects="1" scenarios="1"/>
  <mergeCells count="18">
    <mergeCell ref="A2:T2"/>
    <mergeCell ref="J6:N6"/>
    <mergeCell ref="B11:B12"/>
    <mergeCell ref="C11:C12"/>
    <mergeCell ref="D11:D12"/>
    <mergeCell ref="A3:T4"/>
    <mergeCell ref="E11:E12"/>
    <mergeCell ref="F11:F12"/>
    <mergeCell ref="G11:G12"/>
    <mergeCell ref="H11:H12"/>
    <mergeCell ref="I11:I12"/>
    <mergeCell ref="R11:R12"/>
    <mergeCell ref="J11:J12"/>
    <mergeCell ref="L10:N10"/>
    <mergeCell ref="O10:P10"/>
    <mergeCell ref="T11:T12"/>
    <mergeCell ref="E5:F5"/>
    <mergeCell ref="G5:H5"/>
  </mergeCells>
  <pageMargins left="0.75" right="0.75" top="1" bottom="1" header="0" footer="0"/>
  <pageSetup scale="34" orientation="portrait" horizontalDpi="120" verticalDpi="144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Eje_01_M</vt:lpstr>
      <vt:lpstr>Eje_01_D</vt:lpstr>
      <vt:lpstr>Eje_02_M</vt:lpstr>
      <vt:lpstr>Eje_02_D</vt:lpstr>
      <vt:lpstr>Eje_03_M</vt:lpstr>
      <vt:lpstr>Eje_03_D</vt:lpstr>
      <vt:lpstr>Eje_04_M</vt:lpstr>
      <vt:lpstr>Eje_04_D</vt:lpstr>
      <vt:lpstr>Eje_05_M</vt:lpstr>
      <vt:lpstr>Eje_05_D</vt:lpstr>
      <vt:lpstr>Eje_06_M</vt:lpstr>
      <vt:lpstr>Eje_06_D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Leonora</dc:creator>
  <cp:lastModifiedBy>Leonora</cp:lastModifiedBy>
  <dcterms:created xsi:type="dcterms:W3CDTF">2012-02-26T21:31:22Z</dcterms:created>
  <dcterms:modified xsi:type="dcterms:W3CDTF">2012-02-27T14:46:24Z</dcterms:modified>
</cp:coreProperties>
</file>