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2"/>
  </bookViews>
  <sheets>
    <sheet name="DATOS GENERALES" sheetId="1" r:id="rId1"/>
    <sheet name="COEFICIENTES" sheetId="2" r:id="rId2"/>
    <sheet name="MIXTO" sheetId="3" r:id="rId3"/>
  </sheets>
  <definedNames>
    <definedName name="_xlnm.Print_Area" localSheetId="2">'MIXTO'!$A$6:$P$81</definedName>
    <definedName name="_xlnm.Print_Area">'MIXTO'!$A$6:$P$81</definedName>
    <definedName name="_xlnm.Print_Titles" localSheetId="2">'MIXTO'!$1:$5</definedName>
    <definedName name="_xlnm.Print_Titles">$A$1:$A$1</definedName>
  </definedNames>
  <calcPr fullCalcOnLoad="1"/>
</workbook>
</file>

<file path=xl/sharedStrings.xml><?xml version="1.0" encoding="utf-8"?>
<sst xmlns="http://schemas.openxmlformats.org/spreadsheetml/2006/main" count="179" uniqueCount="95">
  <si>
    <t>PERÍODO DE CALCULO (AÑOS)</t>
  </si>
  <si>
    <t>DATOS DEL PERÍODO</t>
  </si>
  <si>
    <t>Nº DÍAS NATURALES</t>
  </si>
  <si>
    <t>Nº DÍAS FESTIVOS</t>
  </si>
  <si>
    <t>Nº DOMINGOS</t>
  </si>
  <si>
    <t>Nº FESTIVOS QUE CAEN EN DOMINGO</t>
  </si>
  <si>
    <t>TOTAL DÍAS FESTIVOS + DOMINGOS</t>
  </si>
  <si>
    <t>Nº DÍAS NO FESTIVOS, NI DOMINGOS</t>
  </si>
  <si>
    <t>Nº ANUAL DE HORAS DIURNAS (LABORABLES)</t>
  </si>
  <si>
    <t>Nº ANUAL DE HORAS NOCTURNAS (LABORABLE)</t>
  </si>
  <si>
    <t>Nº ANUAL DE HORAS DIURNAS SÁBADOS</t>
  </si>
  <si>
    <t>Nº ANUAL DE HORAS NOCTURNAS SÁBADOS</t>
  </si>
  <si>
    <t>Nº ANUAL DE HORAS DIURNAS (FESTIVOS+DOM)</t>
  </si>
  <si>
    <t>Nº ANUAL DE HORAS NOCTURNAS (FESTIVOS+DOM)</t>
  </si>
  <si>
    <t>TOTAL</t>
  </si>
  <si>
    <t>G-1</t>
  </si>
  <si>
    <t>Para obtener los datos por persona, se divide entre 6 (plantilla considerada para esa turnicidad)</t>
  </si>
  <si>
    <t>G-2</t>
  </si>
  <si>
    <t>Para obtener los datos por persona, se divide entre 4 (plantilla considerada para esa turnicidad)</t>
  </si>
  <si>
    <t>G-3</t>
  </si>
  <si>
    <t>Para obtener los datos por persona, se divide entre 3 (plantilla considerada para esa turnicidad)</t>
  </si>
  <si>
    <t>Comprende 8 horas nocturnas y 16 horas diurnas diarias.</t>
  </si>
  <si>
    <t>Se ha considerado el siguiente horario: 04:30-22:30 HL. Ese horario comprende 2 horas nocturas (04:30-06:00 y 22:00-22:30) y 16 horas diurnas diarias.</t>
  </si>
  <si>
    <t>Se ha considerado el siguiente horario: 07:30-19:30 HL. Ese horario no incluye horas nocturas y comprende 12 horas diurnas diarias.</t>
  </si>
  <si>
    <t>AÑO</t>
  </si>
  <si>
    <t>DATOS ANUALES</t>
  </si>
  <si>
    <t>Nº ANUAL DE FESTIVOS + DOMINGOS</t>
  </si>
  <si>
    <t>Nº ANUL DE DÍAS NO FESTIVOS, NI DOMINGOS</t>
  </si>
  <si>
    <t>PERSONA</t>
  </si>
  <si>
    <t>COEFICIENTES</t>
  </si>
  <si>
    <t>HORAS NOCTURNAS (NO FESTIVO)</t>
  </si>
  <si>
    <t>HORAS DIURNAS SÁBADOS</t>
  </si>
  <si>
    <t>HORAS NOCTURNAS SÁBADOS</t>
  </si>
  <si>
    <t>HORAS DIURNAS (FESTIVOS+DOM)</t>
  </si>
  <si>
    <t>HORAS NOCTURNAS (FESTIVOS+DOM)</t>
  </si>
  <si>
    <t>COLCHÓN</t>
  </si>
  <si>
    <t>COSTE DE LA APLICACIÓN DE COEFICIENTES A LOS PUESTOS DE TRABAJO A TURNOS DEL INM</t>
  </si>
  <si>
    <t>HORAS DIURNAS DOMINGOS Y FESTIVOS</t>
  </si>
  <si>
    <t>GRUPO C</t>
  </si>
  <si>
    <t>PUESTO DE REFERENCIA</t>
  </si>
  <si>
    <t>SUELDO BASE</t>
  </si>
  <si>
    <t>COMPLEMENTO DE DESTINO</t>
  </si>
  <si>
    <t>COMPLEMENTO ESPECÍFICO</t>
  </si>
  <si>
    <t>TOTAL RETRIBUCIONES</t>
  </si>
  <si>
    <t>PRECIO HORA (TOTAL RETRIBUCIONES / 1.647)</t>
  </si>
  <si>
    <t>JEFE DE OMA IV G-1</t>
  </si>
  <si>
    <t>OBSERVADOR AERONÁUTICO N16 G-1</t>
  </si>
  <si>
    <t>OBSERVADOR AERONÁUTICO N14 G-1</t>
  </si>
  <si>
    <t>OBSERVADOR ESPECIALISTA BAPMON G-1</t>
  </si>
  <si>
    <t>OBSERVADOR ESPECIALISTA PREDICCIÓN G-1</t>
  </si>
  <si>
    <t>JEFE TURNO EXPLOTACIÓN G-1</t>
  </si>
  <si>
    <t>ESPECIALISTA EN EXPLOTACIÓN G-1</t>
  </si>
  <si>
    <t>ESPECIALISTA MANTENIMIENTO CALIBRACIÓN G-4</t>
  </si>
  <si>
    <t>JEFE OBSERVATORIO SINOPTICO G-1</t>
  </si>
  <si>
    <t>ESPECIALISTA OBSERVACIÓN G-1</t>
  </si>
  <si>
    <t>JEFE DE OMA IV G-2</t>
  </si>
  <si>
    <t>OBSERVADOR AERONÁUTICO N16 G-2</t>
  </si>
  <si>
    <t>OBSERVADOR AERONÁUTICO N14 G-2</t>
  </si>
  <si>
    <t>JEFE DE OMA IV G-3</t>
  </si>
  <si>
    <t>JEFE OBSERVATORIO SINOPTICO G-3</t>
  </si>
  <si>
    <t>OBSERVADOR AERONÁUTICO N16 G-3</t>
  </si>
  <si>
    <t>OBSERVADOR AERONÁUTICO N14 G-3</t>
  </si>
  <si>
    <t>ESPECIALISTA OBSERVACIÓN G-3</t>
  </si>
  <si>
    <t>ESPECIALISTA OBSERVACIÓN CRN G-3</t>
  </si>
  <si>
    <t>GRUPO BC</t>
  </si>
  <si>
    <t>JEFE EXPLOTACIÓN G-1</t>
  </si>
  <si>
    <t>GRUPO B</t>
  </si>
  <si>
    <t>ANALISTA PREDICTOR G-1</t>
  </si>
  <si>
    <t>ANALISTA PREDICTOR G-3</t>
  </si>
  <si>
    <t>GRUPO A</t>
  </si>
  <si>
    <t>JEFE TURNO PREDICCIÓN G-1</t>
  </si>
  <si>
    <t>METEORÓLOGO PREDICTOR G-1</t>
  </si>
  <si>
    <t>METEORÓLOGO PREDICTOR G-3</t>
  </si>
  <si>
    <t>ESPECIALISTA CLIMATOLOGÍA N16</t>
  </si>
  <si>
    <t>CE</t>
  </si>
  <si>
    <t>TÉCNICO METEOROLOGÍA N20</t>
  </si>
  <si>
    <t>TÉCNICO SUPERIOR METEOROLOGÍA N23</t>
  </si>
  <si>
    <t>CE TURNOS</t>
  </si>
  <si>
    <t>HORAS PONDERADAS</t>
  </si>
  <si>
    <t>HORAS DIURNAS LABORABLES</t>
  </si>
  <si>
    <t>H DIURNAS LABORABLES</t>
  </si>
  <si>
    <t>HORAS NOCTURNAS LABORABLES</t>
  </si>
  <si>
    <t>H NOCTURNAS LABORABLES</t>
  </si>
  <si>
    <t>HORAS NOCTURNAS DOMINGOS Y FESTIVOS</t>
  </si>
  <si>
    <t>H DIURNAS DOMINGOS Y FESTIVOS</t>
  </si>
  <si>
    <t>H NOCTURNAS DOMINGOS Y FESTIVOS</t>
  </si>
  <si>
    <t>TOTAL HORAS PONDERADAS</t>
  </si>
  <si>
    <t>HORAS FORMACIÓN E INCIDENCIAS</t>
  </si>
  <si>
    <t>TOTAL HORAS PONDERADAS + FORMACIÓN E INCIDENCIAS</t>
  </si>
  <si>
    <t xml:space="preserve">TOTAL EXCESO HORAS </t>
  </si>
  <si>
    <t>VALORACIÓN EN PTAS DEL EXCESO HORAS</t>
  </si>
  <si>
    <t>DIF  CON EL CE TURNOS</t>
  </si>
  <si>
    <t>NUEVO CE</t>
  </si>
  <si>
    <t>Nº PTOS TRABAJO</t>
  </si>
  <si>
    <t>COSTE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</si>
</sst>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#,##0.00;[Red]\-#,##0.00"/>
    <numFmt numFmtId="174" formatCode="#,##0;[Red]\-#,##0"/>
    <numFmt numFmtId="175" formatCode="#,##0.000"/>
  </numFmts>
  <fonts count="2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12"/>
      <name val="Arial"/>
      <family val="0"/>
    </font>
    <font>
      <b/>
      <sz val="12"/>
      <color indexed="12"/>
      <name val="Arial"/>
      <family val="0"/>
    </font>
    <font>
      <b/>
      <sz val="10"/>
      <color indexed="17"/>
      <name val="Arial"/>
      <family val="0"/>
    </font>
    <font>
      <b/>
      <sz val="12"/>
      <color indexed="17"/>
      <name val="Arial"/>
      <family val="0"/>
    </font>
    <font>
      <b/>
      <sz val="10"/>
      <color indexed="10"/>
      <name val="Arial"/>
      <family val="0"/>
    </font>
    <font>
      <b/>
      <sz val="12"/>
      <color indexed="10"/>
      <name val="Arial"/>
      <family val="0"/>
    </font>
    <font>
      <b/>
      <sz val="10"/>
      <color indexed="20"/>
      <name val="Arial"/>
      <family val="0"/>
    </font>
    <font>
      <b/>
      <sz val="12"/>
      <color indexed="20"/>
      <name val="Arial"/>
      <family val="0"/>
    </font>
    <font>
      <b/>
      <u val="single"/>
      <sz val="14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sz val="12"/>
      <color indexed="8"/>
      <name val="Arial"/>
      <family val="0"/>
    </font>
    <font>
      <b/>
      <sz val="18"/>
      <color indexed="8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Arial Narrow"/>
      <family val="0"/>
    </font>
    <font>
      <sz val="9"/>
      <color indexed="8"/>
      <name val="Arial"/>
      <family val="0"/>
    </font>
    <font>
      <sz val="9"/>
      <color indexed="8"/>
      <name val="Arial Narrow"/>
      <family val="0"/>
    </font>
    <font>
      <b/>
      <sz val="9"/>
      <color indexed="8"/>
      <name val="Arial Narrow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>
      <alignment horizontal="centerContinuous"/>
    </xf>
    <xf numFmtId="172" fontId="4" fillId="0" borderId="1" xfId="0" applyNumberFormat="1" applyFont="1" applyAlignment="1">
      <alignment/>
    </xf>
    <xf numFmtId="172" fontId="3" fillId="0" borderId="0" xfId="0" applyNumberFormat="1" applyFont="1" applyAlignment="1">
      <alignment/>
    </xf>
    <xf numFmtId="172" fontId="4" fillId="0" borderId="2" xfId="0" applyNumberFormat="1" applyFont="1" applyAlignment="1">
      <alignment horizontal="centerContinuous" wrapText="1"/>
    </xf>
    <xf numFmtId="172" fontId="4" fillId="0" borderId="1" xfId="0" applyNumberFormat="1" applyFont="1" applyAlignment="1">
      <alignment horizontal="centerContinuous" wrapText="1"/>
    </xf>
    <xf numFmtId="172" fontId="4" fillId="0" borderId="3" xfId="0" applyNumberFormat="1" applyFont="1" applyAlignment="1">
      <alignment/>
    </xf>
    <xf numFmtId="172" fontId="4" fillId="0" borderId="2" xfId="0" applyNumberFormat="1" applyFont="1" applyAlignment="1">
      <alignment horizontal="center"/>
    </xf>
    <xf numFmtId="172" fontId="5" fillId="0" borderId="2" xfId="0" applyNumberFormat="1" applyFont="1" applyAlignment="1">
      <alignment/>
    </xf>
    <xf numFmtId="0" fontId="6" fillId="0" borderId="1" xfId="0" applyNumberFormat="1" applyFont="1" applyAlignment="1">
      <alignment/>
    </xf>
    <xf numFmtId="4" fontId="5" fillId="0" borderId="2" xfId="0" applyNumberFormat="1" applyFont="1" applyAlignment="1">
      <alignment/>
    </xf>
    <xf numFmtId="10" fontId="5" fillId="0" borderId="2" xfId="0" applyNumberFormat="1" applyFont="1" applyAlignment="1">
      <alignment/>
    </xf>
    <xf numFmtId="172" fontId="5" fillId="0" borderId="3" xfId="0" applyNumberFormat="1" applyFont="1" applyAlignment="1">
      <alignment/>
    </xf>
    <xf numFmtId="172" fontId="5" fillId="0" borderId="0" xfId="0" applyNumberFormat="1" applyFont="1" applyAlignment="1">
      <alignment/>
    </xf>
    <xf numFmtId="172" fontId="7" fillId="0" borderId="2" xfId="0" applyNumberFormat="1" applyFont="1" applyAlignment="1">
      <alignment/>
    </xf>
    <xf numFmtId="0" fontId="8" fillId="0" borderId="1" xfId="0" applyNumberFormat="1" applyFont="1" applyAlignment="1">
      <alignment/>
    </xf>
    <xf numFmtId="4" fontId="7" fillId="0" borderId="2" xfId="0" applyNumberFormat="1" applyFont="1" applyAlignment="1">
      <alignment/>
    </xf>
    <xf numFmtId="10" fontId="7" fillId="0" borderId="2" xfId="0" applyNumberFormat="1" applyFont="1" applyAlignment="1">
      <alignment/>
    </xf>
    <xf numFmtId="172" fontId="7" fillId="0" borderId="3" xfId="0" applyNumberFormat="1" applyFont="1" applyAlignment="1">
      <alignment/>
    </xf>
    <xf numFmtId="172" fontId="7" fillId="0" borderId="0" xfId="0" applyNumberFormat="1" applyFont="1" applyAlignment="1">
      <alignment/>
    </xf>
    <xf numFmtId="4" fontId="5" fillId="0" borderId="3" xfId="0" applyNumberFormat="1" applyFont="1" applyAlignment="1">
      <alignment/>
    </xf>
    <xf numFmtId="4" fontId="7" fillId="0" borderId="3" xfId="0" applyNumberFormat="1" applyFont="1" applyAlignment="1">
      <alignment/>
    </xf>
    <xf numFmtId="172" fontId="9" fillId="0" borderId="2" xfId="0" applyNumberFormat="1" applyFont="1" applyAlignment="1">
      <alignment/>
    </xf>
    <xf numFmtId="0" fontId="10" fillId="0" borderId="1" xfId="0" applyNumberFormat="1" applyFont="1" applyAlignment="1">
      <alignment/>
    </xf>
    <xf numFmtId="4" fontId="9" fillId="0" borderId="2" xfId="0" applyNumberFormat="1" applyFont="1" applyAlignment="1">
      <alignment/>
    </xf>
    <xf numFmtId="10" fontId="9" fillId="0" borderId="2" xfId="0" applyNumberFormat="1" applyFont="1" applyAlignment="1">
      <alignment/>
    </xf>
    <xf numFmtId="4" fontId="9" fillId="0" borderId="3" xfId="0" applyNumberFormat="1" applyFont="1" applyAlignment="1">
      <alignment/>
    </xf>
    <xf numFmtId="172" fontId="9" fillId="0" borderId="0" xfId="0" applyNumberFormat="1" applyFont="1" applyAlignment="1">
      <alignment/>
    </xf>
    <xf numFmtId="172" fontId="11" fillId="0" borderId="2" xfId="0" applyNumberFormat="1" applyFont="1" applyAlignment="1">
      <alignment/>
    </xf>
    <xf numFmtId="0" fontId="12" fillId="0" borderId="1" xfId="0" applyNumberFormat="1" applyFont="1" applyAlignment="1">
      <alignment/>
    </xf>
    <xf numFmtId="4" fontId="11" fillId="0" borderId="2" xfId="0" applyNumberFormat="1" applyFont="1" applyAlignment="1">
      <alignment/>
    </xf>
    <xf numFmtId="10" fontId="11" fillId="0" borderId="2" xfId="0" applyNumberFormat="1" applyFont="1" applyAlignment="1">
      <alignment/>
    </xf>
    <xf numFmtId="172" fontId="11" fillId="0" borderId="3" xfId="0" applyNumberFormat="1" applyFont="1" applyAlignment="1">
      <alignment/>
    </xf>
    <xf numFmtId="172" fontId="11" fillId="0" borderId="0" xfId="0" applyNumberFormat="1" applyFont="1" applyAlignment="1">
      <alignment/>
    </xf>
    <xf numFmtId="172" fontId="4" fillId="0" borderId="2" xfId="0" applyNumberFormat="1" applyFont="1" applyAlignment="1">
      <alignment/>
    </xf>
    <xf numFmtId="0" fontId="0" fillId="0" borderId="1" xfId="0" applyNumberFormat="1" applyAlignment="1">
      <alignment/>
    </xf>
    <xf numFmtId="4" fontId="4" fillId="0" borderId="2" xfId="0" applyNumberFormat="1" applyFont="1" applyAlignment="1">
      <alignment/>
    </xf>
    <xf numFmtId="10" fontId="4" fillId="0" borderId="2" xfId="0" applyNumberFormat="1" applyFont="1" applyAlignment="1">
      <alignment/>
    </xf>
    <xf numFmtId="172" fontId="1" fillId="0" borderId="0" xfId="0" applyNumberFormat="1" applyFont="1" applyAlignment="1">
      <alignment vertical="top"/>
    </xf>
    <xf numFmtId="172" fontId="4" fillId="0" borderId="0" xfId="0" applyNumberFormat="1" applyFont="1" applyAlignment="1">
      <alignment vertical="center"/>
    </xf>
    <xf numFmtId="172" fontId="4" fillId="0" borderId="0" xfId="0" applyNumberFormat="1" applyFont="1" applyAlignment="1">
      <alignment horizontal="centerContinuous" wrapText="1"/>
    </xf>
    <xf numFmtId="0" fontId="13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Continuous" wrapText="1"/>
    </xf>
    <xf numFmtId="0" fontId="0" fillId="0" borderId="0" xfId="0" applyNumberFormat="1" applyFont="1" applyAlignment="1">
      <alignment/>
    </xf>
    <xf numFmtId="0" fontId="14" fillId="0" borderId="0" xfId="0" applyNumberFormat="1" applyFont="1" applyAlignment="1">
      <alignment horizontal="left"/>
    </xf>
    <xf numFmtId="4" fontId="1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left"/>
    </xf>
    <xf numFmtId="172" fontId="10" fillId="0" borderId="0" xfId="0" applyNumberFormat="1" applyFont="1" applyAlignment="1">
      <alignment horizontal="left"/>
    </xf>
    <xf numFmtId="0" fontId="14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0" fontId="0" fillId="0" borderId="0" xfId="0" applyNumberFormat="1" applyFont="1" applyAlignment="1">
      <alignment horizontal="centerContinuous"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textRotation="90" wrapText="1"/>
    </xf>
    <xf numFmtId="3" fontId="0" fillId="0" borderId="0" xfId="0" applyNumberFormat="1" applyFont="1" applyAlignment="1">
      <alignment horizontal="centerContinuous" vertical="center" textRotation="90" wrapText="1"/>
    </xf>
    <xf numFmtId="3" fontId="0" fillId="0" borderId="0" xfId="0" applyNumberFormat="1" applyFont="1" applyAlignment="1">
      <alignment horizontal="centerContinuous" vertical="center" wrapText="1"/>
    </xf>
    <xf numFmtId="4" fontId="0" fillId="0" borderId="0" xfId="0" applyNumberFormat="1" applyFont="1" applyAlignment="1">
      <alignment horizontal="centerContinuous" vertical="center" wrapText="1"/>
    </xf>
    <xf numFmtId="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3" fontId="16" fillId="0" borderId="0" xfId="0" applyNumberFormat="1" applyFont="1" applyAlignment="1">
      <alignment horizontal="right"/>
    </xf>
    <xf numFmtId="3" fontId="14" fillId="0" borderId="0" xfId="0" applyNumberFormat="1" applyFont="1" applyAlignment="1">
      <alignment/>
    </xf>
    <xf numFmtId="3" fontId="0" fillId="0" borderId="0" xfId="0" applyNumberFormat="1" applyFont="1" applyAlignment="1">
      <alignment horizontal="centerContinuous" wrapText="1"/>
    </xf>
    <xf numFmtId="172" fontId="0" fillId="0" borderId="0" xfId="0" applyNumberFormat="1" applyFont="1" applyAlignment="1">
      <alignment horizontal="centerContinuous" wrapText="1"/>
    </xf>
    <xf numFmtId="4" fontId="0" fillId="0" borderId="0" xfId="0" applyNumberFormat="1" applyFont="1" applyAlignment="1">
      <alignment horizontal="centerContinuous" wrapText="1"/>
    </xf>
    <xf numFmtId="3" fontId="0" fillId="0" borderId="0" xfId="0" applyNumberFormat="1" applyFont="1" applyAlignment="1">
      <alignment vertical="top"/>
    </xf>
    <xf numFmtId="0" fontId="17" fillId="0" borderId="0" xfId="0" applyNumberFormat="1" applyFont="1" applyFill="1" applyAlignment="1">
      <alignment horizontal="centerContinuous" wrapText="1"/>
    </xf>
    <xf numFmtId="0" fontId="16" fillId="0" borderId="0" xfId="0" applyNumberFormat="1" applyFont="1" applyFill="1" applyAlignment="1">
      <alignment horizontal="centerContinuous" wrapText="1"/>
    </xf>
    <xf numFmtId="4" fontId="16" fillId="0" borderId="0" xfId="0" applyNumberFormat="1" applyFont="1" applyFill="1" applyAlignment="1">
      <alignment horizontal="centerContinuous" wrapText="1"/>
    </xf>
    <xf numFmtId="3" fontId="16" fillId="0" borderId="0" xfId="0" applyNumberFormat="1" applyFont="1" applyFill="1" applyAlignment="1">
      <alignment horizontal="centerContinuous" wrapText="1"/>
    </xf>
    <xf numFmtId="0" fontId="1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/>
    </xf>
    <xf numFmtId="4" fontId="16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172" fontId="19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4" fontId="20" fillId="0" borderId="2" xfId="0" applyNumberFormat="1" applyFont="1" applyFill="1" applyAlignment="1">
      <alignment/>
    </xf>
    <xf numFmtId="0" fontId="19" fillId="0" borderId="1" xfId="0" applyNumberFormat="1" applyFont="1" applyFill="1" applyAlignment="1">
      <alignment/>
    </xf>
    <xf numFmtId="0" fontId="16" fillId="0" borderId="1" xfId="0" applyNumberFormat="1" applyFont="1" applyFill="1" applyAlignment="1">
      <alignment/>
    </xf>
    <xf numFmtId="4" fontId="16" fillId="0" borderId="1" xfId="0" applyNumberFormat="1" applyFont="1" applyFill="1" applyAlignment="1">
      <alignment/>
    </xf>
    <xf numFmtId="173" fontId="19" fillId="0" borderId="2" xfId="0" applyNumberFormat="1" applyFont="1" applyFill="1" applyAlignment="1">
      <alignment/>
    </xf>
    <xf numFmtId="174" fontId="19" fillId="0" borderId="3" xfId="0" applyNumberFormat="1" applyFont="1" applyFill="1" applyAlignment="1">
      <alignment/>
    </xf>
    <xf numFmtId="172" fontId="20" fillId="0" borderId="2" xfId="0" applyNumberFormat="1" applyFont="1" applyFill="1" applyAlignment="1">
      <alignment/>
    </xf>
    <xf numFmtId="0" fontId="16" fillId="0" borderId="3" xfId="0" applyNumberFormat="1" applyFont="1" applyFill="1" applyAlignment="1">
      <alignment/>
    </xf>
    <xf numFmtId="3" fontId="16" fillId="0" borderId="1" xfId="0" applyNumberFormat="1" applyFont="1" applyFill="1" applyAlignment="1">
      <alignment/>
    </xf>
    <xf numFmtId="0" fontId="21" fillId="0" borderId="0" xfId="0" applyNumberFormat="1" applyFont="1" applyFill="1" applyAlignment="1">
      <alignment/>
    </xf>
    <xf numFmtId="0" fontId="22" fillId="0" borderId="2" xfId="0" applyNumberFormat="1" applyFont="1" applyFill="1" applyAlignment="1">
      <alignment/>
    </xf>
    <xf numFmtId="0" fontId="22" fillId="0" borderId="1" xfId="0" applyNumberFormat="1" applyFont="1" applyFill="1" applyAlignment="1">
      <alignment/>
    </xf>
    <xf numFmtId="0" fontId="22" fillId="0" borderId="1" xfId="0" applyNumberFormat="1" applyFont="1" applyFill="1" applyAlignment="1">
      <alignment horizontal="right"/>
    </xf>
    <xf numFmtId="0" fontId="16" fillId="0" borderId="2" xfId="0" applyNumberFormat="1" applyFont="1" applyFill="1" applyAlignment="1">
      <alignment/>
    </xf>
    <xf numFmtId="0" fontId="0" fillId="0" borderId="1" xfId="0" applyNumberFormat="1" applyFill="1" applyAlignment="1">
      <alignment/>
    </xf>
    <xf numFmtId="3" fontId="22" fillId="0" borderId="2" xfId="0" applyNumberFormat="1" applyFont="1" applyFill="1" applyAlignment="1">
      <alignment/>
    </xf>
    <xf numFmtId="0" fontId="22" fillId="0" borderId="3" xfId="0" applyNumberFormat="1" applyFont="1" applyFill="1" applyAlignment="1">
      <alignment/>
    </xf>
    <xf numFmtId="0" fontId="22" fillId="0" borderId="0" xfId="0" applyNumberFormat="1" applyFont="1" applyFill="1" applyAlignment="1">
      <alignment/>
    </xf>
    <xf numFmtId="0" fontId="22" fillId="0" borderId="2" xfId="0" applyNumberFormat="1" applyFont="1" applyFill="1" applyAlignment="1">
      <alignment horizontal="centerContinuous"/>
    </xf>
    <xf numFmtId="0" fontId="22" fillId="0" borderId="1" xfId="0" applyNumberFormat="1" applyFont="1" applyFill="1" applyAlignment="1">
      <alignment horizontal="centerContinuous"/>
    </xf>
    <xf numFmtId="0" fontId="23" fillId="0" borderId="1" xfId="0" applyNumberFormat="1" applyFont="1" applyFill="1" applyAlignment="1">
      <alignment horizontal="centerContinuous" vertical="center"/>
    </xf>
    <xf numFmtId="0" fontId="22" fillId="0" borderId="1" xfId="0" applyNumberFormat="1" applyFont="1" applyFill="1" applyAlignment="1">
      <alignment horizontal="centerContinuous" vertical="center"/>
    </xf>
    <xf numFmtId="0" fontId="22" fillId="0" borderId="3" xfId="0" applyNumberFormat="1" applyFont="1" applyFill="1" applyAlignment="1">
      <alignment wrapText="1"/>
    </xf>
    <xf numFmtId="0" fontId="22" fillId="0" borderId="0" xfId="0" applyNumberFormat="1" applyFont="1" applyFill="1" applyAlignment="1">
      <alignment horizontal="center" vertical="center" wrapText="1"/>
    </xf>
    <xf numFmtId="4" fontId="22" fillId="0" borderId="0" xfId="0" applyNumberFormat="1" applyFont="1" applyFill="1" applyAlignment="1">
      <alignment wrapText="1"/>
    </xf>
    <xf numFmtId="3" fontId="22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 vertical="center"/>
    </xf>
    <xf numFmtId="3" fontId="25" fillId="0" borderId="2" xfId="0" applyNumberFormat="1" applyFont="1" applyFill="1" applyAlignment="1">
      <alignment horizontal="center" vertical="center"/>
    </xf>
    <xf numFmtId="3" fontId="25" fillId="0" borderId="2" xfId="0" applyNumberFormat="1" applyFont="1" applyFill="1" applyAlignment="1">
      <alignment horizontal="center" vertical="center" wrapText="1"/>
    </xf>
    <xf numFmtId="4" fontId="26" fillId="0" borderId="2" xfId="0" applyNumberFormat="1" applyFont="1" applyFill="1" applyAlignment="1">
      <alignment horizontal="center" vertical="center" textRotation="90" wrapText="1"/>
    </xf>
    <xf numFmtId="4" fontId="25" fillId="0" borderId="2" xfId="0" applyNumberFormat="1" applyFont="1" applyFill="1" applyAlignment="1">
      <alignment horizontal="center" vertical="center" textRotation="90" wrapText="1"/>
    </xf>
    <xf numFmtId="3" fontId="25" fillId="0" borderId="2" xfId="0" applyNumberFormat="1" applyFont="1" applyFill="1" applyAlignment="1">
      <alignment horizontal="center" vertical="center" textRotation="90" wrapText="1"/>
    </xf>
    <xf numFmtId="3" fontId="23" fillId="0" borderId="2" xfId="0" applyNumberFormat="1" applyFont="1" applyFill="1" applyAlignment="1">
      <alignment horizontal="center" vertical="center" textRotation="90" wrapText="1"/>
    </xf>
    <xf numFmtId="3" fontId="24" fillId="0" borderId="3" xfId="0" applyNumberFormat="1" applyFont="1" applyFill="1" applyAlignment="1">
      <alignment vertical="center"/>
    </xf>
    <xf numFmtId="3" fontId="23" fillId="0" borderId="2" xfId="0" applyNumberFormat="1" applyFont="1" applyFill="1" applyAlignment="1">
      <alignment/>
    </xf>
    <xf numFmtId="3" fontId="27" fillId="0" borderId="2" xfId="0" applyNumberFormat="1" applyFont="1" applyFill="1" applyAlignment="1">
      <alignment/>
    </xf>
    <xf numFmtId="4" fontId="22" fillId="0" borderId="2" xfId="0" applyNumberFormat="1" applyFont="1" applyFill="1" applyAlignment="1">
      <alignment/>
    </xf>
    <xf numFmtId="3" fontId="22" fillId="0" borderId="3" xfId="0" applyNumberFormat="1" applyFont="1" applyFill="1" applyAlignment="1">
      <alignment/>
    </xf>
    <xf numFmtId="3" fontId="23" fillId="0" borderId="4" xfId="0" applyNumberFormat="1" applyFont="1" applyFill="1" applyAlignment="1">
      <alignment/>
    </xf>
    <xf numFmtId="3" fontId="22" fillId="0" borderId="4" xfId="0" applyNumberFormat="1" applyFont="1" applyFill="1" applyAlignment="1">
      <alignment/>
    </xf>
    <xf numFmtId="3" fontId="27" fillId="0" borderId="4" xfId="0" applyNumberFormat="1" applyFont="1" applyFill="1" applyAlignment="1">
      <alignment/>
    </xf>
    <xf numFmtId="4" fontId="22" fillId="0" borderId="4" xfId="0" applyNumberFormat="1" applyFont="1" applyFill="1" applyAlignment="1">
      <alignment/>
    </xf>
    <xf numFmtId="3" fontId="22" fillId="0" borderId="5" xfId="0" applyNumberFormat="1" applyFont="1" applyFill="1" applyAlignment="1">
      <alignment/>
    </xf>
    <xf numFmtId="0" fontId="16" fillId="0" borderId="5" xfId="0" applyNumberFormat="1" applyFont="1" applyFill="1" applyAlignment="1">
      <alignment/>
    </xf>
    <xf numFmtId="3" fontId="22" fillId="0" borderId="2" xfId="0" applyNumberFormat="1" applyFont="1" applyFill="1" applyAlignment="1">
      <alignment horizontal="right"/>
    </xf>
    <xf numFmtId="3" fontId="22" fillId="0" borderId="1" xfId="0" applyNumberFormat="1" applyFont="1" applyFill="1" applyAlignment="1">
      <alignment/>
    </xf>
    <xf numFmtId="4" fontId="22" fillId="0" borderId="1" xfId="0" applyNumberFormat="1" applyFont="1" applyFill="1" applyAlignment="1">
      <alignment/>
    </xf>
    <xf numFmtId="4" fontId="27" fillId="0" borderId="2" xfId="0" applyNumberFormat="1" applyFont="1" applyFill="1" applyAlignment="1">
      <alignment/>
    </xf>
    <xf numFmtId="3" fontId="27" fillId="0" borderId="1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175" fontId="4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showOutlineSymbols="0" zoomScale="87" zoomScaleNormal="87" workbookViewId="0" topLeftCell="A1">
      <selection activeCell="A1" sqref="A1"/>
    </sheetView>
  </sheetViews>
  <sheetFormatPr defaultColWidth="11.5546875" defaultRowHeight="15"/>
  <cols>
    <col min="1" max="1" width="31.6640625" style="2" customWidth="1"/>
    <col min="2" max="2" width="9.6640625" style="2" customWidth="1"/>
    <col min="3" max="11" width="7.6640625" style="2" customWidth="1"/>
    <col min="12" max="16384" width="9.6640625" style="2" customWidth="1"/>
  </cols>
  <sheetData>
    <row r="1" spans="1:2" ht="12.75">
      <c r="A1" s="2" t="s">
        <v>0</v>
      </c>
      <c r="B1" s="2">
        <v>28</v>
      </c>
    </row>
    <row r="3" spans="1:12" ht="12.75">
      <c r="A3" s="3" t="s">
        <v>1</v>
      </c>
      <c r="B3" s="3"/>
      <c r="D3" s="3" t="s">
        <v>25</v>
      </c>
      <c r="E3" s="3"/>
      <c r="F3" s="3"/>
      <c r="G3" s="3"/>
      <c r="H3" s="3"/>
      <c r="I3" s="3"/>
      <c r="J3" s="3"/>
      <c r="K3" s="3"/>
      <c r="L3" s="3"/>
    </row>
    <row r="4" spans="1:12" ht="12.75">
      <c r="A4" s="4"/>
      <c r="B4" s="4"/>
      <c r="D4" s="4"/>
      <c r="E4" s="4"/>
      <c r="F4" s="4"/>
      <c r="G4" s="4"/>
      <c r="H4" s="4"/>
      <c r="I4" s="4"/>
      <c r="J4" s="4"/>
      <c r="K4" s="4"/>
      <c r="L4" s="4"/>
    </row>
    <row r="5" spans="1:12" ht="15">
      <c r="A5" s="2" t="s">
        <v>2</v>
      </c>
      <c r="B5" s="2">
        <v>10227</v>
      </c>
      <c r="D5" s="2" t="s">
        <v>2</v>
      </c>
      <c r="F5" s="1"/>
      <c r="I5" s="1"/>
      <c r="J5" s="1"/>
      <c r="K5" s="1"/>
      <c r="L5" s="134">
        <f>B5/$B$1</f>
        <v>365.25</v>
      </c>
    </row>
    <row r="6" spans="6:12" ht="15">
      <c r="F6" s="1"/>
      <c r="I6" s="1"/>
      <c r="J6" s="1"/>
      <c r="K6" s="1"/>
      <c r="L6" s="134"/>
    </row>
    <row r="7" spans="1:12" ht="15">
      <c r="A7" s="2" t="s">
        <v>3</v>
      </c>
      <c r="B7" s="2">
        <v>448</v>
      </c>
      <c r="D7" s="2" t="s">
        <v>3</v>
      </c>
      <c r="F7" s="1"/>
      <c r="I7" s="1"/>
      <c r="J7" s="1"/>
      <c r="K7" s="1"/>
      <c r="L7" s="134">
        <f>B7/$B$1</f>
        <v>16</v>
      </c>
    </row>
    <row r="8" spans="6:12" ht="15">
      <c r="F8" s="1"/>
      <c r="I8" s="1"/>
      <c r="J8" s="1"/>
      <c r="K8" s="1"/>
      <c r="L8" s="134"/>
    </row>
    <row r="9" spans="1:12" ht="15">
      <c r="A9" s="2" t="s">
        <v>4</v>
      </c>
      <c r="B9" s="2">
        <v>1460</v>
      </c>
      <c r="D9" s="2" t="s">
        <v>4</v>
      </c>
      <c r="F9" s="1"/>
      <c r="I9" s="1"/>
      <c r="J9" s="1"/>
      <c r="K9" s="1"/>
      <c r="L9" s="134">
        <f>B9/$B$1</f>
        <v>52.142857142857146</v>
      </c>
    </row>
    <row r="10" spans="1:12" ht="15">
      <c r="A10" s="2" t="s">
        <v>5</v>
      </c>
      <c r="B10" s="2">
        <v>-52</v>
      </c>
      <c r="D10" s="2" t="s">
        <v>5</v>
      </c>
      <c r="F10" s="1"/>
      <c r="I10" s="1"/>
      <c r="J10" s="1"/>
      <c r="K10" s="1"/>
      <c r="L10" s="134">
        <f>B10/$B$1</f>
        <v>-1.8571428571428572</v>
      </c>
    </row>
    <row r="11" spans="6:13" ht="15">
      <c r="F11" s="1"/>
      <c r="I11" s="1"/>
      <c r="J11" s="1"/>
      <c r="K11" s="1"/>
      <c r="L11" s="134"/>
      <c r="M11" s="134"/>
    </row>
    <row r="12" spans="1:256" ht="15">
      <c r="A12" s="5" t="s">
        <v>6</v>
      </c>
      <c r="B12" s="5">
        <f>SUM(B7:B10)</f>
        <v>1856</v>
      </c>
      <c r="C12" s="5"/>
      <c r="D12" s="5" t="s">
        <v>6</v>
      </c>
      <c r="E12" s="5"/>
      <c r="F12" s="1"/>
      <c r="G12" s="5"/>
      <c r="H12" s="5"/>
      <c r="I12" s="1"/>
      <c r="J12" s="1"/>
      <c r="K12" s="1"/>
      <c r="L12" s="134">
        <f>B12/$B$1</f>
        <v>66.28571428571429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6:12" ht="15">
      <c r="F13" s="1"/>
      <c r="I13" s="1"/>
      <c r="J13" s="1"/>
      <c r="K13" s="1"/>
      <c r="L13" s="134"/>
    </row>
    <row r="14" spans="1:12" ht="15">
      <c r="A14" s="2" t="s">
        <v>7</v>
      </c>
      <c r="B14" s="2">
        <f>B5-B12</f>
        <v>8371</v>
      </c>
      <c r="D14" s="2" t="s">
        <v>26</v>
      </c>
      <c r="F14" s="1"/>
      <c r="I14" s="1"/>
      <c r="J14" s="1"/>
      <c r="K14" s="1"/>
      <c r="L14" s="134">
        <f>B12/B1</f>
        <v>66.28571428571429</v>
      </c>
    </row>
    <row r="15" spans="6:12" ht="15">
      <c r="F15" s="1"/>
      <c r="I15" s="1"/>
      <c r="J15" s="1"/>
      <c r="K15" s="1"/>
      <c r="L15" s="134"/>
    </row>
    <row r="16" spans="2:13" ht="15">
      <c r="B16" s="1"/>
      <c r="D16" s="2" t="s">
        <v>27</v>
      </c>
      <c r="F16" s="1"/>
      <c r="I16" s="1"/>
      <c r="J16" s="1"/>
      <c r="K16" s="1"/>
      <c r="L16" s="134">
        <f>B14/B1</f>
        <v>298.9642857142857</v>
      </c>
      <c r="M16" s="134"/>
    </row>
    <row r="19" spans="3:12" ht="12.75">
      <c r="C19" s="6" t="s">
        <v>15</v>
      </c>
      <c r="D19" s="7"/>
      <c r="E19" s="7"/>
      <c r="F19" s="6" t="s">
        <v>17</v>
      </c>
      <c r="G19" s="7"/>
      <c r="H19" s="7"/>
      <c r="I19" s="6" t="s">
        <v>19</v>
      </c>
      <c r="J19" s="7"/>
      <c r="K19" s="7"/>
      <c r="L19" s="8"/>
    </row>
    <row r="20" spans="3:12" ht="12.75">
      <c r="C20" s="9" t="s">
        <v>24</v>
      </c>
      <c r="D20" s="9" t="s">
        <v>28</v>
      </c>
      <c r="E20" s="9"/>
      <c r="F20" s="9" t="s">
        <v>24</v>
      </c>
      <c r="G20" s="9" t="s">
        <v>28</v>
      </c>
      <c r="H20" s="9"/>
      <c r="I20" s="9" t="s">
        <v>24</v>
      </c>
      <c r="J20" s="9" t="s">
        <v>28</v>
      </c>
      <c r="K20" s="9"/>
      <c r="L20" s="8"/>
    </row>
    <row r="21" spans="1:256" ht="15.75">
      <c r="A21" s="10" t="s">
        <v>8</v>
      </c>
      <c r="B21" s="11"/>
      <c r="C21" s="12">
        <f>$L$16*16</f>
        <v>4783.428571428572</v>
      </c>
      <c r="D21" s="12">
        <f>C21/6</f>
        <v>797.2380952380953</v>
      </c>
      <c r="E21" s="13">
        <f>D21/$D$27</f>
        <v>0.545679736644829</v>
      </c>
      <c r="F21" s="12">
        <f>$L$16*16</f>
        <v>4783.428571428572</v>
      </c>
      <c r="G21" s="12">
        <f>F21/4</f>
        <v>1195.857142857143</v>
      </c>
      <c r="H21" s="13">
        <f>G21/G$27</f>
        <v>0.7275729821931054</v>
      </c>
      <c r="I21" s="12">
        <f>$L$16*12</f>
        <v>3587.5714285714284</v>
      </c>
      <c r="J21" s="12">
        <f>I21/3</f>
        <v>1195.857142857143</v>
      </c>
      <c r="K21" s="13">
        <f>J21/J$27</f>
        <v>0.8185196049672436</v>
      </c>
      <c r="L21" s="14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ht="15.75">
      <c r="A22" s="16" t="s">
        <v>9</v>
      </c>
      <c r="B22" s="17"/>
      <c r="C22" s="18">
        <f>$L$16*8</f>
        <v>2391.714285714286</v>
      </c>
      <c r="D22" s="18">
        <f>C22/6</f>
        <v>398.61904761904765</v>
      </c>
      <c r="E22" s="19">
        <f>D22/D$27</f>
        <v>0.2728398683224145</v>
      </c>
      <c r="F22" s="18">
        <f>$L$16*2</f>
        <v>597.9285714285714</v>
      </c>
      <c r="G22" s="18">
        <f>F22/4</f>
        <v>149.48214285714286</v>
      </c>
      <c r="H22" s="19">
        <f>G22/G$27</f>
        <v>0.09094662277413817</v>
      </c>
      <c r="I22" s="18">
        <f>$L$16*0</f>
        <v>0</v>
      </c>
      <c r="J22" s="18">
        <f>I22/3</f>
        <v>0</v>
      </c>
      <c r="K22" s="19">
        <f>J22/J$27</f>
        <v>0</v>
      </c>
      <c r="L22" s="20"/>
      <c r="M22" s="15"/>
      <c r="N22" s="15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ht="15.75" hidden="1">
      <c r="A23" s="10" t="s">
        <v>10</v>
      </c>
      <c r="B23" s="11"/>
      <c r="C23" s="12"/>
      <c r="D23" s="12"/>
      <c r="E23" s="13"/>
      <c r="F23" s="12"/>
      <c r="G23" s="12"/>
      <c r="H23" s="13"/>
      <c r="I23" s="12"/>
      <c r="J23" s="12"/>
      <c r="K23" s="13"/>
      <c r="L23" s="22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ht="15.75" hidden="1">
      <c r="A24" s="16" t="s">
        <v>11</v>
      </c>
      <c r="B24" s="17"/>
      <c r="C24" s="18"/>
      <c r="D24" s="18"/>
      <c r="E24" s="19"/>
      <c r="F24" s="18"/>
      <c r="G24" s="18"/>
      <c r="H24" s="19"/>
      <c r="I24" s="18"/>
      <c r="J24" s="18">
        <v>0</v>
      </c>
      <c r="K24" s="19"/>
      <c r="L24" s="23"/>
      <c r="M24" s="15"/>
      <c r="N24" s="15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15.75">
      <c r="A25" s="24" t="s">
        <v>12</v>
      </c>
      <c r="B25" s="25"/>
      <c r="C25" s="26">
        <f>$L$14*16</f>
        <v>1060.5714285714287</v>
      </c>
      <c r="D25" s="26">
        <f>C25/6</f>
        <v>176.7619047619048</v>
      </c>
      <c r="E25" s="27">
        <f>D25/$D$27</f>
        <v>0.12098693002183764</v>
      </c>
      <c r="F25" s="26">
        <f>$L$14*16</f>
        <v>1060.5714285714287</v>
      </c>
      <c r="G25" s="26">
        <f>F25/4</f>
        <v>265.14285714285717</v>
      </c>
      <c r="H25" s="27">
        <f>G25/G$27</f>
        <v>0.1613159066957835</v>
      </c>
      <c r="I25" s="26">
        <f>$L$14*12</f>
        <v>795.4285714285716</v>
      </c>
      <c r="J25" s="26">
        <f>I25/3</f>
        <v>265.14285714285717</v>
      </c>
      <c r="K25" s="27">
        <f>J25/J$27</f>
        <v>0.18148039503275645</v>
      </c>
      <c r="L25" s="28"/>
      <c r="M25" s="15"/>
      <c r="N25" s="15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  <c r="IV25" s="29"/>
    </row>
    <row r="26" spans="1:256" ht="15.75">
      <c r="A26" s="30" t="s">
        <v>13</v>
      </c>
      <c r="B26" s="31"/>
      <c r="C26" s="32">
        <f>$L$14*8</f>
        <v>530.2857142857143</v>
      </c>
      <c r="D26" s="32">
        <f>C26/6</f>
        <v>88.3809523809524</v>
      </c>
      <c r="E26" s="33">
        <f>D26/$D$27</f>
        <v>0.06049346501091882</v>
      </c>
      <c r="F26" s="32">
        <f>$L$14*2</f>
        <v>132.57142857142858</v>
      </c>
      <c r="G26" s="32">
        <f>F26/4</f>
        <v>33.142857142857146</v>
      </c>
      <c r="H26" s="33">
        <f>G26/G$27</f>
        <v>0.020164488336972937</v>
      </c>
      <c r="I26" s="32">
        <f>$L$14*0</f>
        <v>0</v>
      </c>
      <c r="J26" s="32">
        <f>I26/3</f>
        <v>0</v>
      </c>
      <c r="K26" s="33">
        <f>J26/J$27</f>
        <v>0</v>
      </c>
      <c r="L26" s="34"/>
      <c r="M26" s="15"/>
      <c r="N26" s="1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12" ht="15">
      <c r="A27" s="36" t="s">
        <v>14</v>
      </c>
      <c r="B27" s="37"/>
      <c r="C27" s="38"/>
      <c r="D27" s="38">
        <f>SUM(D21:D26)</f>
        <v>1461</v>
      </c>
      <c r="E27" s="39">
        <f>SUM(E21:E22)</f>
        <v>0.8185196049672436</v>
      </c>
      <c r="F27" s="38"/>
      <c r="G27" s="38">
        <f>SUM(G21:G26)</f>
        <v>1643.625</v>
      </c>
      <c r="H27" s="39">
        <f>SUM(H21:H22)</f>
        <v>0.8185196049672436</v>
      </c>
      <c r="I27" s="38"/>
      <c r="J27" s="38">
        <f>SUM(J21:J26)</f>
        <v>1461</v>
      </c>
      <c r="K27" s="39">
        <f>SUM(K21:K22)</f>
        <v>0.8185196049672436</v>
      </c>
      <c r="L27" s="8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2" ht="12.75">
      <c r="A29" s="40" t="s">
        <v>15</v>
      </c>
      <c r="B29" s="2" t="s">
        <v>21</v>
      </c>
    </row>
    <row r="31" spans="1:12" ht="12.75">
      <c r="A31" s="41" t="s">
        <v>16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3" spans="1:12" ht="25.5">
      <c r="A33" s="40" t="s">
        <v>17</v>
      </c>
      <c r="B33" s="42" t="s">
        <v>22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5" ht="12.75">
      <c r="A35" s="41" t="s">
        <v>18</v>
      </c>
    </row>
    <row r="37" spans="1:12" ht="12.75">
      <c r="A37" s="40" t="s">
        <v>19</v>
      </c>
      <c r="B37" s="42" t="s">
        <v>23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9" ht="12.75">
      <c r="A39" s="41" t="s">
        <v>20</v>
      </c>
    </row>
  </sheetData>
  <printOptions horizontalCentered="1"/>
  <pageMargins left="0.39375" right="0.39375" top="0.39375" bottom="0.39375" header="0" footer="0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8"/>
  <sheetViews>
    <sheetView showOutlineSymbols="0" zoomScale="87" zoomScaleNormal="87" workbookViewId="0" topLeftCell="A1">
      <selection activeCell="B5" sqref="B5"/>
    </sheetView>
  </sheetViews>
  <sheetFormatPr defaultColWidth="11.5546875" defaultRowHeight="15"/>
  <cols>
    <col min="1" max="1" width="36.6640625" style="64" customWidth="1"/>
    <col min="2" max="2" width="7.6640625" style="64" customWidth="1"/>
    <col min="3" max="4" width="9.6640625" style="64" customWidth="1"/>
    <col min="5" max="5" width="9.6640625" style="65" customWidth="1"/>
    <col min="6" max="15" width="9.6640625" style="64" customWidth="1"/>
    <col min="16" max="18" width="9.6640625" style="49" customWidth="1"/>
    <col min="19" max="16384" width="9.6640625" style="64" customWidth="1"/>
  </cols>
  <sheetData>
    <row r="1" spans="1:256" ht="18">
      <c r="A1" s="43" t="s">
        <v>29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45"/>
      <c r="M1" s="45"/>
      <c r="N1" s="45"/>
      <c r="O1" s="45"/>
      <c r="P1" s="45"/>
      <c r="Q1" s="45"/>
      <c r="R1" s="45"/>
      <c r="S1" s="45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  <c r="IP1" s="46"/>
      <c r="IQ1" s="46"/>
      <c r="IR1" s="46"/>
      <c r="IS1" s="46"/>
      <c r="IT1" s="46"/>
      <c r="IU1" s="46"/>
      <c r="IV1" s="46"/>
    </row>
    <row r="2" spans="1:256" ht="18">
      <c r="A2" s="47" t="s">
        <v>30</v>
      </c>
      <c r="B2" s="48">
        <v>1.5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46"/>
      <c r="IV2" s="46"/>
    </row>
    <row r="3" spans="1:256" ht="18">
      <c r="A3" s="50" t="s">
        <v>31</v>
      </c>
      <c r="B3" s="48">
        <v>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46"/>
      <c r="IV3" s="46"/>
    </row>
    <row r="4" spans="1:256" ht="18">
      <c r="A4" s="50" t="s">
        <v>32</v>
      </c>
      <c r="B4" s="48">
        <v>1.5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  <c r="IV4" s="46"/>
    </row>
    <row r="5" spans="1:256" ht="18">
      <c r="A5" s="51" t="s">
        <v>33</v>
      </c>
      <c r="B5" s="48">
        <v>1.5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46"/>
      <c r="IV5" s="46"/>
    </row>
    <row r="6" spans="1:256" ht="18">
      <c r="A6" s="52" t="s">
        <v>34</v>
      </c>
      <c r="B6" s="48">
        <v>2</v>
      </c>
      <c r="C6" s="46"/>
      <c r="D6" s="53"/>
      <c r="E6" s="46"/>
      <c r="F6" s="54"/>
      <c r="G6" s="53"/>
      <c r="H6" s="53"/>
      <c r="I6" s="53"/>
      <c r="J6" s="46"/>
      <c r="K6" s="46"/>
      <c r="L6" s="46"/>
      <c r="M6" s="55"/>
      <c r="N6" s="46"/>
      <c r="O6" s="46"/>
      <c r="P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46"/>
      <c r="IV6" s="46"/>
    </row>
    <row r="8" spans="1:256" ht="15.75">
      <c r="A8" s="53" t="s">
        <v>35</v>
      </c>
      <c r="B8" s="53">
        <v>100</v>
      </c>
      <c r="C8" s="46"/>
      <c r="D8" s="46"/>
      <c r="E8" s="46"/>
      <c r="F8" s="56"/>
      <c r="G8" s="56"/>
      <c r="H8" s="56"/>
      <c r="I8" s="56"/>
      <c r="J8" s="46"/>
      <c r="K8" s="46"/>
      <c r="L8" s="46"/>
      <c r="M8" s="46"/>
      <c r="N8" s="46"/>
      <c r="O8" s="46"/>
      <c r="P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  <c r="IV8" s="46"/>
    </row>
    <row r="9" spans="1:256" ht="15">
      <c r="A9" s="57"/>
      <c r="B9" s="58"/>
      <c r="C9" s="59"/>
      <c r="D9" s="58"/>
      <c r="E9" s="59"/>
      <c r="F9" s="60"/>
      <c r="G9" s="60"/>
      <c r="H9" s="60"/>
      <c r="I9" s="60"/>
      <c r="J9" s="60"/>
      <c r="K9" s="60"/>
      <c r="L9" s="60"/>
      <c r="M9" s="59"/>
      <c r="N9" s="61"/>
      <c r="O9" s="62"/>
      <c r="P9" s="63"/>
      <c r="Q9" s="61"/>
      <c r="R9" s="61"/>
      <c r="S9" s="61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  <c r="IU9" s="57"/>
      <c r="IV9" s="57"/>
    </row>
    <row r="10" spans="1:256" ht="15.75">
      <c r="A10" s="53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  <c r="IV10" s="46"/>
    </row>
    <row r="11" ht="15">
      <c r="P11" s="66"/>
    </row>
    <row r="12" ht="15">
      <c r="P12" s="66"/>
    </row>
    <row r="13" ht="15">
      <c r="P13" s="66"/>
    </row>
    <row r="14" ht="15">
      <c r="P14" s="66"/>
    </row>
    <row r="15" ht="15">
      <c r="P15" s="66"/>
    </row>
    <row r="16" ht="15">
      <c r="P16" s="66"/>
    </row>
    <row r="17" ht="15">
      <c r="P17" s="66"/>
    </row>
    <row r="18" ht="15">
      <c r="P18" s="66"/>
    </row>
    <row r="19" ht="15">
      <c r="P19" s="66"/>
    </row>
    <row r="20" ht="15">
      <c r="P20" s="66"/>
    </row>
    <row r="21" ht="15">
      <c r="P21" s="66"/>
    </row>
    <row r="22" ht="15">
      <c r="P22" s="66"/>
    </row>
    <row r="23" ht="15">
      <c r="P23" s="66"/>
    </row>
    <row r="24" ht="15">
      <c r="P24" s="66"/>
    </row>
    <row r="25" ht="15">
      <c r="P25" s="66"/>
    </row>
    <row r="26" ht="15">
      <c r="P26" s="66"/>
    </row>
    <row r="27" ht="15">
      <c r="P27" s="66"/>
    </row>
    <row r="28" spans="2:16" ht="15">
      <c r="B28" s="67"/>
      <c r="P28" s="66"/>
    </row>
    <row r="29" spans="11:19" ht="15.75">
      <c r="K29" s="68"/>
      <c r="L29" s="68"/>
      <c r="M29" s="68"/>
      <c r="Q29" s="68"/>
      <c r="S29" s="68"/>
    </row>
    <row r="30" ht="15.75">
      <c r="A30" s="53"/>
    </row>
    <row r="31" ht="15">
      <c r="P31" s="66"/>
    </row>
    <row r="32" spans="11:19" ht="15.75">
      <c r="K32" s="68"/>
      <c r="L32" s="68"/>
      <c r="M32" s="68"/>
      <c r="Q32" s="68"/>
      <c r="S32" s="68"/>
    </row>
    <row r="33" ht="15.75">
      <c r="A33" s="53"/>
    </row>
    <row r="34" ht="15">
      <c r="P34" s="66"/>
    </row>
    <row r="35" ht="15">
      <c r="P35" s="66"/>
    </row>
    <row r="36" spans="11:19" ht="15.75">
      <c r="K36" s="68"/>
      <c r="L36" s="68"/>
      <c r="M36" s="68"/>
      <c r="Q36" s="68"/>
      <c r="S36" s="68"/>
    </row>
    <row r="37" ht="15.75">
      <c r="A37" s="53"/>
    </row>
    <row r="38" ht="15">
      <c r="P38" s="66"/>
    </row>
    <row r="39" ht="15">
      <c r="P39" s="66"/>
    </row>
    <row r="40" ht="15">
      <c r="P40" s="66"/>
    </row>
    <row r="41" spans="11:19" ht="15.75">
      <c r="K41" s="68"/>
      <c r="L41" s="68"/>
      <c r="M41" s="68"/>
      <c r="Q41" s="68"/>
      <c r="S41" s="68"/>
    </row>
    <row r="43" spans="1:19" ht="15.75">
      <c r="A43" s="46"/>
      <c r="B43" s="46"/>
      <c r="K43" s="68"/>
      <c r="L43" s="68"/>
      <c r="M43" s="68"/>
      <c r="Q43" s="68"/>
      <c r="S43" s="68"/>
    </row>
    <row r="44" ht="15">
      <c r="Q44" s="64"/>
    </row>
    <row r="47" spans="2:16" ht="15">
      <c r="B47" s="69"/>
      <c r="C47" s="69"/>
      <c r="D47" s="69"/>
      <c r="E47" s="70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71"/>
    </row>
    <row r="49" spans="2:16" ht="15">
      <c r="B49" s="69"/>
      <c r="C49" s="69"/>
      <c r="D49" s="69"/>
      <c r="E49" s="70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71"/>
    </row>
    <row r="51" spans="2:16" ht="15">
      <c r="B51" s="69"/>
      <c r="C51" s="69"/>
      <c r="D51" s="69"/>
      <c r="E51" s="70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71"/>
    </row>
    <row r="54" spans="1:19" ht="15">
      <c r="A54" s="72"/>
      <c r="B54" s="69"/>
      <c r="C54" s="69"/>
      <c r="D54" s="69"/>
      <c r="E54" s="70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71"/>
      <c r="Q54" s="71"/>
      <c r="R54" s="71"/>
      <c r="S54" s="69"/>
    </row>
    <row r="55" spans="1:19" ht="15">
      <c r="A55" s="72"/>
      <c r="B55" s="69"/>
      <c r="C55" s="69"/>
      <c r="D55" s="69"/>
      <c r="E55" s="70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71"/>
      <c r="Q55" s="71"/>
      <c r="R55" s="71"/>
      <c r="S55" s="69"/>
    </row>
    <row r="56" spans="1:19" ht="15">
      <c r="A56" s="72"/>
      <c r="B56" s="69"/>
      <c r="C56" s="69"/>
      <c r="D56" s="69"/>
      <c r="E56" s="70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71"/>
      <c r="Q56" s="71"/>
      <c r="R56" s="71"/>
      <c r="S56" s="69"/>
    </row>
    <row r="58" spans="2:16" ht="15">
      <c r="B58" s="69"/>
      <c r="C58" s="69"/>
      <c r="D58" s="69"/>
      <c r="E58" s="70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71"/>
    </row>
  </sheetData>
  <printOptions horizontalCentered="1"/>
  <pageMargins left="0.39375" right="0.39375" top="0.39375" bottom="0.39375" header="0" footer="0"/>
  <pageSetup horizontalDpi="600" verticalDpi="600" orientation="landscape" paperSize="9" r:id="rId1"/>
  <headerFooter alignWithMargins="0">
    <oddFooter>&amp;L&amp;N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82"/>
  <sheetViews>
    <sheetView tabSelected="1" showOutlineSymbols="0" zoomScale="87" zoomScaleNormal="87" workbookViewId="0" topLeftCell="B25">
      <selection activeCell="P54" sqref="P54"/>
    </sheetView>
  </sheetViews>
  <sheetFormatPr defaultColWidth="11.5546875" defaultRowHeight="15"/>
  <cols>
    <col min="1" max="1" width="29.6640625" style="109" customWidth="1"/>
    <col min="2" max="2" width="8.6640625" style="109" customWidth="1"/>
    <col min="3" max="3" width="7.6640625" style="109" customWidth="1"/>
    <col min="4" max="4" width="7.6640625" style="133" customWidth="1"/>
    <col min="5" max="5" width="6.99609375" style="133" customWidth="1"/>
    <col min="6" max="6" width="6.88671875" style="133" customWidth="1"/>
    <col min="7" max="7" width="7.4453125" style="133" customWidth="1"/>
    <col min="8" max="8" width="7.21484375" style="133" customWidth="1"/>
    <col min="9" max="9" width="5.6640625" style="133" customWidth="1"/>
    <col min="10" max="10" width="6.99609375" style="133" customWidth="1"/>
    <col min="11" max="11" width="6.6640625" style="133" customWidth="1"/>
    <col min="12" max="14" width="7.6640625" style="109" customWidth="1"/>
    <col min="15" max="15" width="4.6640625" style="109" customWidth="1"/>
    <col min="16" max="16" width="11.6640625" style="109" customWidth="1"/>
    <col min="17" max="224" width="9.6640625" style="109" customWidth="1"/>
    <col min="225" max="255" width="9.6640625" style="77" customWidth="1"/>
    <col min="256" max="16384" width="9.6640625" style="78" customWidth="1"/>
  </cols>
  <sheetData>
    <row r="1" spans="1:224" ht="23.25">
      <c r="A1" s="73" t="s">
        <v>36</v>
      </c>
      <c r="B1" s="74"/>
      <c r="C1" s="74"/>
      <c r="D1" s="74"/>
      <c r="E1" s="74"/>
      <c r="F1" s="74"/>
      <c r="G1" s="74"/>
      <c r="H1" s="74"/>
      <c r="I1" s="74"/>
      <c r="J1" s="74"/>
      <c r="K1" s="75"/>
      <c r="L1" s="76"/>
      <c r="M1" s="76"/>
      <c r="N1" s="76"/>
      <c r="O1" s="74"/>
      <c r="P1" s="76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</row>
    <row r="2" spans="1:224" ht="20.25">
      <c r="A2" s="79" t="s">
        <v>29</v>
      </c>
      <c r="B2" s="77"/>
      <c r="C2" s="77"/>
      <c r="D2" s="77"/>
      <c r="E2" s="77"/>
      <c r="F2" s="77"/>
      <c r="G2" s="77"/>
      <c r="H2" s="77"/>
      <c r="I2" s="77"/>
      <c r="J2" s="77"/>
      <c r="K2" s="80"/>
      <c r="L2" s="81"/>
      <c r="M2" s="81"/>
      <c r="N2" s="81"/>
      <c r="O2" s="77"/>
      <c r="P2" s="81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</row>
    <row r="3" spans="1:224" ht="15.75">
      <c r="A3" s="82"/>
      <c r="B3" s="77"/>
      <c r="C3" s="77"/>
      <c r="D3" s="83"/>
      <c r="E3" s="77"/>
      <c r="F3" s="84" t="s">
        <v>81</v>
      </c>
      <c r="G3" s="85"/>
      <c r="H3" s="86"/>
      <c r="I3" s="85"/>
      <c r="J3" s="85"/>
      <c r="K3" s="87"/>
      <c r="L3" s="86"/>
      <c r="M3" s="88">
        <f>COEFICIENTES!B2</f>
        <v>1.5</v>
      </c>
      <c r="N3" s="89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</row>
    <row r="4" spans="1:224" ht="15.75">
      <c r="A4" s="90" t="s">
        <v>37</v>
      </c>
      <c r="B4" s="86"/>
      <c r="C4" s="86"/>
      <c r="D4" s="88">
        <f>COEFICIENTES!B5</f>
        <v>1.5</v>
      </c>
      <c r="E4" s="91"/>
      <c r="F4" s="84" t="s">
        <v>83</v>
      </c>
      <c r="G4" s="85"/>
      <c r="H4" s="86"/>
      <c r="I4" s="85"/>
      <c r="J4" s="85"/>
      <c r="K4" s="87"/>
      <c r="L4" s="86"/>
      <c r="M4" s="88">
        <f>COEFICIENTES!B6</f>
        <v>2</v>
      </c>
      <c r="N4" s="89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</row>
    <row r="5" spans="1:224" ht="15">
      <c r="A5" s="86"/>
      <c r="B5" s="86"/>
      <c r="C5" s="86"/>
      <c r="D5" s="86"/>
      <c r="E5" s="77"/>
      <c r="F5" s="86"/>
      <c r="G5" s="86"/>
      <c r="H5" s="86"/>
      <c r="I5" s="86"/>
      <c r="J5" s="86"/>
      <c r="K5" s="87"/>
      <c r="L5" s="92"/>
      <c r="M5" s="92"/>
      <c r="N5" s="81"/>
      <c r="O5" s="77"/>
      <c r="P5" s="81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</row>
    <row r="6" spans="1:224" ht="18">
      <c r="A6" s="93" t="s">
        <v>38</v>
      </c>
      <c r="B6" s="77"/>
      <c r="C6" s="77"/>
      <c r="D6" s="77"/>
      <c r="E6" s="77"/>
      <c r="F6" s="77"/>
      <c r="G6" s="77"/>
      <c r="H6" s="77"/>
      <c r="I6" s="77"/>
      <c r="J6" s="77"/>
      <c r="K6" s="80"/>
      <c r="L6" s="81"/>
      <c r="M6" s="81"/>
      <c r="N6" s="81"/>
      <c r="O6" s="77"/>
      <c r="P6" s="81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</row>
    <row r="7" spans="1:224" ht="15">
      <c r="A7" s="94" t="s">
        <v>39</v>
      </c>
      <c r="B7" s="95" t="s">
        <v>73</v>
      </c>
      <c r="C7" s="95"/>
      <c r="D7" s="96"/>
      <c r="E7" s="97"/>
      <c r="F7" s="91"/>
      <c r="G7" s="77"/>
      <c r="H7" s="77"/>
      <c r="I7" s="77"/>
      <c r="J7" s="77"/>
      <c r="K7" s="80"/>
      <c r="L7" s="81"/>
      <c r="M7" s="81"/>
      <c r="N7" s="81"/>
      <c r="O7" s="77"/>
      <c r="P7" s="81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</row>
    <row r="8" spans="1:224" ht="15">
      <c r="A8" s="95"/>
      <c r="B8" s="95"/>
      <c r="C8" s="95"/>
      <c r="D8" s="95"/>
      <c r="E8" s="86"/>
      <c r="F8" s="77"/>
      <c r="G8" s="77"/>
      <c r="H8" s="77"/>
      <c r="I8" s="77"/>
      <c r="J8" s="77"/>
      <c r="K8" s="80"/>
      <c r="L8" s="81"/>
      <c r="M8" s="81"/>
      <c r="N8" s="81"/>
      <c r="O8" s="77"/>
      <c r="P8" s="81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</row>
    <row r="9" spans="1:224" ht="15">
      <c r="A9" s="94" t="s">
        <v>40</v>
      </c>
      <c r="B9" s="98"/>
      <c r="C9" s="99">
        <v>1456238</v>
      </c>
      <c r="D9" s="100"/>
      <c r="E9" s="77"/>
      <c r="F9" s="77"/>
      <c r="G9" s="77"/>
      <c r="H9" s="77"/>
      <c r="I9" s="77"/>
      <c r="J9" s="77"/>
      <c r="K9" s="80"/>
      <c r="L9" s="81"/>
      <c r="M9" s="81"/>
      <c r="N9" s="81"/>
      <c r="O9" s="77"/>
      <c r="P9" s="81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</row>
    <row r="10" spans="1:224" ht="15">
      <c r="A10" s="94" t="s">
        <v>41</v>
      </c>
      <c r="B10" s="98"/>
      <c r="C10" s="99">
        <v>625692</v>
      </c>
      <c r="D10" s="100"/>
      <c r="E10" s="77"/>
      <c r="F10" s="77"/>
      <c r="G10" s="77"/>
      <c r="H10" s="77"/>
      <c r="I10" s="77"/>
      <c r="J10" s="77"/>
      <c r="K10" s="80"/>
      <c r="L10" s="81"/>
      <c r="M10" s="81"/>
      <c r="N10" s="81"/>
      <c r="O10" s="77"/>
      <c r="P10" s="81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</row>
    <row r="11" spans="1:224" ht="15">
      <c r="A11" s="94" t="s">
        <v>42</v>
      </c>
      <c r="B11" s="98"/>
      <c r="C11" s="99">
        <v>345900</v>
      </c>
      <c r="D11" s="100"/>
      <c r="E11" s="77"/>
      <c r="F11" s="77"/>
      <c r="G11" s="77"/>
      <c r="H11" s="77"/>
      <c r="I11" s="77"/>
      <c r="J11" s="77"/>
      <c r="K11" s="80"/>
      <c r="L11" s="81"/>
      <c r="M11" s="81"/>
      <c r="N11" s="81"/>
      <c r="O11" s="77"/>
      <c r="P11" s="81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</row>
    <row r="12" spans="1:224" ht="15">
      <c r="A12" s="94" t="s">
        <v>43</v>
      </c>
      <c r="B12" s="98"/>
      <c r="C12" s="99">
        <f>SUM(C9:C11)</f>
        <v>2427830</v>
      </c>
      <c r="D12" s="100"/>
      <c r="E12" s="77"/>
      <c r="F12" s="77"/>
      <c r="G12" s="77"/>
      <c r="H12" s="77"/>
      <c r="I12" s="77"/>
      <c r="J12" s="77"/>
      <c r="K12" s="80"/>
      <c r="L12" s="81"/>
      <c r="M12" s="81"/>
      <c r="N12" s="81"/>
      <c r="O12" s="77"/>
      <c r="P12" s="81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</row>
    <row r="13" spans="1:224" ht="15">
      <c r="A13" s="94" t="s">
        <v>44</v>
      </c>
      <c r="B13" s="98"/>
      <c r="C13" s="99">
        <f>C12/1647</f>
        <v>1474.0922890103218</v>
      </c>
      <c r="D13" s="100"/>
      <c r="E13" s="77"/>
      <c r="F13" s="77"/>
      <c r="G13" s="77"/>
      <c r="H13" s="77"/>
      <c r="I13" s="77"/>
      <c r="J13" s="77"/>
      <c r="K13" s="80"/>
      <c r="L13" s="81"/>
      <c r="M13" s="81"/>
      <c r="N13" s="81"/>
      <c r="O13" s="77"/>
      <c r="P13" s="81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</row>
    <row r="14" spans="1:224" ht="15">
      <c r="A14" s="86"/>
      <c r="B14" s="86"/>
      <c r="C14" s="86"/>
      <c r="D14" s="77"/>
      <c r="E14" s="77"/>
      <c r="F14" s="77"/>
      <c r="G14" s="77"/>
      <c r="H14" s="77"/>
      <c r="I14" s="77"/>
      <c r="J14" s="77"/>
      <c r="K14" s="80"/>
      <c r="L14" s="81"/>
      <c r="M14" s="81"/>
      <c r="N14" s="81"/>
      <c r="O14" s="77"/>
      <c r="P14" s="81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</row>
    <row r="15" spans="1:224" ht="15">
      <c r="A15" s="77"/>
      <c r="B15" s="101"/>
      <c r="C15" s="101"/>
      <c r="D15" s="102" t="s">
        <v>78</v>
      </c>
      <c r="E15" s="103"/>
      <c r="F15" s="104"/>
      <c r="G15" s="105"/>
      <c r="H15" s="106"/>
      <c r="I15" s="107"/>
      <c r="J15" s="107"/>
      <c r="K15" s="108"/>
      <c r="O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</row>
    <row r="16" spans="1:224" ht="144" customHeight="1">
      <c r="A16" s="110"/>
      <c r="B16" s="111" t="s">
        <v>74</v>
      </c>
      <c r="C16" s="112" t="s">
        <v>77</v>
      </c>
      <c r="D16" s="113" t="s">
        <v>79</v>
      </c>
      <c r="E16" s="113" t="s">
        <v>81</v>
      </c>
      <c r="F16" s="113" t="s">
        <v>37</v>
      </c>
      <c r="G16" s="113" t="s">
        <v>83</v>
      </c>
      <c r="H16" s="113" t="s">
        <v>86</v>
      </c>
      <c r="I16" s="113" t="s">
        <v>87</v>
      </c>
      <c r="J16" s="113" t="s">
        <v>88</v>
      </c>
      <c r="K16" s="114" t="s">
        <v>89</v>
      </c>
      <c r="L16" s="115" t="s">
        <v>90</v>
      </c>
      <c r="M16" s="116" t="s">
        <v>91</v>
      </c>
      <c r="N16" s="116" t="s">
        <v>92</v>
      </c>
      <c r="O16" s="115" t="s">
        <v>93</v>
      </c>
      <c r="P16" s="112" t="s">
        <v>94</v>
      </c>
      <c r="Q16" s="117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</row>
    <row r="17" spans="1:224" ht="15">
      <c r="A17" s="77"/>
      <c r="B17" s="86"/>
      <c r="C17" s="86"/>
      <c r="D17" s="86"/>
      <c r="E17" s="86"/>
      <c r="F17" s="86"/>
      <c r="G17" s="86"/>
      <c r="H17" s="86"/>
      <c r="I17" s="86"/>
      <c r="J17" s="86"/>
      <c r="K17" s="87"/>
      <c r="L17" s="92"/>
      <c r="M17" s="92"/>
      <c r="N17" s="92"/>
      <c r="O17" s="86"/>
      <c r="P17" s="92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</row>
    <row r="18" spans="1:17" ht="15">
      <c r="A18" s="118" t="s">
        <v>45</v>
      </c>
      <c r="B18" s="99">
        <v>652956</v>
      </c>
      <c r="C18" s="119">
        <f aca="true" t="shared" si="0" ref="C18:C36">B18-C$11</f>
        <v>307056</v>
      </c>
      <c r="D18" s="120">
        <f>'DATOS GENERALES'!$D$21</f>
        <v>797.2380952380953</v>
      </c>
      <c r="E18" s="120">
        <f>('DATOS GENERALES'!$D$22)*M$3</f>
        <v>597.9285714285714</v>
      </c>
      <c r="F18" s="120">
        <f>'DATOS GENERALES'!$D$25*D$4</f>
        <v>265.14285714285717</v>
      </c>
      <c r="G18" s="120">
        <f>'DATOS GENERALES'!$D$26*$M$4</f>
        <v>176.7619047619048</v>
      </c>
      <c r="H18" s="120">
        <f aca="true" t="shared" si="1" ref="H18:H36">SUM(D18:G18)</f>
        <v>1837.0714285714287</v>
      </c>
      <c r="I18" s="120">
        <v>100</v>
      </c>
      <c r="J18" s="120">
        <f aca="true" t="shared" si="2" ref="J18:J36">SUM(H18:I18)</f>
        <v>1937.0714285714287</v>
      </c>
      <c r="K18" s="120">
        <f aca="true" t="shared" si="3" ref="K18:K36">J18-1647</f>
        <v>290.07142857142867</v>
      </c>
      <c r="L18" s="99">
        <f aca="true" t="shared" si="4" ref="L18:L36">K18*C$13</f>
        <v>427592.05611935136</v>
      </c>
      <c r="M18" s="99">
        <f aca="true" t="shared" si="5" ref="M18:M36">L18-C18</f>
        <v>120536.05611935136</v>
      </c>
      <c r="N18" s="99">
        <f aca="true" t="shared" si="6" ref="N18:N36">M18+B18</f>
        <v>773492.0561193514</v>
      </c>
      <c r="O18" s="99">
        <v>3</v>
      </c>
      <c r="P18" s="99">
        <f aca="true" t="shared" si="7" ref="P18:P36">IF(N18&gt;B18,O18*M18,0)</f>
        <v>361608.16835805407</v>
      </c>
      <c r="Q18" s="121"/>
    </row>
    <row r="19" spans="1:17" ht="15">
      <c r="A19" s="118" t="s">
        <v>46</v>
      </c>
      <c r="B19" s="99">
        <v>652956</v>
      </c>
      <c r="C19" s="119">
        <f t="shared" si="0"/>
        <v>307056</v>
      </c>
      <c r="D19" s="120">
        <f>'DATOS GENERALES'!$D$21</f>
        <v>797.2380952380953</v>
      </c>
      <c r="E19" s="120">
        <f>('DATOS GENERALES'!$D$22)*M$3</f>
        <v>597.9285714285714</v>
      </c>
      <c r="F19" s="120">
        <f>'DATOS GENERALES'!$D$25*D$4</f>
        <v>265.14285714285717</v>
      </c>
      <c r="G19" s="120">
        <f>'DATOS GENERALES'!$D$26*$M$4</f>
        <v>176.7619047619048</v>
      </c>
      <c r="H19" s="120">
        <f t="shared" si="1"/>
        <v>1837.0714285714287</v>
      </c>
      <c r="I19" s="120">
        <v>100</v>
      </c>
      <c r="J19" s="120">
        <f t="shared" si="2"/>
        <v>1937.0714285714287</v>
      </c>
      <c r="K19" s="120">
        <f t="shared" si="3"/>
        <v>290.07142857142867</v>
      </c>
      <c r="L19" s="99">
        <f t="shared" si="4"/>
        <v>427592.05611935136</v>
      </c>
      <c r="M19" s="99">
        <f t="shared" si="5"/>
        <v>120536.05611935136</v>
      </c>
      <c r="N19" s="99">
        <f t="shared" si="6"/>
        <v>773492.0561193514</v>
      </c>
      <c r="O19" s="99">
        <v>149</v>
      </c>
      <c r="P19" s="99">
        <f t="shared" si="7"/>
        <v>17959872.36178335</v>
      </c>
      <c r="Q19" s="121"/>
    </row>
    <row r="20" spans="1:17" ht="15">
      <c r="A20" s="118" t="s">
        <v>47</v>
      </c>
      <c r="B20" s="99">
        <v>652956</v>
      </c>
      <c r="C20" s="119">
        <f t="shared" si="0"/>
        <v>307056</v>
      </c>
      <c r="D20" s="120">
        <f>'DATOS GENERALES'!$D$21</f>
        <v>797.2380952380953</v>
      </c>
      <c r="E20" s="120">
        <f>('DATOS GENERALES'!$D$22)*M$3</f>
        <v>597.9285714285714</v>
      </c>
      <c r="F20" s="120">
        <f>'DATOS GENERALES'!$D$25*D$4</f>
        <v>265.14285714285717</v>
      </c>
      <c r="G20" s="120">
        <f>'DATOS GENERALES'!$D$26*$M$4</f>
        <v>176.7619047619048</v>
      </c>
      <c r="H20" s="120">
        <f t="shared" si="1"/>
        <v>1837.0714285714287</v>
      </c>
      <c r="I20" s="120">
        <v>100</v>
      </c>
      <c r="J20" s="120">
        <f t="shared" si="2"/>
        <v>1937.0714285714287</v>
      </c>
      <c r="K20" s="120">
        <f t="shared" si="3"/>
        <v>290.07142857142867</v>
      </c>
      <c r="L20" s="99">
        <f t="shared" si="4"/>
        <v>427592.05611935136</v>
      </c>
      <c r="M20" s="99">
        <f t="shared" si="5"/>
        <v>120536.05611935136</v>
      </c>
      <c r="N20" s="99">
        <f t="shared" si="6"/>
        <v>773492.0561193514</v>
      </c>
      <c r="O20" s="99">
        <v>43</v>
      </c>
      <c r="P20" s="99">
        <f t="shared" si="7"/>
        <v>5183050.413132109</v>
      </c>
      <c r="Q20" s="121"/>
    </row>
    <row r="21" spans="1:17" ht="15">
      <c r="A21" s="118" t="s">
        <v>48</v>
      </c>
      <c r="B21" s="99">
        <v>652956</v>
      </c>
      <c r="C21" s="119">
        <f t="shared" si="0"/>
        <v>307056</v>
      </c>
      <c r="D21" s="120">
        <f>'DATOS GENERALES'!$D$21</f>
        <v>797.2380952380953</v>
      </c>
      <c r="E21" s="120">
        <f>('DATOS GENERALES'!$D$22)*M$3</f>
        <v>597.9285714285714</v>
      </c>
      <c r="F21" s="120">
        <f>'DATOS GENERALES'!$D$25*D$4</f>
        <v>265.14285714285717</v>
      </c>
      <c r="G21" s="120">
        <f>'DATOS GENERALES'!$D$26*$M$4</f>
        <v>176.7619047619048</v>
      </c>
      <c r="H21" s="120">
        <f t="shared" si="1"/>
        <v>1837.0714285714287</v>
      </c>
      <c r="I21" s="120">
        <v>100</v>
      </c>
      <c r="J21" s="120">
        <f t="shared" si="2"/>
        <v>1937.0714285714287</v>
      </c>
      <c r="K21" s="120">
        <f t="shared" si="3"/>
        <v>290.07142857142867</v>
      </c>
      <c r="L21" s="99">
        <f t="shared" si="4"/>
        <v>427592.05611935136</v>
      </c>
      <c r="M21" s="99">
        <f t="shared" si="5"/>
        <v>120536.05611935136</v>
      </c>
      <c r="N21" s="99">
        <f t="shared" si="6"/>
        <v>773492.0561193514</v>
      </c>
      <c r="O21" s="99">
        <v>4</v>
      </c>
      <c r="P21" s="99">
        <f t="shared" si="7"/>
        <v>482144.2244774054</v>
      </c>
      <c r="Q21" s="121"/>
    </row>
    <row r="22" spans="1:17" ht="15">
      <c r="A22" s="118" t="s">
        <v>49</v>
      </c>
      <c r="B22" s="99">
        <v>652956</v>
      </c>
      <c r="C22" s="119">
        <f t="shared" si="0"/>
        <v>307056</v>
      </c>
      <c r="D22" s="120">
        <f>'DATOS GENERALES'!$D$21</f>
        <v>797.2380952380953</v>
      </c>
      <c r="E22" s="120">
        <f>('DATOS GENERALES'!$D$22)*M$3</f>
        <v>597.9285714285714</v>
      </c>
      <c r="F22" s="120">
        <f>'DATOS GENERALES'!$D$25*D$4</f>
        <v>265.14285714285717</v>
      </c>
      <c r="G22" s="120">
        <f>'DATOS GENERALES'!$D$26*$M$4</f>
        <v>176.7619047619048</v>
      </c>
      <c r="H22" s="120">
        <f t="shared" si="1"/>
        <v>1837.0714285714287</v>
      </c>
      <c r="I22" s="120">
        <v>100</v>
      </c>
      <c r="J22" s="120">
        <f t="shared" si="2"/>
        <v>1937.0714285714287</v>
      </c>
      <c r="K22" s="120">
        <f t="shared" si="3"/>
        <v>290.07142857142867</v>
      </c>
      <c r="L22" s="99">
        <f t="shared" si="4"/>
        <v>427592.05611935136</v>
      </c>
      <c r="M22" s="99">
        <f t="shared" si="5"/>
        <v>120536.05611935136</v>
      </c>
      <c r="N22" s="99">
        <f t="shared" si="6"/>
        <v>773492.0561193514</v>
      </c>
      <c r="O22" s="99">
        <v>96</v>
      </c>
      <c r="P22" s="99">
        <f t="shared" si="7"/>
        <v>11571461.38745773</v>
      </c>
      <c r="Q22" s="121"/>
    </row>
    <row r="23" spans="1:17" ht="15">
      <c r="A23" s="118" t="s">
        <v>50</v>
      </c>
      <c r="B23" s="99">
        <v>652956</v>
      </c>
      <c r="C23" s="119">
        <f t="shared" si="0"/>
        <v>307056</v>
      </c>
      <c r="D23" s="120">
        <f>'DATOS GENERALES'!$D$21</f>
        <v>797.2380952380953</v>
      </c>
      <c r="E23" s="120">
        <f>('DATOS GENERALES'!$D$22)*M$3</f>
        <v>597.9285714285714</v>
      </c>
      <c r="F23" s="120">
        <f>'DATOS GENERALES'!$D$25*D$4</f>
        <v>265.14285714285717</v>
      </c>
      <c r="G23" s="120">
        <f>'DATOS GENERALES'!$D$26*$M$4</f>
        <v>176.7619047619048</v>
      </c>
      <c r="H23" s="120">
        <f t="shared" si="1"/>
        <v>1837.0714285714287</v>
      </c>
      <c r="I23" s="120">
        <v>100</v>
      </c>
      <c r="J23" s="120">
        <f t="shared" si="2"/>
        <v>1937.0714285714287</v>
      </c>
      <c r="K23" s="120">
        <f t="shared" si="3"/>
        <v>290.07142857142867</v>
      </c>
      <c r="L23" s="99">
        <f t="shared" si="4"/>
        <v>427592.05611935136</v>
      </c>
      <c r="M23" s="99">
        <f t="shared" si="5"/>
        <v>120536.05611935136</v>
      </c>
      <c r="N23" s="99">
        <f t="shared" si="6"/>
        <v>773492.0561193514</v>
      </c>
      <c r="O23" s="99">
        <v>9</v>
      </c>
      <c r="P23" s="99">
        <f t="shared" si="7"/>
        <v>1084824.5050741623</v>
      </c>
      <c r="Q23" s="121"/>
    </row>
    <row r="24" spans="1:17" ht="15">
      <c r="A24" s="118" t="s">
        <v>51</v>
      </c>
      <c r="B24" s="99">
        <v>652956</v>
      </c>
      <c r="C24" s="119">
        <f t="shared" si="0"/>
        <v>307056</v>
      </c>
      <c r="D24" s="120">
        <f>'DATOS GENERALES'!$D$21</f>
        <v>797.2380952380953</v>
      </c>
      <c r="E24" s="120">
        <f>('DATOS GENERALES'!$D$22)*M$3</f>
        <v>597.9285714285714</v>
      </c>
      <c r="F24" s="120">
        <f>'DATOS GENERALES'!$D$25*D$4</f>
        <v>265.14285714285717</v>
      </c>
      <c r="G24" s="120">
        <f>'DATOS GENERALES'!$D$26*$M$4</f>
        <v>176.7619047619048</v>
      </c>
      <c r="H24" s="120">
        <f t="shared" si="1"/>
        <v>1837.0714285714287</v>
      </c>
      <c r="I24" s="120">
        <v>100</v>
      </c>
      <c r="J24" s="120">
        <f t="shared" si="2"/>
        <v>1937.0714285714287</v>
      </c>
      <c r="K24" s="120">
        <f t="shared" si="3"/>
        <v>290.07142857142867</v>
      </c>
      <c r="L24" s="99">
        <f t="shared" si="4"/>
        <v>427592.05611935136</v>
      </c>
      <c r="M24" s="99">
        <f t="shared" si="5"/>
        <v>120536.05611935136</v>
      </c>
      <c r="N24" s="99">
        <f t="shared" si="6"/>
        <v>773492.0561193514</v>
      </c>
      <c r="O24" s="99">
        <v>22</v>
      </c>
      <c r="P24" s="99">
        <f t="shared" si="7"/>
        <v>2651793.2346257297</v>
      </c>
      <c r="Q24" s="121"/>
    </row>
    <row r="25" spans="1:17" ht="15">
      <c r="A25" s="118" t="s">
        <v>52</v>
      </c>
      <c r="B25" s="99">
        <v>652956</v>
      </c>
      <c r="C25" s="119">
        <f t="shared" si="0"/>
        <v>307056</v>
      </c>
      <c r="D25" s="120">
        <f>'DATOS GENERALES'!$D$21</f>
        <v>797.2380952380953</v>
      </c>
      <c r="E25" s="120">
        <f>('DATOS GENERALES'!$D$22)*M$3</f>
        <v>597.9285714285714</v>
      </c>
      <c r="F25" s="120">
        <f>'DATOS GENERALES'!$D$25*D$4</f>
        <v>265.14285714285717</v>
      </c>
      <c r="G25" s="120">
        <f>'DATOS GENERALES'!$D$26*$M$4</f>
        <v>176.7619047619048</v>
      </c>
      <c r="H25" s="120">
        <f t="shared" si="1"/>
        <v>1837.0714285714287</v>
      </c>
      <c r="I25" s="120">
        <v>100</v>
      </c>
      <c r="J25" s="120">
        <f t="shared" si="2"/>
        <v>1937.0714285714287</v>
      </c>
      <c r="K25" s="120">
        <f t="shared" si="3"/>
        <v>290.07142857142867</v>
      </c>
      <c r="L25" s="99">
        <f t="shared" si="4"/>
        <v>427592.05611935136</v>
      </c>
      <c r="M25" s="99">
        <f t="shared" si="5"/>
        <v>120536.05611935136</v>
      </c>
      <c r="N25" s="99">
        <f t="shared" si="6"/>
        <v>773492.0561193514</v>
      </c>
      <c r="O25" s="99">
        <v>6</v>
      </c>
      <c r="P25" s="99">
        <f t="shared" si="7"/>
        <v>723216.3367161081</v>
      </c>
      <c r="Q25" s="121"/>
    </row>
    <row r="26" spans="1:17" ht="15">
      <c r="A26" s="118" t="s">
        <v>53</v>
      </c>
      <c r="B26" s="99">
        <v>558492</v>
      </c>
      <c r="C26" s="119">
        <f t="shared" si="0"/>
        <v>212592</v>
      </c>
      <c r="D26" s="120">
        <f>'DATOS GENERALES'!$D$21</f>
        <v>797.2380952380953</v>
      </c>
      <c r="E26" s="120">
        <f>('DATOS GENERALES'!$D$22)*M$3</f>
        <v>597.9285714285714</v>
      </c>
      <c r="F26" s="120">
        <f>'DATOS GENERALES'!$D$25*D$4</f>
        <v>265.14285714285717</v>
      </c>
      <c r="G26" s="120">
        <f>'DATOS GENERALES'!$D$26*$M$4</f>
        <v>176.7619047619048</v>
      </c>
      <c r="H26" s="120">
        <f t="shared" si="1"/>
        <v>1837.0714285714287</v>
      </c>
      <c r="I26" s="120">
        <v>100</v>
      </c>
      <c r="J26" s="120">
        <f t="shared" si="2"/>
        <v>1937.0714285714287</v>
      </c>
      <c r="K26" s="120">
        <f t="shared" si="3"/>
        <v>290.07142857142867</v>
      </c>
      <c r="L26" s="99">
        <f t="shared" si="4"/>
        <v>427592.05611935136</v>
      </c>
      <c r="M26" s="99">
        <f t="shared" si="5"/>
        <v>215000.05611935136</v>
      </c>
      <c r="N26" s="99">
        <f t="shared" si="6"/>
        <v>773492.0561193514</v>
      </c>
      <c r="O26" s="99">
        <v>2</v>
      </c>
      <c r="P26" s="99">
        <f t="shared" si="7"/>
        <v>430000.1122387027</v>
      </c>
      <c r="Q26" s="121"/>
    </row>
    <row r="27" spans="1:17" ht="15">
      <c r="A27" s="118" t="s">
        <v>54</v>
      </c>
      <c r="B27" s="99">
        <v>558492</v>
      </c>
      <c r="C27" s="119">
        <f t="shared" si="0"/>
        <v>212592</v>
      </c>
      <c r="D27" s="120">
        <f>'DATOS GENERALES'!$D$21</f>
        <v>797.2380952380953</v>
      </c>
      <c r="E27" s="120">
        <f>('DATOS GENERALES'!$D$22)*M$3</f>
        <v>597.9285714285714</v>
      </c>
      <c r="F27" s="120">
        <f>'DATOS GENERALES'!$D$25*D$4</f>
        <v>265.14285714285717</v>
      </c>
      <c r="G27" s="120">
        <f>'DATOS GENERALES'!$D$26*$M$4</f>
        <v>176.7619047619048</v>
      </c>
      <c r="H27" s="120">
        <f t="shared" si="1"/>
        <v>1837.0714285714287</v>
      </c>
      <c r="I27" s="120">
        <v>100</v>
      </c>
      <c r="J27" s="120">
        <f t="shared" si="2"/>
        <v>1937.0714285714287</v>
      </c>
      <c r="K27" s="120">
        <f t="shared" si="3"/>
        <v>290.07142857142867</v>
      </c>
      <c r="L27" s="99">
        <f t="shared" si="4"/>
        <v>427592.05611935136</v>
      </c>
      <c r="M27" s="99">
        <f t="shared" si="5"/>
        <v>215000.05611935136</v>
      </c>
      <c r="N27" s="99">
        <f t="shared" si="6"/>
        <v>773492.0561193514</v>
      </c>
      <c r="O27" s="99">
        <v>44</v>
      </c>
      <c r="P27" s="99">
        <f t="shared" si="7"/>
        <v>9460002.46925146</v>
      </c>
      <c r="Q27" s="121"/>
    </row>
    <row r="28" spans="1:255" ht="15">
      <c r="A28" s="122" t="s">
        <v>55</v>
      </c>
      <c r="B28" s="123">
        <v>587460</v>
      </c>
      <c r="C28" s="124">
        <f t="shared" si="0"/>
        <v>241560</v>
      </c>
      <c r="D28" s="125">
        <f>'DATOS GENERALES'!$G$21</f>
        <v>1195.857142857143</v>
      </c>
      <c r="E28" s="125">
        <f>('DATOS GENERALES'!$G$22)*M$3</f>
        <v>224.22321428571428</v>
      </c>
      <c r="F28" s="125">
        <f>'DATOS GENERALES'!$G$25*D$4</f>
        <v>397.7142857142858</v>
      </c>
      <c r="G28" s="125">
        <f>'DATOS GENERALES'!$G$26*M$4</f>
        <v>66.28571428571429</v>
      </c>
      <c r="H28" s="125">
        <f t="shared" si="1"/>
        <v>1884.080357142857</v>
      </c>
      <c r="I28" s="125">
        <v>0</v>
      </c>
      <c r="J28" s="125">
        <f t="shared" si="2"/>
        <v>1884.080357142857</v>
      </c>
      <c r="K28" s="125">
        <f t="shared" si="3"/>
        <v>237.0803571428571</v>
      </c>
      <c r="L28" s="123">
        <f t="shared" si="4"/>
        <v>349478.3263400988</v>
      </c>
      <c r="M28" s="123">
        <f t="shared" si="5"/>
        <v>107918.3263400988</v>
      </c>
      <c r="N28" s="123">
        <f t="shared" si="6"/>
        <v>695378.3263400989</v>
      </c>
      <c r="O28" s="123">
        <v>5</v>
      </c>
      <c r="P28" s="123">
        <f t="shared" si="7"/>
        <v>539591.6317004941</v>
      </c>
      <c r="Q28" s="123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126"/>
      <c r="FM28" s="126"/>
      <c r="FN28" s="126"/>
      <c r="FO28" s="126"/>
      <c r="FP28" s="126"/>
      <c r="FQ28" s="126"/>
      <c r="FR28" s="126"/>
      <c r="FS28" s="126"/>
      <c r="FT28" s="126"/>
      <c r="FU28" s="126"/>
      <c r="FV28" s="126"/>
      <c r="FW28" s="126"/>
      <c r="FX28" s="126"/>
      <c r="FY28" s="126"/>
      <c r="FZ28" s="126"/>
      <c r="GA28" s="126"/>
      <c r="GB28" s="126"/>
      <c r="GC28" s="126"/>
      <c r="GD28" s="126"/>
      <c r="GE28" s="126"/>
      <c r="GF28" s="126"/>
      <c r="GG28" s="126"/>
      <c r="GH28" s="126"/>
      <c r="GI28" s="126"/>
      <c r="GJ28" s="126"/>
      <c r="GK28" s="126"/>
      <c r="GL28" s="126"/>
      <c r="GM28" s="126"/>
      <c r="GN28" s="126"/>
      <c r="GO28" s="126"/>
      <c r="GP28" s="126"/>
      <c r="GQ28" s="126"/>
      <c r="GR28" s="126"/>
      <c r="GS28" s="126"/>
      <c r="GT28" s="126"/>
      <c r="GU28" s="126"/>
      <c r="GV28" s="126"/>
      <c r="GW28" s="126"/>
      <c r="GX28" s="126"/>
      <c r="GY28" s="126"/>
      <c r="GZ28" s="126"/>
      <c r="HA28" s="126"/>
      <c r="HB28" s="126"/>
      <c r="HC28" s="126"/>
      <c r="HD28" s="126"/>
      <c r="HE28" s="126"/>
      <c r="HF28" s="126"/>
      <c r="HG28" s="126"/>
      <c r="HH28" s="126"/>
      <c r="HI28" s="126"/>
      <c r="HJ28" s="126"/>
      <c r="HK28" s="126"/>
      <c r="HL28" s="126"/>
      <c r="HM28" s="126"/>
      <c r="HN28" s="126"/>
      <c r="HO28" s="126"/>
      <c r="HP28" s="126"/>
      <c r="HQ28" s="127"/>
      <c r="HR28" s="127"/>
      <c r="HS28" s="127"/>
      <c r="HT28" s="127"/>
      <c r="HU28" s="127"/>
      <c r="HV28" s="127"/>
      <c r="HW28" s="127"/>
      <c r="HX28" s="127"/>
      <c r="HY28" s="127"/>
      <c r="HZ28" s="127"/>
      <c r="IA28" s="127"/>
      <c r="IB28" s="127"/>
      <c r="IC28" s="127"/>
      <c r="ID28" s="127"/>
      <c r="IE28" s="127"/>
      <c r="IF28" s="127"/>
      <c r="IG28" s="127"/>
      <c r="IH28" s="127"/>
      <c r="II28" s="127"/>
      <c r="IJ28" s="127"/>
      <c r="IK28" s="127"/>
      <c r="IL28" s="127"/>
      <c r="IM28" s="127"/>
      <c r="IN28" s="127"/>
      <c r="IO28" s="127"/>
      <c r="IP28" s="127"/>
      <c r="IQ28" s="127"/>
      <c r="IR28" s="127"/>
      <c r="IS28" s="127"/>
      <c r="IT28" s="127"/>
      <c r="IU28" s="127"/>
    </row>
    <row r="29" spans="1:17" ht="15">
      <c r="A29" s="118" t="s">
        <v>56</v>
      </c>
      <c r="B29" s="99">
        <v>587460</v>
      </c>
      <c r="C29" s="119">
        <f t="shared" si="0"/>
        <v>241560</v>
      </c>
      <c r="D29" s="120">
        <f>'DATOS GENERALES'!$G$21+'DATOS GENERALES'!$G$23</f>
        <v>1195.857142857143</v>
      </c>
      <c r="E29" s="120">
        <f>('DATOS GENERALES'!$G$22+'DATOS GENERALES'!$G$24)*M$3</f>
        <v>224.22321428571428</v>
      </c>
      <c r="F29" s="120">
        <f>'DATOS GENERALES'!$G$25*D$4</f>
        <v>397.7142857142858</v>
      </c>
      <c r="G29" s="120">
        <f>'DATOS GENERALES'!$G$26*M$4</f>
        <v>66.28571428571429</v>
      </c>
      <c r="H29" s="120">
        <f t="shared" si="1"/>
        <v>1884.080357142857</v>
      </c>
      <c r="I29" s="120">
        <v>0</v>
      </c>
      <c r="J29" s="120">
        <f t="shared" si="2"/>
        <v>1884.080357142857</v>
      </c>
      <c r="K29" s="120">
        <f t="shared" si="3"/>
        <v>237.0803571428571</v>
      </c>
      <c r="L29" s="99">
        <f t="shared" si="4"/>
        <v>349478.3263400988</v>
      </c>
      <c r="M29" s="99">
        <f t="shared" si="5"/>
        <v>107918.3263400988</v>
      </c>
      <c r="N29" s="99">
        <f t="shared" si="6"/>
        <v>695378.3263400989</v>
      </c>
      <c r="O29" s="99">
        <v>29</v>
      </c>
      <c r="P29" s="99">
        <f t="shared" si="7"/>
        <v>3129631.463862865</v>
      </c>
      <c r="Q29" s="121"/>
    </row>
    <row r="30" spans="1:17" ht="15">
      <c r="A30" s="118" t="s">
        <v>57</v>
      </c>
      <c r="B30" s="99">
        <v>587460</v>
      </c>
      <c r="C30" s="119">
        <f t="shared" si="0"/>
        <v>241560</v>
      </c>
      <c r="D30" s="120">
        <f>'DATOS GENERALES'!$G$21+'DATOS GENERALES'!$G$23</f>
        <v>1195.857142857143</v>
      </c>
      <c r="E30" s="120">
        <f>('DATOS GENERALES'!$G$22+'DATOS GENERALES'!$G$24)*M$3</f>
        <v>224.22321428571428</v>
      </c>
      <c r="F30" s="120">
        <f>'DATOS GENERALES'!$G$25*D$4</f>
        <v>397.7142857142858</v>
      </c>
      <c r="G30" s="120">
        <f>'DATOS GENERALES'!$G$26*M$4</f>
        <v>66.28571428571429</v>
      </c>
      <c r="H30" s="120">
        <f t="shared" si="1"/>
        <v>1884.080357142857</v>
      </c>
      <c r="I30" s="120">
        <v>0</v>
      </c>
      <c r="J30" s="120">
        <f t="shared" si="2"/>
        <v>1884.080357142857</v>
      </c>
      <c r="K30" s="120">
        <f t="shared" si="3"/>
        <v>237.0803571428571</v>
      </c>
      <c r="L30" s="99">
        <f t="shared" si="4"/>
        <v>349478.3263400988</v>
      </c>
      <c r="M30" s="99">
        <f t="shared" si="5"/>
        <v>107918.3263400988</v>
      </c>
      <c r="N30" s="99">
        <f t="shared" si="6"/>
        <v>695378.3263400989</v>
      </c>
      <c r="O30" s="99">
        <v>27</v>
      </c>
      <c r="P30" s="99">
        <f t="shared" si="7"/>
        <v>2913794.811182668</v>
      </c>
      <c r="Q30" s="121"/>
    </row>
    <row r="31" spans="1:255" ht="15">
      <c r="A31" s="122" t="s">
        <v>58</v>
      </c>
      <c r="B31" s="123">
        <v>558492</v>
      </c>
      <c r="C31" s="124">
        <f t="shared" si="0"/>
        <v>212592</v>
      </c>
      <c r="D31" s="125">
        <f>'DATOS GENERALES'!$J$21+'DATOS GENERALES'!$J$23</f>
        <v>1195.857142857143</v>
      </c>
      <c r="E31" s="125">
        <f>('DATOS GENERALES'!$J$22+'DATOS GENERALES'!$J$24)*M$3</f>
        <v>0</v>
      </c>
      <c r="F31" s="125">
        <f>'DATOS GENERALES'!$J$25*D$4</f>
        <v>397.7142857142858</v>
      </c>
      <c r="G31" s="125">
        <f>'DATOS GENERALES'!$J$26*M$4</f>
        <v>0</v>
      </c>
      <c r="H31" s="125">
        <f t="shared" si="1"/>
        <v>1593.5714285714287</v>
      </c>
      <c r="I31" s="125">
        <v>100</v>
      </c>
      <c r="J31" s="125">
        <f t="shared" si="2"/>
        <v>1693.5714285714287</v>
      </c>
      <c r="K31" s="125">
        <f t="shared" si="3"/>
        <v>46.57142857142867</v>
      </c>
      <c r="L31" s="123">
        <f t="shared" si="4"/>
        <v>68650.583745338</v>
      </c>
      <c r="M31" s="123">
        <f t="shared" si="5"/>
        <v>-143941.416254662</v>
      </c>
      <c r="N31" s="123">
        <f t="shared" si="6"/>
        <v>414550.583745338</v>
      </c>
      <c r="O31" s="123">
        <v>3</v>
      </c>
      <c r="P31" s="123">
        <f t="shared" si="7"/>
        <v>0</v>
      </c>
      <c r="Q31" s="123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/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/>
      <c r="EW31" s="126"/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/>
      <c r="FK31" s="126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126"/>
      <c r="FY31" s="126"/>
      <c r="FZ31" s="126"/>
      <c r="GA31" s="126"/>
      <c r="GB31" s="126"/>
      <c r="GC31" s="126"/>
      <c r="GD31" s="126"/>
      <c r="GE31" s="126"/>
      <c r="GF31" s="126"/>
      <c r="GG31" s="126"/>
      <c r="GH31" s="126"/>
      <c r="GI31" s="126"/>
      <c r="GJ31" s="126"/>
      <c r="GK31" s="126"/>
      <c r="GL31" s="126"/>
      <c r="GM31" s="126"/>
      <c r="GN31" s="126"/>
      <c r="GO31" s="126"/>
      <c r="GP31" s="126"/>
      <c r="GQ31" s="126"/>
      <c r="GR31" s="126"/>
      <c r="GS31" s="126"/>
      <c r="GT31" s="126"/>
      <c r="GU31" s="126"/>
      <c r="GV31" s="126"/>
      <c r="GW31" s="126"/>
      <c r="GX31" s="126"/>
      <c r="GY31" s="126"/>
      <c r="GZ31" s="126"/>
      <c r="HA31" s="126"/>
      <c r="HB31" s="126"/>
      <c r="HC31" s="126"/>
      <c r="HD31" s="126"/>
      <c r="HE31" s="126"/>
      <c r="HF31" s="126"/>
      <c r="HG31" s="126"/>
      <c r="HH31" s="126"/>
      <c r="HI31" s="126"/>
      <c r="HJ31" s="126"/>
      <c r="HK31" s="126"/>
      <c r="HL31" s="126"/>
      <c r="HM31" s="126"/>
      <c r="HN31" s="126"/>
      <c r="HO31" s="126"/>
      <c r="HP31" s="126"/>
      <c r="HQ31" s="127"/>
      <c r="HR31" s="127"/>
      <c r="HS31" s="127"/>
      <c r="HT31" s="127"/>
      <c r="HU31" s="127"/>
      <c r="HV31" s="127"/>
      <c r="HW31" s="127"/>
      <c r="HX31" s="127"/>
      <c r="HY31" s="127"/>
      <c r="HZ31" s="127"/>
      <c r="IA31" s="127"/>
      <c r="IB31" s="127"/>
      <c r="IC31" s="127"/>
      <c r="ID31" s="127"/>
      <c r="IE31" s="127"/>
      <c r="IF31" s="127"/>
      <c r="IG31" s="127"/>
      <c r="IH31" s="127"/>
      <c r="II31" s="127"/>
      <c r="IJ31" s="127"/>
      <c r="IK31" s="127"/>
      <c r="IL31" s="127"/>
      <c r="IM31" s="127"/>
      <c r="IN31" s="127"/>
      <c r="IO31" s="127"/>
      <c r="IP31" s="127"/>
      <c r="IQ31" s="127"/>
      <c r="IR31" s="127"/>
      <c r="IS31" s="127"/>
      <c r="IT31" s="127"/>
      <c r="IU31" s="127"/>
    </row>
    <row r="32" spans="1:17" ht="15">
      <c r="A32" s="118" t="s">
        <v>59</v>
      </c>
      <c r="B32" s="99">
        <v>471504</v>
      </c>
      <c r="C32" s="119">
        <f t="shared" si="0"/>
        <v>125604</v>
      </c>
      <c r="D32" s="120">
        <f>'DATOS GENERALES'!$J$21+'DATOS GENERALES'!$J$23</f>
        <v>1195.857142857143</v>
      </c>
      <c r="E32" s="120">
        <f>('DATOS GENERALES'!$J$22+'DATOS GENERALES'!$J$24)*M$3</f>
        <v>0</v>
      </c>
      <c r="F32" s="120">
        <f>'DATOS GENERALES'!$J$25*D$4</f>
        <v>397.7142857142858</v>
      </c>
      <c r="G32" s="120">
        <f>'DATOS GENERALES'!$J$26*M$4</f>
        <v>0</v>
      </c>
      <c r="H32" s="120">
        <f t="shared" si="1"/>
        <v>1593.5714285714287</v>
      </c>
      <c r="I32" s="120">
        <v>100</v>
      </c>
      <c r="J32" s="120">
        <f t="shared" si="2"/>
        <v>1693.5714285714287</v>
      </c>
      <c r="K32" s="120">
        <f t="shared" si="3"/>
        <v>46.57142857142867</v>
      </c>
      <c r="L32" s="99">
        <f t="shared" si="4"/>
        <v>68650.583745338</v>
      </c>
      <c r="M32" s="99">
        <f t="shared" si="5"/>
        <v>-56953.41625466201</v>
      </c>
      <c r="N32" s="99">
        <f t="shared" si="6"/>
        <v>414550.583745338</v>
      </c>
      <c r="O32" s="99">
        <v>17</v>
      </c>
      <c r="P32" s="99">
        <f t="shared" si="7"/>
        <v>0</v>
      </c>
      <c r="Q32" s="121"/>
    </row>
    <row r="33" spans="1:17" ht="15">
      <c r="A33" s="118" t="s">
        <v>60</v>
      </c>
      <c r="B33" s="99">
        <v>558492</v>
      </c>
      <c r="C33" s="119">
        <f t="shared" si="0"/>
        <v>212592</v>
      </c>
      <c r="D33" s="120">
        <f>'DATOS GENERALES'!$J$21+'DATOS GENERALES'!$J$23</f>
        <v>1195.857142857143</v>
      </c>
      <c r="E33" s="120">
        <f>('DATOS GENERALES'!$J$22+'DATOS GENERALES'!$J$24)*M$3</f>
        <v>0</v>
      </c>
      <c r="F33" s="120">
        <f>'DATOS GENERALES'!$J$25*D$4</f>
        <v>397.7142857142858</v>
      </c>
      <c r="G33" s="120">
        <f>'DATOS GENERALES'!$J$26*M$4</f>
        <v>0</v>
      </c>
      <c r="H33" s="120">
        <f t="shared" si="1"/>
        <v>1593.5714285714287</v>
      </c>
      <c r="I33" s="120">
        <v>100</v>
      </c>
      <c r="J33" s="120">
        <f t="shared" si="2"/>
        <v>1693.5714285714287</v>
      </c>
      <c r="K33" s="120">
        <f t="shared" si="3"/>
        <v>46.57142857142867</v>
      </c>
      <c r="L33" s="99">
        <f t="shared" si="4"/>
        <v>68650.583745338</v>
      </c>
      <c r="M33" s="99">
        <f t="shared" si="5"/>
        <v>-143941.416254662</v>
      </c>
      <c r="N33" s="99">
        <f t="shared" si="6"/>
        <v>414550.583745338</v>
      </c>
      <c r="O33" s="99">
        <v>10</v>
      </c>
      <c r="P33" s="99">
        <f t="shared" si="7"/>
        <v>0</v>
      </c>
      <c r="Q33" s="121"/>
    </row>
    <row r="34" spans="1:17" ht="15">
      <c r="A34" s="118" t="s">
        <v>61</v>
      </c>
      <c r="B34" s="99">
        <v>558492</v>
      </c>
      <c r="C34" s="119">
        <f t="shared" si="0"/>
        <v>212592</v>
      </c>
      <c r="D34" s="120">
        <f>'DATOS GENERALES'!$J$21+'DATOS GENERALES'!$J$23</f>
        <v>1195.857142857143</v>
      </c>
      <c r="E34" s="120">
        <f>('DATOS GENERALES'!$J$22+'DATOS GENERALES'!$J$24)*M$3</f>
        <v>0</v>
      </c>
      <c r="F34" s="120">
        <f>'DATOS GENERALES'!$J$25*D$4</f>
        <v>397.7142857142858</v>
      </c>
      <c r="G34" s="120">
        <f>'DATOS GENERALES'!$J$26*M$4</f>
        <v>0</v>
      </c>
      <c r="H34" s="120">
        <f t="shared" si="1"/>
        <v>1593.5714285714287</v>
      </c>
      <c r="I34" s="120">
        <v>100</v>
      </c>
      <c r="J34" s="120">
        <f t="shared" si="2"/>
        <v>1693.5714285714287</v>
      </c>
      <c r="K34" s="120">
        <f t="shared" si="3"/>
        <v>46.57142857142867</v>
      </c>
      <c r="L34" s="99">
        <f t="shared" si="4"/>
        <v>68650.583745338</v>
      </c>
      <c r="M34" s="99">
        <f t="shared" si="5"/>
        <v>-143941.416254662</v>
      </c>
      <c r="N34" s="99">
        <f t="shared" si="6"/>
        <v>414550.583745338</v>
      </c>
      <c r="O34" s="99">
        <v>20</v>
      </c>
      <c r="P34" s="99">
        <f t="shared" si="7"/>
        <v>0</v>
      </c>
      <c r="Q34" s="121"/>
    </row>
    <row r="35" spans="1:17" ht="15">
      <c r="A35" s="118" t="s">
        <v>62</v>
      </c>
      <c r="B35" s="99">
        <v>471504</v>
      </c>
      <c r="C35" s="119">
        <f t="shared" si="0"/>
        <v>125604</v>
      </c>
      <c r="D35" s="120">
        <f>'DATOS GENERALES'!$J$21+'DATOS GENERALES'!$J$23</f>
        <v>1195.857142857143</v>
      </c>
      <c r="E35" s="120">
        <f>('DATOS GENERALES'!$J$22+'DATOS GENERALES'!$J$24)*M$3</f>
        <v>0</v>
      </c>
      <c r="F35" s="120">
        <f>'DATOS GENERALES'!$J$25*D$4</f>
        <v>397.7142857142858</v>
      </c>
      <c r="G35" s="120">
        <f>'DATOS GENERALES'!$J$26*M$4</f>
        <v>0</v>
      </c>
      <c r="H35" s="120">
        <f t="shared" si="1"/>
        <v>1593.5714285714287</v>
      </c>
      <c r="I35" s="120">
        <v>100</v>
      </c>
      <c r="J35" s="120">
        <f t="shared" si="2"/>
        <v>1693.5714285714287</v>
      </c>
      <c r="K35" s="120">
        <f t="shared" si="3"/>
        <v>46.57142857142867</v>
      </c>
      <c r="L35" s="99">
        <f t="shared" si="4"/>
        <v>68650.583745338</v>
      </c>
      <c r="M35" s="99">
        <f t="shared" si="5"/>
        <v>-56953.41625466201</v>
      </c>
      <c r="N35" s="99">
        <f t="shared" si="6"/>
        <v>414550.583745338</v>
      </c>
      <c r="O35" s="99">
        <v>43</v>
      </c>
      <c r="P35" s="99">
        <f t="shared" si="7"/>
        <v>0</v>
      </c>
      <c r="Q35" s="121"/>
    </row>
    <row r="36" spans="1:17" ht="15">
      <c r="A36" s="118" t="s">
        <v>63</v>
      </c>
      <c r="B36" s="128">
        <v>558492</v>
      </c>
      <c r="C36" s="119">
        <f t="shared" si="0"/>
        <v>212592</v>
      </c>
      <c r="D36" s="120">
        <f>'DATOS GENERALES'!$J$21+'DATOS GENERALES'!$J$23</f>
        <v>1195.857142857143</v>
      </c>
      <c r="E36" s="120">
        <f>('DATOS GENERALES'!$J$22+'DATOS GENERALES'!$J$24)*M$3</f>
        <v>0</v>
      </c>
      <c r="F36" s="120">
        <f>'DATOS GENERALES'!$J$25*D$4</f>
        <v>397.7142857142858</v>
      </c>
      <c r="G36" s="120">
        <f>'DATOS GENERALES'!$J$26*M$4</f>
        <v>0</v>
      </c>
      <c r="H36" s="120">
        <f t="shared" si="1"/>
        <v>1593.5714285714287</v>
      </c>
      <c r="I36" s="120">
        <v>100</v>
      </c>
      <c r="J36" s="120">
        <f t="shared" si="2"/>
        <v>1693.5714285714287</v>
      </c>
      <c r="K36" s="120">
        <f t="shared" si="3"/>
        <v>46.57142857142867</v>
      </c>
      <c r="L36" s="99">
        <f t="shared" si="4"/>
        <v>68650.583745338</v>
      </c>
      <c r="M36" s="99">
        <f t="shared" si="5"/>
        <v>-143941.416254662</v>
      </c>
      <c r="N36" s="99">
        <f t="shared" si="6"/>
        <v>414550.583745338</v>
      </c>
      <c r="O36" s="99">
        <v>3</v>
      </c>
      <c r="P36" s="99">
        <f t="shared" si="7"/>
        <v>0</v>
      </c>
      <c r="Q36" s="121"/>
    </row>
    <row r="37" spans="1:17" ht="15">
      <c r="A37" s="129"/>
      <c r="B37" s="129"/>
      <c r="C37" s="129"/>
      <c r="D37" s="130"/>
      <c r="E37" s="130"/>
      <c r="F37" s="130"/>
      <c r="G37" s="130"/>
      <c r="H37" s="130"/>
      <c r="I37" s="130"/>
      <c r="J37" s="130"/>
      <c r="K37" s="131" t="s">
        <v>14</v>
      </c>
      <c r="L37" s="132"/>
      <c r="M37" s="132"/>
      <c r="N37" s="132"/>
      <c r="O37" s="119">
        <f>SUM(O18:O36)</f>
        <v>535</v>
      </c>
      <c r="P37" s="119">
        <f>SUM(P18:P36)</f>
        <v>56490991.11986085</v>
      </c>
      <c r="Q37" s="121"/>
    </row>
    <row r="38" spans="1:224" ht="18">
      <c r="A38" s="93" t="s">
        <v>64</v>
      </c>
      <c r="B38" s="77"/>
      <c r="C38" s="77"/>
      <c r="D38" s="77"/>
      <c r="E38" s="77"/>
      <c r="F38" s="77"/>
      <c r="G38" s="77"/>
      <c r="H38" s="77"/>
      <c r="I38" s="77"/>
      <c r="J38" s="77"/>
      <c r="K38" s="87"/>
      <c r="L38" s="92"/>
      <c r="M38" s="92"/>
      <c r="N38" s="92"/>
      <c r="O38" s="86"/>
      <c r="P38" s="92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</row>
    <row r="39" spans="1:224" ht="15">
      <c r="A39" s="94" t="s">
        <v>39</v>
      </c>
      <c r="B39" s="95" t="s">
        <v>75</v>
      </c>
      <c r="C39" s="95"/>
      <c r="D39" s="96"/>
      <c r="E39" s="86"/>
      <c r="F39" s="91"/>
      <c r="G39" s="77"/>
      <c r="H39" s="77"/>
      <c r="I39" s="77"/>
      <c r="J39" s="77"/>
      <c r="K39" s="80"/>
      <c r="L39" s="81"/>
      <c r="M39" s="81"/>
      <c r="N39" s="81"/>
      <c r="O39" s="77"/>
      <c r="P39" s="81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</row>
    <row r="40" spans="1:224" ht="15">
      <c r="A40" s="95"/>
      <c r="B40" s="95"/>
      <c r="C40" s="95"/>
      <c r="D40" s="95"/>
      <c r="E40" s="86"/>
      <c r="F40" s="77"/>
      <c r="G40" s="77"/>
      <c r="H40" s="77"/>
      <c r="I40" s="77"/>
      <c r="J40" s="77"/>
      <c r="K40" s="80"/>
      <c r="L40" s="81"/>
      <c r="M40" s="81"/>
      <c r="N40" s="81"/>
      <c r="O40" s="77"/>
      <c r="P40" s="81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</row>
    <row r="41" spans="1:224" ht="15">
      <c r="A41" s="94" t="s">
        <v>40</v>
      </c>
      <c r="B41" s="98"/>
      <c r="C41" s="99">
        <v>1953560</v>
      </c>
      <c r="D41" s="100"/>
      <c r="E41" s="77"/>
      <c r="F41" s="77"/>
      <c r="G41" s="77"/>
      <c r="H41" s="77"/>
      <c r="I41" s="77"/>
      <c r="J41" s="77"/>
      <c r="K41" s="80"/>
      <c r="L41" s="81"/>
      <c r="M41" s="81"/>
      <c r="N41" s="81"/>
      <c r="O41" s="77"/>
      <c r="P41" s="81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  <c r="HF41" s="77"/>
      <c r="HG41" s="77"/>
      <c r="HH41" s="77"/>
      <c r="HI41" s="77"/>
      <c r="HJ41" s="77"/>
      <c r="HK41" s="77"/>
      <c r="HL41" s="77"/>
      <c r="HM41" s="77"/>
      <c r="HN41" s="77"/>
      <c r="HO41" s="77"/>
      <c r="HP41" s="77"/>
    </row>
    <row r="42" spans="1:224" ht="15">
      <c r="A42" s="94" t="s">
        <v>41</v>
      </c>
      <c r="B42" s="98"/>
      <c r="C42" s="99">
        <v>786300</v>
      </c>
      <c r="D42" s="100"/>
      <c r="E42" s="77"/>
      <c r="F42" s="77"/>
      <c r="G42" s="77"/>
      <c r="H42" s="77"/>
      <c r="I42" s="77"/>
      <c r="J42" s="77"/>
      <c r="K42" s="80"/>
      <c r="L42" s="81"/>
      <c r="M42" s="81"/>
      <c r="N42" s="81"/>
      <c r="O42" s="77"/>
      <c r="P42" s="81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7"/>
      <c r="HF42" s="77"/>
      <c r="HG42" s="77"/>
      <c r="HH42" s="77"/>
      <c r="HI42" s="77"/>
      <c r="HJ42" s="77"/>
      <c r="HK42" s="77"/>
      <c r="HL42" s="77"/>
      <c r="HM42" s="77"/>
      <c r="HN42" s="77"/>
      <c r="HO42" s="77"/>
      <c r="HP42" s="77"/>
    </row>
    <row r="43" spans="1:224" ht="15">
      <c r="A43" s="94" t="s">
        <v>42</v>
      </c>
      <c r="B43" s="98"/>
      <c r="C43" s="99">
        <v>387372</v>
      </c>
      <c r="D43" s="100"/>
      <c r="E43" s="77"/>
      <c r="F43" s="77"/>
      <c r="G43" s="77"/>
      <c r="H43" s="77"/>
      <c r="I43" s="77"/>
      <c r="J43" s="77"/>
      <c r="K43" s="80"/>
      <c r="L43" s="81"/>
      <c r="M43" s="81"/>
      <c r="N43" s="81"/>
      <c r="O43" s="77"/>
      <c r="P43" s="81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</row>
    <row r="44" spans="1:224" ht="15">
      <c r="A44" s="94" t="s">
        <v>43</v>
      </c>
      <c r="B44" s="98"/>
      <c r="C44" s="99">
        <f>SUM(C41:C43)</f>
        <v>3127232</v>
      </c>
      <c r="D44" s="100"/>
      <c r="E44" s="77"/>
      <c r="F44" s="77"/>
      <c r="G44" s="77"/>
      <c r="H44" s="77"/>
      <c r="I44" s="77"/>
      <c r="J44" s="77"/>
      <c r="K44" s="80"/>
      <c r="L44" s="81"/>
      <c r="M44" s="81"/>
      <c r="N44" s="81"/>
      <c r="O44" s="77"/>
      <c r="P44" s="81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</row>
    <row r="45" spans="1:224" ht="15">
      <c r="A45" s="94" t="s">
        <v>44</v>
      </c>
      <c r="B45" s="98"/>
      <c r="C45" s="99">
        <f>C44/1647</f>
        <v>1898.7443837279902</v>
      </c>
      <c r="D45" s="100"/>
      <c r="E45" s="77"/>
      <c r="F45" s="77"/>
      <c r="G45" s="77"/>
      <c r="H45" s="77"/>
      <c r="I45" s="77"/>
      <c r="J45" s="77"/>
      <c r="K45" s="80"/>
      <c r="L45" s="81"/>
      <c r="M45" s="81"/>
      <c r="N45" s="81"/>
      <c r="O45" s="77"/>
      <c r="P45" s="81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  <c r="HE45" s="77"/>
      <c r="HF45" s="77"/>
      <c r="HG45" s="77"/>
      <c r="HH45" s="77"/>
      <c r="HI45" s="77"/>
      <c r="HJ45" s="77"/>
      <c r="HK45" s="77"/>
      <c r="HL45" s="77"/>
      <c r="HM45" s="77"/>
      <c r="HN45" s="77"/>
      <c r="HO45" s="77"/>
      <c r="HP45" s="77"/>
    </row>
    <row r="46" spans="1:224" ht="15">
      <c r="A46" s="86"/>
      <c r="B46" s="86"/>
      <c r="C46" s="86"/>
      <c r="D46" s="77"/>
      <c r="E46" s="77"/>
      <c r="F46" s="77"/>
      <c r="G46" s="77"/>
      <c r="H46" s="77"/>
      <c r="I46" s="77"/>
      <c r="J46" s="77"/>
      <c r="K46" s="80"/>
      <c r="L46" s="81"/>
      <c r="M46" s="81"/>
      <c r="N46" s="81"/>
      <c r="O46" s="77"/>
      <c r="P46" s="81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7"/>
      <c r="HF46" s="77"/>
      <c r="HG46" s="77"/>
      <c r="HH46" s="77"/>
      <c r="HI46" s="77"/>
      <c r="HJ46" s="77"/>
      <c r="HK46" s="77"/>
      <c r="HL46" s="77"/>
      <c r="HM46" s="77"/>
      <c r="HN46" s="77"/>
      <c r="HO46" s="77"/>
      <c r="HP46" s="77"/>
    </row>
    <row r="47" spans="1:224" ht="15">
      <c r="A47" s="77"/>
      <c r="B47" s="101"/>
      <c r="C47" s="101"/>
      <c r="D47" s="102" t="s">
        <v>78</v>
      </c>
      <c r="E47" s="103"/>
      <c r="F47" s="104"/>
      <c r="G47" s="105"/>
      <c r="H47" s="106"/>
      <c r="I47" s="107"/>
      <c r="J47" s="107"/>
      <c r="K47" s="108"/>
      <c r="O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01"/>
      <c r="EF47" s="101"/>
      <c r="EG47" s="101"/>
      <c r="EH47" s="101"/>
      <c r="EI47" s="101"/>
      <c r="EJ47" s="101"/>
      <c r="EK47" s="101"/>
      <c r="EL47" s="101"/>
      <c r="EM47" s="101"/>
      <c r="EN47" s="101"/>
      <c r="EO47" s="101"/>
      <c r="EP47" s="101"/>
      <c r="EQ47" s="101"/>
      <c r="ER47" s="101"/>
      <c r="ES47" s="101"/>
      <c r="ET47" s="101"/>
      <c r="EU47" s="101"/>
      <c r="EV47" s="101"/>
      <c r="EW47" s="101"/>
      <c r="EX47" s="101"/>
      <c r="EY47" s="101"/>
      <c r="EZ47" s="101"/>
      <c r="FA47" s="101"/>
      <c r="FB47" s="101"/>
      <c r="FC47" s="101"/>
      <c r="FD47" s="101"/>
      <c r="FE47" s="101"/>
      <c r="FF47" s="101"/>
      <c r="FG47" s="101"/>
      <c r="FH47" s="101"/>
      <c r="FI47" s="101"/>
      <c r="FJ47" s="101"/>
      <c r="FK47" s="101"/>
      <c r="FL47" s="101"/>
      <c r="FM47" s="101"/>
      <c r="FN47" s="101"/>
      <c r="FO47" s="101"/>
      <c r="FP47" s="101"/>
      <c r="FQ47" s="101"/>
      <c r="FR47" s="101"/>
      <c r="FS47" s="101"/>
      <c r="FT47" s="101"/>
      <c r="FU47" s="101"/>
      <c r="FV47" s="101"/>
      <c r="FW47" s="101"/>
      <c r="FX47" s="101"/>
      <c r="FY47" s="101"/>
      <c r="FZ47" s="101"/>
      <c r="GA47" s="101"/>
      <c r="GB47" s="101"/>
      <c r="GC47" s="101"/>
      <c r="GD47" s="101"/>
      <c r="GE47" s="101"/>
      <c r="GF47" s="101"/>
      <c r="GG47" s="101"/>
      <c r="GH47" s="101"/>
      <c r="GI47" s="101"/>
      <c r="GJ47" s="101"/>
      <c r="GK47" s="101"/>
      <c r="GL47" s="101"/>
      <c r="GM47" s="101"/>
      <c r="GN47" s="101"/>
      <c r="GO47" s="101"/>
      <c r="GP47" s="101"/>
      <c r="GQ47" s="101"/>
      <c r="GR47" s="101"/>
      <c r="GS47" s="101"/>
      <c r="GT47" s="101"/>
      <c r="GU47" s="101"/>
      <c r="GV47" s="101"/>
      <c r="GW47" s="101"/>
      <c r="GX47" s="101"/>
      <c r="GY47" s="101"/>
      <c r="GZ47" s="101"/>
      <c r="HA47" s="101"/>
      <c r="HB47" s="101"/>
      <c r="HC47" s="101"/>
      <c r="HD47" s="101"/>
      <c r="HE47" s="101"/>
      <c r="HF47" s="101"/>
      <c r="HG47" s="101"/>
      <c r="HH47" s="101"/>
      <c r="HI47" s="101"/>
      <c r="HJ47" s="101"/>
      <c r="HK47" s="101"/>
      <c r="HL47" s="101"/>
      <c r="HM47" s="101"/>
      <c r="HN47" s="101"/>
      <c r="HO47" s="101"/>
      <c r="HP47" s="101"/>
    </row>
    <row r="48" spans="1:224" ht="58.5" customHeight="1">
      <c r="A48" s="110"/>
      <c r="B48" s="111" t="s">
        <v>74</v>
      </c>
      <c r="C48" s="112" t="s">
        <v>77</v>
      </c>
      <c r="D48" s="113" t="s">
        <v>80</v>
      </c>
      <c r="E48" s="113" t="s">
        <v>82</v>
      </c>
      <c r="F48" s="113" t="s">
        <v>84</v>
      </c>
      <c r="G48" s="113" t="s">
        <v>85</v>
      </c>
      <c r="H48" s="113" t="s">
        <v>86</v>
      </c>
      <c r="I48" s="113" t="s">
        <v>87</v>
      </c>
      <c r="J48" s="113" t="s">
        <v>88</v>
      </c>
      <c r="K48" s="114" t="s">
        <v>89</v>
      </c>
      <c r="L48" s="115" t="s">
        <v>90</v>
      </c>
      <c r="M48" s="116" t="s">
        <v>91</v>
      </c>
      <c r="N48" s="116" t="s">
        <v>92</v>
      </c>
      <c r="O48" s="115" t="s">
        <v>93</v>
      </c>
      <c r="P48" s="112" t="s">
        <v>94</v>
      </c>
      <c r="Q48" s="117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0"/>
      <c r="DQ48" s="110"/>
      <c r="DR48" s="110"/>
      <c r="DS48" s="110"/>
      <c r="DT48" s="110"/>
      <c r="DU48" s="110"/>
      <c r="DV48" s="110"/>
      <c r="DW48" s="110"/>
      <c r="DX48" s="110"/>
      <c r="DY48" s="110"/>
      <c r="DZ48" s="110"/>
      <c r="EA48" s="110"/>
      <c r="EB48" s="110"/>
      <c r="EC48" s="110"/>
      <c r="ED48" s="110"/>
      <c r="EE48" s="110"/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110"/>
      <c r="FF48" s="110"/>
      <c r="FG48" s="110"/>
      <c r="FH48" s="110"/>
      <c r="FI48" s="110"/>
      <c r="FJ48" s="110"/>
      <c r="FK48" s="110"/>
      <c r="FL48" s="110"/>
      <c r="FM48" s="110"/>
      <c r="FN48" s="110"/>
      <c r="FO48" s="110"/>
      <c r="FP48" s="110"/>
      <c r="FQ48" s="110"/>
      <c r="FR48" s="110"/>
      <c r="FS48" s="110"/>
      <c r="FT48" s="110"/>
      <c r="FU48" s="110"/>
      <c r="FV48" s="110"/>
      <c r="FW48" s="110"/>
      <c r="FX48" s="110"/>
      <c r="FY48" s="110"/>
      <c r="FZ48" s="110"/>
      <c r="GA48" s="110"/>
      <c r="GB48" s="110"/>
      <c r="GC48" s="110"/>
      <c r="GD48" s="110"/>
      <c r="GE48" s="110"/>
      <c r="GF48" s="110"/>
      <c r="GG48" s="110"/>
      <c r="GH48" s="110"/>
      <c r="GI48" s="110"/>
      <c r="GJ48" s="110"/>
      <c r="GK48" s="110"/>
      <c r="GL48" s="110"/>
      <c r="GM48" s="110"/>
      <c r="GN48" s="110"/>
      <c r="GO48" s="110"/>
      <c r="GP48" s="110"/>
      <c r="GQ48" s="110"/>
      <c r="GR48" s="110"/>
      <c r="GS48" s="110"/>
      <c r="GT48" s="110"/>
      <c r="GU48" s="110"/>
      <c r="GV48" s="110"/>
      <c r="GW48" s="110"/>
      <c r="GX48" s="110"/>
      <c r="GY48" s="110"/>
      <c r="GZ48" s="110"/>
      <c r="HA48" s="110"/>
      <c r="HB48" s="110"/>
      <c r="HC48" s="110"/>
      <c r="HD48" s="110"/>
      <c r="HE48" s="110"/>
      <c r="HF48" s="110"/>
      <c r="HG48" s="110"/>
      <c r="HH48" s="110"/>
      <c r="HI48" s="110"/>
      <c r="HJ48" s="110"/>
      <c r="HK48" s="110"/>
      <c r="HL48" s="110"/>
      <c r="HM48" s="110"/>
      <c r="HN48" s="110"/>
      <c r="HO48" s="110"/>
      <c r="HP48" s="110"/>
    </row>
    <row r="49" spans="1:17" ht="15">
      <c r="A49" s="118" t="s">
        <v>65</v>
      </c>
      <c r="B49" s="99">
        <v>972084</v>
      </c>
      <c r="C49" s="119">
        <f>B49-C$43</f>
        <v>584712</v>
      </c>
      <c r="D49" s="120">
        <f>'DATOS GENERALES'!$D$21+'DATOS GENERALES'!$D$23</f>
        <v>797.2380952380953</v>
      </c>
      <c r="E49" s="120">
        <f>('DATOS GENERALES'!$D$22+'DATOS GENERALES'!$D$24)*M$3</f>
        <v>597.9285714285714</v>
      </c>
      <c r="F49" s="120">
        <f>'DATOS GENERALES'!$D$25*D$4</f>
        <v>265.14285714285717</v>
      </c>
      <c r="G49" s="120">
        <f>'DATOS GENERALES'!$D$26*$M$4</f>
        <v>176.7619047619048</v>
      </c>
      <c r="H49" s="120">
        <f>SUM(D49:G49)</f>
        <v>1837.0714285714287</v>
      </c>
      <c r="I49" s="120">
        <v>100</v>
      </c>
      <c r="J49" s="120">
        <f>SUM(H49:I49)</f>
        <v>1937.0714285714287</v>
      </c>
      <c r="K49" s="120">
        <f>J49-1647</f>
        <v>290.07142857142867</v>
      </c>
      <c r="L49" s="99">
        <f>K49*C$45</f>
        <v>550771.495879955</v>
      </c>
      <c r="M49" s="99">
        <f>L49-C49</f>
        <v>-33940.50412004499</v>
      </c>
      <c r="N49" s="99">
        <f>M49+B49</f>
        <v>938143.495879955</v>
      </c>
      <c r="O49" s="99">
        <v>6</v>
      </c>
      <c r="P49" s="99">
        <f>IF(N49&gt;B49,O49*M49,0)</f>
        <v>0</v>
      </c>
      <c r="Q49" s="121"/>
    </row>
    <row r="50" spans="1:17" ht="15">
      <c r="A50" s="129"/>
      <c r="B50" s="129"/>
      <c r="C50" s="129"/>
      <c r="D50" s="130"/>
      <c r="E50" s="130"/>
      <c r="F50" s="130"/>
      <c r="G50" s="130"/>
      <c r="H50" s="130"/>
      <c r="I50" s="130"/>
      <c r="J50" s="130"/>
      <c r="K50" s="131" t="s">
        <v>14</v>
      </c>
      <c r="L50" s="132"/>
      <c r="M50" s="132"/>
      <c r="N50" s="132"/>
      <c r="O50" s="119">
        <f>SUM(O49:O49)</f>
        <v>6</v>
      </c>
      <c r="P50" s="119">
        <f>SUM(P49:P49)</f>
        <v>0</v>
      </c>
      <c r="Q50" s="121"/>
    </row>
    <row r="51" spans="1:224" ht="18">
      <c r="A51" s="93" t="s">
        <v>66</v>
      </c>
      <c r="B51" s="77"/>
      <c r="C51" s="77"/>
      <c r="D51" s="77"/>
      <c r="E51" s="77"/>
      <c r="F51" s="77"/>
      <c r="G51" s="77"/>
      <c r="H51" s="77"/>
      <c r="I51" s="77"/>
      <c r="J51" s="77"/>
      <c r="K51" s="87"/>
      <c r="L51" s="92"/>
      <c r="M51" s="92"/>
      <c r="N51" s="92"/>
      <c r="O51" s="86"/>
      <c r="P51" s="92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  <c r="FO51" s="77"/>
      <c r="FP51" s="77"/>
      <c r="FQ51" s="77"/>
      <c r="FR51" s="77"/>
      <c r="FS51" s="77"/>
      <c r="FT51" s="77"/>
      <c r="FU51" s="77"/>
      <c r="FV51" s="77"/>
      <c r="FW51" s="77"/>
      <c r="FX51" s="77"/>
      <c r="FY51" s="77"/>
      <c r="FZ51" s="77"/>
      <c r="GA51" s="77"/>
      <c r="GB51" s="77"/>
      <c r="GC51" s="77"/>
      <c r="GD51" s="77"/>
      <c r="GE51" s="77"/>
      <c r="GF51" s="77"/>
      <c r="GG51" s="77"/>
      <c r="GH51" s="77"/>
      <c r="GI51" s="77"/>
      <c r="GJ51" s="77"/>
      <c r="GK51" s="77"/>
      <c r="GL51" s="77"/>
      <c r="GM51" s="77"/>
      <c r="GN51" s="77"/>
      <c r="GO51" s="77"/>
      <c r="GP51" s="77"/>
      <c r="GQ51" s="77"/>
      <c r="GR51" s="77"/>
      <c r="GS51" s="77"/>
      <c r="GT51" s="77"/>
      <c r="GU51" s="77"/>
      <c r="GV51" s="77"/>
      <c r="GW51" s="77"/>
      <c r="GX51" s="77"/>
      <c r="GY51" s="77"/>
      <c r="GZ51" s="77"/>
      <c r="HA51" s="77"/>
      <c r="HB51" s="77"/>
      <c r="HC51" s="77"/>
      <c r="HD51" s="77"/>
      <c r="HE51" s="77"/>
      <c r="HF51" s="77"/>
      <c r="HG51" s="77"/>
      <c r="HH51" s="77"/>
      <c r="HI51" s="77"/>
      <c r="HJ51" s="77"/>
      <c r="HK51" s="77"/>
      <c r="HL51" s="77"/>
      <c r="HM51" s="77"/>
      <c r="HN51" s="77"/>
      <c r="HO51" s="77"/>
      <c r="HP51" s="77"/>
    </row>
    <row r="52" spans="1:224" ht="15">
      <c r="A52" s="94" t="s">
        <v>39</v>
      </c>
      <c r="B52" s="95" t="s">
        <v>75</v>
      </c>
      <c r="C52" s="95"/>
      <c r="D52" s="96"/>
      <c r="E52" s="86"/>
      <c r="F52" s="91"/>
      <c r="G52" s="77"/>
      <c r="H52" s="77"/>
      <c r="I52" s="77"/>
      <c r="J52" s="77"/>
      <c r="K52" s="80"/>
      <c r="L52" s="81"/>
      <c r="M52" s="81"/>
      <c r="N52" s="81"/>
      <c r="O52" s="77"/>
      <c r="P52" s="81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  <c r="HE52" s="77"/>
      <c r="HF52" s="77"/>
      <c r="HG52" s="77"/>
      <c r="HH52" s="77"/>
      <c r="HI52" s="77"/>
      <c r="HJ52" s="77"/>
      <c r="HK52" s="77"/>
      <c r="HL52" s="77"/>
      <c r="HM52" s="77"/>
      <c r="HN52" s="77"/>
      <c r="HO52" s="77"/>
      <c r="HP52" s="77"/>
    </row>
    <row r="53" spans="1:224" ht="15">
      <c r="A53" s="95"/>
      <c r="B53" s="95"/>
      <c r="C53" s="95"/>
      <c r="D53" s="95"/>
      <c r="E53" s="86"/>
      <c r="F53" s="77"/>
      <c r="G53" s="77"/>
      <c r="H53" s="77"/>
      <c r="I53" s="77"/>
      <c r="J53" s="77"/>
      <c r="K53" s="80"/>
      <c r="L53" s="81"/>
      <c r="M53" s="81"/>
      <c r="N53" s="81"/>
      <c r="O53" s="77"/>
      <c r="P53" s="81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7"/>
      <c r="HF53" s="77"/>
      <c r="HG53" s="77"/>
      <c r="HH53" s="77"/>
      <c r="HI53" s="77"/>
      <c r="HJ53" s="77"/>
      <c r="HK53" s="77"/>
      <c r="HL53" s="77"/>
      <c r="HM53" s="77"/>
      <c r="HN53" s="77"/>
      <c r="HO53" s="77"/>
      <c r="HP53" s="77"/>
    </row>
    <row r="54" spans="1:224" ht="15">
      <c r="A54" s="94" t="s">
        <v>40</v>
      </c>
      <c r="B54" s="98"/>
      <c r="C54" s="99">
        <v>1953560</v>
      </c>
      <c r="D54" s="100"/>
      <c r="E54" s="77"/>
      <c r="F54" s="77"/>
      <c r="G54" s="77"/>
      <c r="H54" s="77"/>
      <c r="I54" s="77"/>
      <c r="J54" s="77"/>
      <c r="K54" s="80"/>
      <c r="L54" s="81"/>
      <c r="M54" s="81"/>
      <c r="N54" s="81"/>
      <c r="O54" s="77"/>
      <c r="P54" s="81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  <c r="FZ54" s="77"/>
      <c r="GA54" s="77"/>
      <c r="GB54" s="77"/>
      <c r="GC54" s="77"/>
      <c r="GD54" s="77"/>
      <c r="GE54" s="77"/>
      <c r="GF54" s="77"/>
      <c r="GG54" s="77"/>
      <c r="GH54" s="77"/>
      <c r="GI54" s="77"/>
      <c r="GJ54" s="77"/>
      <c r="GK54" s="77"/>
      <c r="GL54" s="77"/>
      <c r="GM54" s="77"/>
      <c r="GN54" s="77"/>
      <c r="GO54" s="77"/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77"/>
      <c r="HA54" s="77"/>
      <c r="HB54" s="77"/>
      <c r="HC54" s="77"/>
      <c r="HD54" s="77"/>
      <c r="HE54" s="77"/>
      <c r="HF54" s="77"/>
      <c r="HG54" s="77"/>
      <c r="HH54" s="77"/>
      <c r="HI54" s="77"/>
      <c r="HJ54" s="77"/>
      <c r="HK54" s="77"/>
      <c r="HL54" s="77"/>
      <c r="HM54" s="77"/>
      <c r="HN54" s="77"/>
      <c r="HO54" s="77"/>
      <c r="HP54" s="77"/>
    </row>
    <row r="55" spans="1:224" ht="15">
      <c r="A55" s="94" t="s">
        <v>41</v>
      </c>
      <c r="B55" s="98"/>
      <c r="C55" s="99">
        <v>786300</v>
      </c>
      <c r="D55" s="100"/>
      <c r="E55" s="77"/>
      <c r="F55" s="77"/>
      <c r="G55" s="77"/>
      <c r="H55" s="77"/>
      <c r="I55" s="77"/>
      <c r="J55" s="77"/>
      <c r="K55" s="80"/>
      <c r="L55" s="81"/>
      <c r="M55" s="81"/>
      <c r="N55" s="81"/>
      <c r="O55" s="77"/>
      <c r="P55" s="81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  <c r="FO55" s="77"/>
      <c r="FP55" s="77"/>
      <c r="FQ55" s="77"/>
      <c r="FR55" s="77"/>
      <c r="FS55" s="77"/>
      <c r="FT55" s="77"/>
      <c r="FU55" s="77"/>
      <c r="FV55" s="77"/>
      <c r="FW55" s="77"/>
      <c r="FX55" s="77"/>
      <c r="FY55" s="77"/>
      <c r="FZ55" s="77"/>
      <c r="GA55" s="77"/>
      <c r="GB55" s="77"/>
      <c r="GC55" s="77"/>
      <c r="GD55" s="77"/>
      <c r="GE55" s="77"/>
      <c r="GF55" s="77"/>
      <c r="GG55" s="77"/>
      <c r="GH55" s="77"/>
      <c r="GI55" s="77"/>
      <c r="GJ55" s="77"/>
      <c r="GK55" s="77"/>
      <c r="GL55" s="77"/>
      <c r="GM55" s="77"/>
      <c r="GN55" s="77"/>
      <c r="GO55" s="77"/>
      <c r="GP55" s="77"/>
      <c r="GQ55" s="77"/>
      <c r="GR55" s="77"/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7"/>
      <c r="HF55" s="77"/>
      <c r="HG55" s="77"/>
      <c r="HH55" s="77"/>
      <c r="HI55" s="77"/>
      <c r="HJ55" s="77"/>
      <c r="HK55" s="77"/>
      <c r="HL55" s="77"/>
      <c r="HM55" s="77"/>
      <c r="HN55" s="77"/>
      <c r="HO55" s="77"/>
      <c r="HP55" s="77"/>
    </row>
    <row r="56" spans="1:224" ht="15">
      <c r="A56" s="94" t="s">
        <v>42</v>
      </c>
      <c r="B56" s="98"/>
      <c r="C56" s="99">
        <v>387372</v>
      </c>
      <c r="D56" s="100"/>
      <c r="E56" s="77"/>
      <c r="F56" s="77"/>
      <c r="G56" s="77"/>
      <c r="H56" s="77"/>
      <c r="I56" s="77"/>
      <c r="J56" s="77"/>
      <c r="K56" s="80"/>
      <c r="L56" s="81"/>
      <c r="M56" s="81"/>
      <c r="N56" s="81"/>
      <c r="O56" s="77"/>
      <c r="P56" s="81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  <c r="FO56" s="77"/>
      <c r="FP56" s="77"/>
      <c r="FQ56" s="77"/>
      <c r="FR56" s="77"/>
      <c r="FS56" s="77"/>
      <c r="FT56" s="77"/>
      <c r="FU56" s="77"/>
      <c r="FV56" s="77"/>
      <c r="FW56" s="77"/>
      <c r="FX56" s="77"/>
      <c r="FY56" s="77"/>
      <c r="FZ56" s="77"/>
      <c r="GA56" s="77"/>
      <c r="GB56" s="77"/>
      <c r="GC56" s="77"/>
      <c r="GD56" s="77"/>
      <c r="GE56" s="77"/>
      <c r="GF56" s="77"/>
      <c r="GG56" s="77"/>
      <c r="GH56" s="77"/>
      <c r="GI56" s="77"/>
      <c r="GJ56" s="77"/>
      <c r="GK56" s="77"/>
      <c r="GL56" s="77"/>
      <c r="GM56" s="77"/>
      <c r="GN56" s="77"/>
      <c r="GO56" s="77"/>
      <c r="GP56" s="77"/>
      <c r="GQ56" s="77"/>
      <c r="GR56" s="77"/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  <c r="HE56" s="77"/>
      <c r="HF56" s="77"/>
      <c r="HG56" s="77"/>
      <c r="HH56" s="77"/>
      <c r="HI56" s="77"/>
      <c r="HJ56" s="77"/>
      <c r="HK56" s="77"/>
      <c r="HL56" s="77"/>
      <c r="HM56" s="77"/>
      <c r="HN56" s="77"/>
      <c r="HO56" s="77"/>
      <c r="HP56" s="77"/>
    </row>
    <row r="57" spans="1:224" ht="15">
      <c r="A57" s="94" t="s">
        <v>43</v>
      </c>
      <c r="B57" s="98"/>
      <c r="C57" s="99">
        <f>SUM(C54:C56)</f>
        <v>3127232</v>
      </c>
      <c r="D57" s="100"/>
      <c r="E57" s="77"/>
      <c r="F57" s="77"/>
      <c r="G57" s="77"/>
      <c r="H57" s="77"/>
      <c r="I57" s="77"/>
      <c r="J57" s="77"/>
      <c r="K57" s="80"/>
      <c r="L57" s="81"/>
      <c r="M57" s="81"/>
      <c r="N57" s="81"/>
      <c r="O57" s="77"/>
      <c r="P57" s="81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  <c r="FO57" s="77"/>
      <c r="FP57" s="77"/>
      <c r="FQ57" s="77"/>
      <c r="FR57" s="77"/>
      <c r="FS57" s="77"/>
      <c r="FT57" s="77"/>
      <c r="FU57" s="77"/>
      <c r="FV57" s="77"/>
      <c r="FW57" s="77"/>
      <c r="FX57" s="77"/>
      <c r="FY57" s="77"/>
      <c r="FZ57" s="77"/>
      <c r="GA57" s="77"/>
      <c r="GB57" s="77"/>
      <c r="GC57" s="77"/>
      <c r="GD57" s="77"/>
      <c r="GE57" s="77"/>
      <c r="GF57" s="77"/>
      <c r="GG57" s="77"/>
      <c r="GH57" s="77"/>
      <c r="GI57" s="77"/>
      <c r="GJ57" s="77"/>
      <c r="GK57" s="77"/>
      <c r="GL57" s="77"/>
      <c r="GM57" s="77"/>
      <c r="GN57" s="77"/>
      <c r="GO57" s="77"/>
      <c r="GP57" s="77"/>
      <c r="GQ57" s="77"/>
      <c r="GR57" s="77"/>
      <c r="GS57" s="77"/>
      <c r="GT57" s="77"/>
      <c r="GU57" s="77"/>
      <c r="GV57" s="77"/>
      <c r="GW57" s="77"/>
      <c r="GX57" s="77"/>
      <c r="GY57" s="77"/>
      <c r="GZ57" s="77"/>
      <c r="HA57" s="77"/>
      <c r="HB57" s="77"/>
      <c r="HC57" s="77"/>
      <c r="HD57" s="77"/>
      <c r="HE57" s="77"/>
      <c r="HF57" s="77"/>
      <c r="HG57" s="77"/>
      <c r="HH57" s="77"/>
      <c r="HI57" s="77"/>
      <c r="HJ57" s="77"/>
      <c r="HK57" s="77"/>
      <c r="HL57" s="77"/>
      <c r="HM57" s="77"/>
      <c r="HN57" s="77"/>
      <c r="HO57" s="77"/>
      <c r="HP57" s="77"/>
    </row>
    <row r="58" spans="1:224" ht="15">
      <c r="A58" s="94" t="s">
        <v>44</v>
      </c>
      <c r="B58" s="98"/>
      <c r="C58" s="99">
        <f>C57/1647</f>
        <v>1898.7443837279902</v>
      </c>
      <c r="D58" s="100"/>
      <c r="E58" s="77"/>
      <c r="F58" s="77"/>
      <c r="G58" s="77"/>
      <c r="H58" s="77"/>
      <c r="I58" s="77"/>
      <c r="J58" s="77"/>
      <c r="K58" s="80"/>
      <c r="L58" s="81"/>
      <c r="M58" s="81"/>
      <c r="N58" s="81"/>
      <c r="O58" s="77"/>
      <c r="P58" s="81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  <c r="FO58" s="77"/>
      <c r="FP58" s="77"/>
      <c r="FQ58" s="77"/>
      <c r="FR58" s="77"/>
      <c r="FS58" s="77"/>
      <c r="FT58" s="77"/>
      <c r="FU58" s="77"/>
      <c r="FV58" s="77"/>
      <c r="FW58" s="77"/>
      <c r="FX58" s="77"/>
      <c r="FY58" s="77"/>
      <c r="FZ58" s="77"/>
      <c r="GA58" s="77"/>
      <c r="GB58" s="77"/>
      <c r="GC58" s="77"/>
      <c r="GD58" s="77"/>
      <c r="GE58" s="77"/>
      <c r="GF58" s="77"/>
      <c r="GG58" s="77"/>
      <c r="GH58" s="77"/>
      <c r="GI58" s="77"/>
      <c r="GJ58" s="77"/>
      <c r="GK58" s="77"/>
      <c r="GL58" s="77"/>
      <c r="GM58" s="77"/>
      <c r="GN58" s="77"/>
      <c r="GO58" s="77"/>
      <c r="GP58" s="77"/>
      <c r="GQ58" s="77"/>
      <c r="GR58" s="77"/>
      <c r="GS58" s="77"/>
      <c r="GT58" s="77"/>
      <c r="GU58" s="77"/>
      <c r="GV58" s="77"/>
      <c r="GW58" s="77"/>
      <c r="GX58" s="77"/>
      <c r="GY58" s="77"/>
      <c r="GZ58" s="77"/>
      <c r="HA58" s="77"/>
      <c r="HB58" s="77"/>
      <c r="HC58" s="77"/>
      <c r="HD58" s="77"/>
      <c r="HE58" s="77"/>
      <c r="HF58" s="77"/>
      <c r="HG58" s="77"/>
      <c r="HH58" s="77"/>
      <c r="HI58" s="77"/>
      <c r="HJ58" s="77"/>
      <c r="HK58" s="77"/>
      <c r="HL58" s="77"/>
      <c r="HM58" s="77"/>
      <c r="HN58" s="77"/>
      <c r="HO58" s="77"/>
      <c r="HP58" s="77"/>
    </row>
    <row r="59" spans="1:224" ht="15">
      <c r="A59" s="86"/>
      <c r="B59" s="86"/>
      <c r="C59" s="86"/>
      <c r="D59" s="77"/>
      <c r="E59" s="77"/>
      <c r="F59" s="77"/>
      <c r="G59" s="77"/>
      <c r="H59" s="77"/>
      <c r="I59" s="77"/>
      <c r="J59" s="77"/>
      <c r="K59" s="80"/>
      <c r="L59" s="81"/>
      <c r="M59" s="81"/>
      <c r="N59" s="81"/>
      <c r="O59" s="77"/>
      <c r="P59" s="81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  <c r="FO59" s="77"/>
      <c r="FP59" s="77"/>
      <c r="FQ59" s="77"/>
      <c r="FR59" s="77"/>
      <c r="FS59" s="77"/>
      <c r="FT59" s="77"/>
      <c r="FU59" s="77"/>
      <c r="FV59" s="77"/>
      <c r="FW59" s="77"/>
      <c r="FX59" s="77"/>
      <c r="FY59" s="77"/>
      <c r="FZ59" s="77"/>
      <c r="GA59" s="77"/>
      <c r="GB59" s="77"/>
      <c r="GC59" s="77"/>
      <c r="GD59" s="77"/>
      <c r="GE59" s="77"/>
      <c r="GF59" s="77"/>
      <c r="GG59" s="77"/>
      <c r="GH59" s="77"/>
      <c r="GI59" s="77"/>
      <c r="GJ59" s="77"/>
      <c r="GK59" s="77"/>
      <c r="GL59" s="77"/>
      <c r="GM59" s="77"/>
      <c r="GN59" s="77"/>
      <c r="GO59" s="77"/>
      <c r="GP59" s="77"/>
      <c r="GQ59" s="77"/>
      <c r="GR59" s="77"/>
      <c r="GS59" s="77"/>
      <c r="GT59" s="77"/>
      <c r="GU59" s="77"/>
      <c r="GV59" s="77"/>
      <c r="GW59" s="77"/>
      <c r="GX59" s="77"/>
      <c r="GY59" s="77"/>
      <c r="GZ59" s="77"/>
      <c r="HA59" s="77"/>
      <c r="HB59" s="77"/>
      <c r="HC59" s="77"/>
      <c r="HD59" s="77"/>
      <c r="HE59" s="77"/>
      <c r="HF59" s="77"/>
      <c r="HG59" s="77"/>
      <c r="HH59" s="77"/>
      <c r="HI59" s="77"/>
      <c r="HJ59" s="77"/>
      <c r="HK59" s="77"/>
      <c r="HL59" s="77"/>
      <c r="HM59" s="77"/>
      <c r="HN59" s="77"/>
      <c r="HO59" s="77"/>
      <c r="HP59" s="77"/>
    </row>
    <row r="60" spans="1:224" ht="15">
      <c r="A60" s="77"/>
      <c r="B60" s="101"/>
      <c r="C60" s="101"/>
      <c r="D60" s="102" t="s">
        <v>78</v>
      </c>
      <c r="E60" s="103"/>
      <c r="F60" s="104"/>
      <c r="G60" s="105"/>
      <c r="H60" s="106"/>
      <c r="I60" s="107"/>
      <c r="J60" s="107"/>
      <c r="K60" s="108"/>
      <c r="O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01"/>
      <c r="EF60" s="101"/>
      <c r="EG60" s="101"/>
      <c r="EH60" s="101"/>
      <c r="EI60" s="101"/>
      <c r="EJ60" s="101"/>
      <c r="EK60" s="101"/>
      <c r="EL60" s="101"/>
      <c r="EM60" s="101"/>
      <c r="EN60" s="101"/>
      <c r="EO60" s="101"/>
      <c r="EP60" s="101"/>
      <c r="EQ60" s="101"/>
      <c r="ER60" s="101"/>
      <c r="ES60" s="101"/>
      <c r="ET60" s="101"/>
      <c r="EU60" s="101"/>
      <c r="EV60" s="101"/>
      <c r="EW60" s="101"/>
      <c r="EX60" s="101"/>
      <c r="EY60" s="101"/>
      <c r="EZ60" s="101"/>
      <c r="FA60" s="101"/>
      <c r="FB60" s="101"/>
      <c r="FC60" s="101"/>
      <c r="FD60" s="101"/>
      <c r="FE60" s="101"/>
      <c r="FF60" s="101"/>
      <c r="FG60" s="101"/>
      <c r="FH60" s="101"/>
      <c r="FI60" s="101"/>
      <c r="FJ60" s="101"/>
      <c r="FK60" s="101"/>
      <c r="FL60" s="101"/>
      <c r="FM60" s="101"/>
      <c r="FN60" s="101"/>
      <c r="FO60" s="101"/>
      <c r="FP60" s="101"/>
      <c r="FQ60" s="101"/>
      <c r="FR60" s="101"/>
      <c r="FS60" s="101"/>
      <c r="FT60" s="101"/>
      <c r="FU60" s="101"/>
      <c r="FV60" s="101"/>
      <c r="FW60" s="101"/>
      <c r="FX60" s="101"/>
      <c r="FY60" s="101"/>
      <c r="FZ60" s="101"/>
      <c r="GA60" s="101"/>
      <c r="GB60" s="101"/>
      <c r="GC60" s="101"/>
      <c r="GD60" s="101"/>
      <c r="GE60" s="101"/>
      <c r="GF60" s="101"/>
      <c r="GG60" s="101"/>
      <c r="GH60" s="101"/>
      <c r="GI60" s="101"/>
      <c r="GJ60" s="101"/>
      <c r="GK60" s="101"/>
      <c r="GL60" s="101"/>
      <c r="GM60" s="101"/>
      <c r="GN60" s="101"/>
      <c r="GO60" s="101"/>
      <c r="GP60" s="101"/>
      <c r="GQ60" s="101"/>
      <c r="GR60" s="101"/>
      <c r="GS60" s="101"/>
      <c r="GT60" s="101"/>
      <c r="GU60" s="101"/>
      <c r="GV60" s="101"/>
      <c r="GW60" s="101"/>
      <c r="GX60" s="101"/>
      <c r="GY60" s="101"/>
      <c r="GZ60" s="101"/>
      <c r="HA60" s="101"/>
      <c r="HB60" s="101"/>
      <c r="HC60" s="101"/>
      <c r="HD60" s="101"/>
      <c r="HE60" s="101"/>
      <c r="HF60" s="101"/>
      <c r="HG60" s="101"/>
      <c r="HH60" s="101"/>
      <c r="HI60" s="101"/>
      <c r="HJ60" s="101"/>
      <c r="HK60" s="101"/>
      <c r="HL60" s="101"/>
      <c r="HM60" s="101"/>
      <c r="HN60" s="101"/>
      <c r="HO60" s="101"/>
      <c r="HP60" s="101"/>
    </row>
    <row r="61" spans="1:224" ht="58.5" customHeight="1">
      <c r="A61" s="110"/>
      <c r="B61" s="111" t="s">
        <v>74</v>
      </c>
      <c r="C61" s="112" t="s">
        <v>77</v>
      </c>
      <c r="D61" s="113" t="s">
        <v>80</v>
      </c>
      <c r="E61" s="113" t="s">
        <v>82</v>
      </c>
      <c r="F61" s="113" t="s">
        <v>84</v>
      </c>
      <c r="G61" s="113" t="s">
        <v>85</v>
      </c>
      <c r="H61" s="113" t="s">
        <v>86</v>
      </c>
      <c r="I61" s="113" t="s">
        <v>87</v>
      </c>
      <c r="J61" s="113" t="s">
        <v>88</v>
      </c>
      <c r="K61" s="114" t="s">
        <v>89</v>
      </c>
      <c r="L61" s="115" t="s">
        <v>90</v>
      </c>
      <c r="M61" s="116" t="s">
        <v>91</v>
      </c>
      <c r="N61" s="116" t="s">
        <v>92</v>
      </c>
      <c r="O61" s="115" t="s">
        <v>93</v>
      </c>
      <c r="P61" s="112" t="s">
        <v>94</v>
      </c>
      <c r="Q61" s="117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110"/>
      <c r="FF61" s="110"/>
      <c r="FG61" s="110"/>
      <c r="FH61" s="110"/>
      <c r="FI61" s="110"/>
      <c r="FJ61" s="110"/>
      <c r="FK61" s="110"/>
      <c r="FL61" s="110"/>
      <c r="FM61" s="110"/>
      <c r="FN61" s="110"/>
      <c r="FO61" s="110"/>
      <c r="FP61" s="110"/>
      <c r="FQ61" s="110"/>
      <c r="FR61" s="110"/>
      <c r="FS61" s="110"/>
      <c r="FT61" s="110"/>
      <c r="FU61" s="110"/>
      <c r="FV61" s="110"/>
      <c r="FW61" s="110"/>
      <c r="FX61" s="110"/>
      <c r="FY61" s="110"/>
      <c r="FZ61" s="110"/>
      <c r="GA61" s="110"/>
      <c r="GB61" s="110"/>
      <c r="GC61" s="110"/>
      <c r="GD61" s="110"/>
      <c r="GE61" s="110"/>
      <c r="GF61" s="110"/>
      <c r="GG61" s="110"/>
      <c r="GH61" s="110"/>
      <c r="GI61" s="110"/>
      <c r="GJ61" s="110"/>
      <c r="GK61" s="110"/>
      <c r="GL61" s="110"/>
      <c r="GM61" s="110"/>
      <c r="GN61" s="110"/>
      <c r="GO61" s="110"/>
      <c r="GP61" s="110"/>
      <c r="GQ61" s="110"/>
      <c r="GR61" s="110"/>
      <c r="GS61" s="110"/>
      <c r="GT61" s="110"/>
      <c r="GU61" s="110"/>
      <c r="GV61" s="110"/>
      <c r="GW61" s="110"/>
      <c r="GX61" s="110"/>
      <c r="GY61" s="110"/>
      <c r="GZ61" s="110"/>
      <c r="HA61" s="110"/>
      <c r="HB61" s="110"/>
      <c r="HC61" s="110"/>
      <c r="HD61" s="110"/>
      <c r="HE61" s="110"/>
      <c r="HF61" s="110"/>
      <c r="HG61" s="110"/>
      <c r="HH61" s="110"/>
      <c r="HI61" s="110"/>
      <c r="HJ61" s="110"/>
      <c r="HK61" s="110"/>
      <c r="HL61" s="110"/>
      <c r="HM61" s="110"/>
      <c r="HN61" s="110"/>
      <c r="HO61" s="110"/>
      <c r="HP61" s="110"/>
    </row>
    <row r="62" spans="1:17" ht="15">
      <c r="A62" s="118" t="s">
        <v>67</v>
      </c>
      <c r="B62" s="99">
        <v>832020</v>
      </c>
      <c r="C62" s="119">
        <f>B62-C$56</f>
        <v>444648</v>
      </c>
      <c r="D62" s="120">
        <f>'DATOS GENERALES'!$D$21+'DATOS GENERALES'!$D$23</f>
        <v>797.2380952380953</v>
      </c>
      <c r="E62" s="120">
        <f>('DATOS GENERALES'!$D$22+'DATOS GENERALES'!$D$24)*M$3</f>
        <v>597.9285714285714</v>
      </c>
      <c r="F62" s="120">
        <f>'DATOS GENERALES'!$D$25*D$4</f>
        <v>265.14285714285717</v>
      </c>
      <c r="G62" s="120">
        <f>'DATOS GENERALES'!$D$26*$M$4</f>
        <v>176.7619047619048</v>
      </c>
      <c r="H62" s="120">
        <f>SUM(D62:G62)</f>
        <v>1837.0714285714287</v>
      </c>
      <c r="I62" s="120">
        <v>100</v>
      </c>
      <c r="J62" s="120">
        <f>SUM(H62:I62)</f>
        <v>1937.0714285714287</v>
      </c>
      <c r="K62" s="120">
        <f>J62-1647</f>
        <v>290.07142857142867</v>
      </c>
      <c r="L62" s="99">
        <f>K62*C$58</f>
        <v>550771.495879955</v>
      </c>
      <c r="M62" s="99">
        <f>L62-C62</f>
        <v>106123.49587995501</v>
      </c>
      <c r="N62" s="99">
        <f>M62+B62</f>
        <v>938143.495879955</v>
      </c>
      <c r="O62" s="99">
        <v>119</v>
      </c>
      <c r="P62" s="99">
        <f>IF(N62&gt;B62,O62*M62,0)</f>
        <v>12628696.009714646</v>
      </c>
      <c r="Q62" s="121"/>
    </row>
    <row r="63" spans="1:17" ht="15">
      <c r="A63" s="122" t="s">
        <v>68</v>
      </c>
      <c r="B63" s="123">
        <v>684288</v>
      </c>
      <c r="C63" s="124">
        <f>B63-C$56</f>
        <v>296916</v>
      </c>
      <c r="D63" s="125">
        <f>'DATOS GENERALES'!$J$21+'DATOS GENERALES'!$J$23</f>
        <v>1195.857142857143</v>
      </c>
      <c r="E63" s="125">
        <f>('DATOS GENERALES'!$J$22+'DATOS GENERALES'!$J$24)*M$3</f>
        <v>0</v>
      </c>
      <c r="F63" s="125">
        <f>'DATOS GENERALES'!$J$25*D$4</f>
        <v>397.7142857142858</v>
      </c>
      <c r="G63" s="125">
        <f>'DATOS GENERALES'!$J$26*M$4</f>
        <v>0</v>
      </c>
      <c r="H63" s="125">
        <f>SUM(D63:G63)</f>
        <v>1593.5714285714287</v>
      </c>
      <c r="I63" s="125">
        <v>100</v>
      </c>
      <c r="J63" s="125">
        <f>SUM(H63:I63)</f>
        <v>1693.5714285714287</v>
      </c>
      <c r="K63" s="125">
        <f>J63-1647</f>
        <v>46.57142857142867</v>
      </c>
      <c r="L63" s="123">
        <f>K63*C$58</f>
        <v>88427.23844218944</v>
      </c>
      <c r="M63" s="123">
        <f>L63-C63</f>
        <v>-208488.76155781056</v>
      </c>
      <c r="N63" s="123">
        <f>M63+B63</f>
        <v>475799.2384421894</v>
      </c>
      <c r="O63" s="123">
        <v>8</v>
      </c>
      <c r="P63" s="123">
        <f>IF(N63&gt;B63,O63*M63,0)</f>
        <v>0</v>
      </c>
      <c r="Q63" s="121"/>
    </row>
    <row r="64" spans="1:17" ht="15">
      <c r="A64" s="129"/>
      <c r="B64" s="129"/>
      <c r="C64" s="129"/>
      <c r="D64" s="130"/>
      <c r="E64" s="130"/>
      <c r="F64" s="130"/>
      <c r="G64" s="130"/>
      <c r="H64" s="130"/>
      <c r="I64" s="130"/>
      <c r="J64" s="130"/>
      <c r="K64" s="131" t="s">
        <v>14</v>
      </c>
      <c r="L64" s="132"/>
      <c r="M64" s="132"/>
      <c r="N64" s="132"/>
      <c r="O64" s="119">
        <f>SUM(O62:O63)</f>
        <v>127</v>
      </c>
      <c r="P64" s="119">
        <f>SUM(P62:P63)</f>
        <v>12628696.009714646</v>
      </c>
      <c r="Q64" s="121"/>
    </row>
    <row r="65" spans="1:224" ht="18">
      <c r="A65" s="93" t="s">
        <v>69</v>
      </c>
      <c r="B65" s="77"/>
      <c r="C65" s="77"/>
      <c r="D65" s="77"/>
      <c r="E65" s="77"/>
      <c r="F65" s="77"/>
      <c r="G65" s="77"/>
      <c r="H65" s="77"/>
      <c r="I65" s="77"/>
      <c r="J65" s="77"/>
      <c r="K65" s="87"/>
      <c r="L65" s="92"/>
      <c r="M65" s="92"/>
      <c r="N65" s="92"/>
      <c r="O65" s="86"/>
      <c r="P65" s="92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  <c r="FO65" s="77"/>
      <c r="FP65" s="77"/>
      <c r="FQ65" s="77"/>
      <c r="FR65" s="77"/>
      <c r="FS65" s="77"/>
      <c r="FT65" s="77"/>
      <c r="FU65" s="77"/>
      <c r="FV65" s="77"/>
      <c r="FW65" s="77"/>
      <c r="FX65" s="77"/>
      <c r="FY65" s="77"/>
      <c r="FZ65" s="77"/>
      <c r="GA65" s="77"/>
      <c r="GB65" s="77"/>
      <c r="GC65" s="77"/>
      <c r="GD65" s="77"/>
      <c r="GE65" s="77"/>
      <c r="GF65" s="77"/>
      <c r="GG65" s="77"/>
      <c r="GH65" s="77"/>
      <c r="GI65" s="77"/>
      <c r="GJ65" s="77"/>
      <c r="GK65" s="77"/>
      <c r="GL65" s="77"/>
      <c r="GM65" s="77"/>
      <c r="GN65" s="77"/>
      <c r="GO65" s="77"/>
      <c r="GP65" s="77"/>
      <c r="GQ65" s="77"/>
      <c r="GR65" s="77"/>
      <c r="GS65" s="77"/>
      <c r="GT65" s="77"/>
      <c r="GU65" s="77"/>
      <c r="GV65" s="77"/>
      <c r="GW65" s="77"/>
      <c r="GX65" s="77"/>
      <c r="GY65" s="77"/>
      <c r="GZ65" s="77"/>
      <c r="HA65" s="77"/>
      <c r="HB65" s="77"/>
      <c r="HC65" s="77"/>
      <c r="HD65" s="77"/>
      <c r="HE65" s="77"/>
      <c r="HF65" s="77"/>
      <c r="HG65" s="77"/>
      <c r="HH65" s="77"/>
      <c r="HI65" s="77"/>
      <c r="HJ65" s="77"/>
      <c r="HK65" s="77"/>
      <c r="HL65" s="77"/>
      <c r="HM65" s="77"/>
      <c r="HN65" s="77"/>
      <c r="HO65" s="77"/>
      <c r="HP65" s="77"/>
    </row>
    <row r="66" spans="1:224" ht="15">
      <c r="A66" s="94" t="s">
        <v>39</v>
      </c>
      <c r="B66" s="95" t="s">
        <v>76</v>
      </c>
      <c r="C66" s="95"/>
      <c r="D66" s="96"/>
      <c r="E66" s="86"/>
      <c r="F66" s="91"/>
      <c r="G66" s="77"/>
      <c r="H66" s="77"/>
      <c r="I66" s="77"/>
      <c r="J66" s="77"/>
      <c r="K66" s="80"/>
      <c r="L66" s="81"/>
      <c r="M66" s="81"/>
      <c r="N66" s="81"/>
      <c r="O66" s="77"/>
      <c r="P66" s="81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  <c r="FO66" s="77"/>
      <c r="FP66" s="77"/>
      <c r="FQ66" s="77"/>
      <c r="FR66" s="77"/>
      <c r="FS66" s="77"/>
      <c r="FT66" s="77"/>
      <c r="FU66" s="77"/>
      <c r="FV66" s="77"/>
      <c r="FW66" s="77"/>
      <c r="FX66" s="77"/>
      <c r="FY66" s="77"/>
      <c r="FZ66" s="77"/>
      <c r="GA66" s="77"/>
      <c r="GB66" s="77"/>
      <c r="GC66" s="77"/>
      <c r="GD66" s="77"/>
      <c r="GE66" s="77"/>
      <c r="GF66" s="77"/>
      <c r="GG66" s="77"/>
      <c r="GH66" s="77"/>
      <c r="GI66" s="77"/>
      <c r="GJ66" s="77"/>
      <c r="GK66" s="77"/>
      <c r="GL66" s="77"/>
      <c r="GM66" s="77"/>
      <c r="GN66" s="77"/>
      <c r="GO66" s="77"/>
      <c r="GP66" s="77"/>
      <c r="GQ66" s="77"/>
      <c r="GR66" s="77"/>
      <c r="GS66" s="77"/>
      <c r="GT66" s="77"/>
      <c r="GU66" s="77"/>
      <c r="GV66" s="77"/>
      <c r="GW66" s="77"/>
      <c r="GX66" s="77"/>
      <c r="GY66" s="77"/>
      <c r="GZ66" s="77"/>
      <c r="HA66" s="77"/>
      <c r="HB66" s="77"/>
      <c r="HC66" s="77"/>
      <c r="HD66" s="77"/>
      <c r="HE66" s="77"/>
      <c r="HF66" s="77"/>
      <c r="HG66" s="77"/>
      <c r="HH66" s="77"/>
      <c r="HI66" s="77"/>
      <c r="HJ66" s="77"/>
      <c r="HK66" s="77"/>
      <c r="HL66" s="77"/>
      <c r="HM66" s="77"/>
      <c r="HN66" s="77"/>
      <c r="HO66" s="77"/>
      <c r="HP66" s="77"/>
    </row>
    <row r="67" spans="1:224" ht="15">
      <c r="A67" s="95"/>
      <c r="B67" s="95"/>
      <c r="C67" s="95"/>
      <c r="D67" s="95"/>
      <c r="E67" s="86"/>
      <c r="F67" s="77"/>
      <c r="G67" s="77"/>
      <c r="H67" s="77"/>
      <c r="I67" s="77"/>
      <c r="J67" s="77"/>
      <c r="K67" s="80"/>
      <c r="L67" s="81"/>
      <c r="M67" s="81"/>
      <c r="N67" s="81"/>
      <c r="O67" s="77"/>
      <c r="P67" s="81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  <c r="FO67" s="77"/>
      <c r="FP67" s="77"/>
      <c r="FQ67" s="77"/>
      <c r="FR67" s="77"/>
      <c r="FS67" s="77"/>
      <c r="FT67" s="77"/>
      <c r="FU67" s="77"/>
      <c r="FV67" s="77"/>
      <c r="FW67" s="77"/>
      <c r="FX67" s="77"/>
      <c r="FY67" s="77"/>
      <c r="FZ67" s="77"/>
      <c r="GA67" s="77"/>
      <c r="GB67" s="77"/>
      <c r="GC67" s="77"/>
      <c r="GD67" s="77"/>
      <c r="GE67" s="77"/>
      <c r="GF67" s="77"/>
      <c r="GG67" s="77"/>
      <c r="GH67" s="77"/>
      <c r="GI67" s="77"/>
      <c r="GJ67" s="77"/>
      <c r="GK67" s="77"/>
      <c r="GL67" s="77"/>
      <c r="GM67" s="77"/>
      <c r="GN67" s="77"/>
      <c r="GO67" s="77"/>
      <c r="GP67" s="77"/>
      <c r="GQ67" s="77"/>
      <c r="GR67" s="77"/>
      <c r="GS67" s="77"/>
      <c r="GT67" s="77"/>
      <c r="GU67" s="77"/>
      <c r="GV67" s="77"/>
      <c r="GW67" s="77"/>
      <c r="GX67" s="77"/>
      <c r="GY67" s="77"/>
      <c r="GZ67" s="77"/>
      <c r="HA67" s="77"/>
      <c r="HB67" s="77"/>
      <c r="HC67" s="77"/>
      <c r="HD67" s="77"/>
      <c r="HE67" s="77"/>
      <c r="HF67" s="77"/>
      <c r="HG67" s="77"/>
      <c r="HH67" s="77"/>
      <c r="HI67" s="77"/>
      <c r="HJ67" s="77"/>
      <c r="HK67" s="77"/>
      <c r="HL67" s="77"/>
      <c r="HM67" s="77"/>
      <c r="HN67" s="77"/>
      <c r="HO67" s="77"/>
      <c r="HP67" s="77"/>
    </row>
    <row r="68" spans="1:224" ht="15">
      <c r="A68" s="94" t="s">
        <v>40</v>
      </c>
      <c r="B68" s="98"/>
      <c r="C68" s="99">
        <v>2301740</v>
      </c>
      <c r="D68" s="100"/>
      <c r="E68" s="77"/>
      <c r="F68" s="77"/>
      <c r="G68" s="77"/>
      <c r="H68" s="77"/>
      <c r="I68" s="77"/>
      <c r="J68" s="77"/>
      <c r="K68" s="80"/>
      <c r="L68" s="81"/>
      <c r="M68" s="81"/>
      <c r="N68" s="81"/>
      <c r="O68" s="77"/>
      <c r="P68" s="81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  <c r="FO68" s="77"/>
      <c r="FP68" s="77"/>
      <c r="FQ68" s="77"/>
      <c r="FR68" s="77"/>
      <c r="FS68" s="77"/>
      <c r="FT68" s="77"/>
      <c r="FU68" s="77"/>
      <c r="FV68" s="77"/>
      <c r="FW68" s="77"/>
      <c r="FX68" s="77"/>
      <c r="FY68" s="77"/>
      <c r="FZ68" s="77"/>
      <c r="GA68" s="77"/>
      <c r="GB68" s="77"/>
      <c r="GC68" s="77"/>
      <c r="GD68" s="77"/>
      <c r="GE68" s="77"/>
      <c r="GF68" s="77"/>
      <c r="GG68" s="77"/>
      <c r="GH68" s="77"/>
      <c r="GI68" s="77"/>
      <c r="GJ68" s="77"/>
      <c r="GK68" s="77"/>
      <c r="GL68" s="77"/>
      <c r="GM68" s="77"/>
      <c r="GN68" s="77"/>
      <c r="GO68" s="77"/>
      <c r="GP68" s="77"/>
      <c r="GQ68" s="77"/>
      <c r="GR68" s="77"/>
      <c r="GS68" s="77"/>
      <c r="GT68" s="77"/>
      <c r="GU68" s="77"/>
      <c r="GV68" s="77"/>
      <c r="GW68" s="77"/>
      <c r="GX68" s="77"/>
      <c r="GY68" s="77"/>
      <c r="GZ68" s="77"/>
      <c r="HA68" s="77"/>
      <c r="HB68" s="77"/>
      <c r="HC68" s="77"/>
      <c r="HD68" s="77"/>
      <c r="HE68" s="77"/>
      <c r="HF68" s="77"/>
      <c r="HG68" s="77"/>
      <c r="HH68" s="77"/>
      <c r="HI68" s="77"/>
      <c r="HJ68" s="77"/>
      <c r="HK68" s="77"/>
      <c r="HL68" s="77"/>
      <c r="HM68" s="77"/>
      <c r="HN68" s="77"/>
      <c r="HO68" s="77"/>
      <c r="HP68" s="77"/>
    </row>
    <row r="69" spans="1:224" ht="15">
      <c r="A69" s="94" t="s">
        <v>41</v>
      </c>
      <c r="B69" s="98"/>
      <c r="C69" s="99">
        <v>977100</v>
      </c>
      <c r="D69" s="100"/>
      <c r="E69" s="77"/>
      <c r="F69" s="77"/>
      <c r="G69" s="77"/>
      <c r="H69" s="77"/>
      <c r="I69" s="77"/>
      <c r="J69" s="77"/>
      <c r="K69" s="80"/>
      <c r="L69" s="81"/>
      <c r="M69" s="81"/>
      <c r="N69" s="81"/>
      <c r="O69" s="77"/>
      <c r="P69" s="81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  <c r="FO69" s="77"/>
      <c r="FP69" s="77"/>
      <c r="FQ69" s="77"/>
      <c r="FR69" s="77"/>
      <c r="FS69" s="77"/>
      <c r="FT69" s="77"/>
      <c r="FU69" s="77"/>
      <c r="FV69" s="77"/>
      <c r="FW69" s="77"/>
      <c r="FX69" s="77"/>
      <c r="FY69" s="77"/>
      <c r="FZ69" s="77"/>
      <c r="GA69" s="77"/>
      <c r="GB69" s="77"/>
      <c r="GC69" s="77"/>
      <c r="GD69" s="77"/>
      <c r="GE69" s="77"/>
      <c r="GF69" s="77"/>
      <c r="GG69" s="77"/>
      <c r="GH69" s="77"/>
      <c r="GI69" s="77"/>
      <c r="GJ69" s="77"/>
      <c r="GK69" s="77"/>
      <c r="GL69" s="77"/>
      <c r="GM69" s="77"/>
      <c r="GN69" s="77"/>
      <c r="GO69" s="77"/>
      <c r="GP69" s="77"/>
      <c r="GQ69" s="77"/>
      <c r="GR69" s="77"/>
      <c r="GS69" s="77"/>
      <c r="GT69" s="77"/>
      <c r="GU69" s="77"/>
      <c r="GV69" s="77"/>
      <c r="GW69" s="77"/>
      <c r="GX69" s="77"/>
      <c r="GY69" s="77"/>
      <c r="GZ69" s="77"/>
      <c r="HA69" s="77"/>
      <c r="HB69" s="77"/>
      <c r="HC69" s="77"/>
      <c r="HD69" s="77"/>
      <c r="HE69" s="77"/>
      <c r="HF69" s="77"/>
      <c r="HG69" s="77"/>
      <c r="HH69" s="77"/>
      <c r="HI69" s="77"/>
      <c r="HJ69" s="77"/>
      <c r="HK69" s="77"/>
      <c r="HL69" s="77"/>
      <c r="HM69" s="77"/>
      <c r="HN69" s="77"/>
      <c r="HO69" s="77"/>
      <c r="HP69" s="77"/>
    </row>
    <row r="70" spans="1:224" ht="15">
      <c r="A70" s="94" t="s">
        <v>42</v>
      </c>
      <c r="B70" s="98"/>
      <c r="C70" s="99">
        <v>686244</v>
      </c>
      <c r="D70" s="100"/>
      <c r="E70" s="77"/>
      <c r="F70" s="77"/>
      <c r="G70" s="77"/>
      <c r="H70" s="77"/>
      <c r="I70" s="77"/>
      <c r="J70" s="77"/>
      <c r="K70" s="80"/>
      <c r="L70" s="81"/>
      <c r="M70" s="81"/>
      <c r="N70" s="81"/>
      <c r="O70" s="77"/>
      <c r="P70" s="81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  <c r="FO70" s="77"/>
      <c r="FP70" s="77"/>
      <c r="FQ70" s="77"/>
      <c r="FR70" s="77"/>
      <c r="FS70" s="77"/>
      <c r="FT70" s="77"/>
      <c r="FU70" s="77"/>
      <c r="FV70" s="77"/>
      <c r="FW70" s="77"/>
      <c r="FX70" s="77"/>
      <c r="FY70" s="77"/>
      <c r="FZ70" s="77"/>
      <c r="GA70" s="77"/>
      <c r="GB70" s="77"/>
      <c r="GC70" s="77"/>
      <c r="GD70" s="77"/>
      <c r="GE70" s="77"/>
      <c r="GF70" s="77"/>
      <c r="GG70" s="77"/>
      <c r="GH70" s="77"/>
      <c r="GI70" s="77"/>
      <c r="GJ70" s="77"/>
      <c r="GK70" s="77"/>
      <c r="GL70" s="77"/>
      <c r="GM70" s="77"/>
      <c r="GN70" s="77"/>
      <c r="GO70" s="77"/>
      <c r="GP70" s="77"/>
      <c r="GQ70" s="77"/>
      <c r="GR70" s="77"/>
      <c r="GS70" s="77"/>
      <c r="GT70" s="77"/>
      <c r="GU70" s="77"/>
      <c r="GV70" s="77"/>
      <c r="GW70" s="77"/>
      <c r="GX70" s="77"/>
      <c r="GY70" s="77"/>
      <c r="GZ70" s="77"/>
      <c r="HA70" s="77"/>
      <c r="HB70" s="77"/>
      <c r="HC70" s="77"/>
      <c r="HD70" s="77"/>
      <c r="HE70" s="77"/>
      <c r="HF70" s="77"/>
      <c r="HG70" s="77"/>
      <c r="HH70" s="77"/>
      <c r="HI70" s="77"/>
      <c r="HJ70" s="77"/>
      <c r="HK70" s="77"/>
      <c r="HL70" s="77"/>
      <c r="HM70" s="77"/>
      <c r="HN70" s="77"/>
      <c r="HO70" s="77"/>
      <c r="HP70" s="77"/>
    </row>
    <row r="71" spans="1:224" ht="15">
      <c r="A71" s="94" t="s">
        <v>43</v>
      </c>
      <c r="B71" s="98"/>
      <c r="C71" s="99">
        <f>SUM(C68:C70)</f>
        <v>3965084</v>
      </c>
      <c r="D71" s="100"/>
      <c r="E71" s="77"/>
      <c r="F71" s="77"/>
      <c r="G71" s="77"/>
      <c r="H71" s="77"/>
      <c r="I71" s="77"/>
      <c r="J71" s="77"/>
      <c r="K71" s="80"/>
      <c r="L71" s="81"/>
      <c r="M71" s="81"/>
      <c r="N71" s="81"/>
      <c r="O71" s="77"/>
      <c r="P71" s="81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  <c r="FO71" s="77"/>
      <c r="FP71" s="77"/>
      <c r="FQ71" s="77"/>
      <c r="FR71" s="77"/>
      <c r="FS71" s="77"/>
      <c r="FT71" s="77"/>
      <c r="FU71" s="77"/>
      <c r="FV71" s="77"/>
      <c r="FW71" s="77"/>
      <c r="FX71" s="77"/>
      <c r="FY71" s="77"/>
      <c r="FZ71" s="77"/>
      <c r="GA71" s="77"/>
      <c r="GB71" s="77"/>
      <c r="GC71" s="77"/>
      <c r="GD71" s="77"/>
      <c r="GE71" s="77"/>
      <c r="GF71" s="77"/>
      <c r="GG71" s="77"/>
      <c r="GH71" s="77"/>
      <c r="GI71" s="77"/>
      <c r="GJ71" s="77"/>
      <c r="GK71" s="77"/>
      <c r="GL71" s="77"/>
      <c r="GM71" s="77"/>
      <c r="GN71" s="77"/>
      <c r="GO71" s="77"/>
      <c r="GP71" s="77"/>
      <c r="GQ71" s="77"/>
      <c r="GR71" s="77"/>
      <c r="GS71" s="77"/>
      <c r="GT71" s="77"/>
      <c r="GU71" s="77"/>
      <c r="GV71" s="77"/>
      <c r="GW71" s="77"/>
      <c r="GX71" s="77"/>
      <c r="GY71" s="77"/>
      <c r="GZ71" s="77"/>
      <c r="HA71" s="77"/>
      <c r="HB71" s="77"/>
      <c r="HC71" s="77"/>
      <c r="HD71" s="77"/>
      <c r="HE71" s="77"/>
      <c r="HF71" s="77"/>
      <c r="HG71" s="77"/>
      <c r="HH71" s="77"/>
      <c r="HI71" s="77"/>
      <c r="HJ71" s="77"/>
      <c r="HK71" s="77"/>
      <c r="HL71" s="77"/>
      <c r="HM71" s="77"/>
      <c r="HN71" s="77"/>
      <c r="HO71" s="77"/>
      <c r="HP71" s="77"/>
    </row>
    <row r="72" spans="1:224" ht="15">
      <c r="A72" s="94" t="s">
        <v>44</v>
      </c>
      <c r="B72" s="98"/>
      <c r="C72" s="99">
        <f>C71/1647</f>
        <v>2407.458409228901</v>
      </c>
      <c r="D72" s="100"/>
      <c r="E72" s="77"/>
      <c r="F72" s="77"/>
      <c r="G72" s="77"/>
      <c r="H72" s="77"/>
      <c r="I72" s="77"/>
      <c r="J72" s="77"/>
      <c r="K72" s="80"/>
      <c r="L72" s="81"/>
      <c r="M72" s="81"/>
      <c r="N72" s="81"/>
      <c r="O72" s="77"/>
      <c r="P72" s="81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  <c r="FO72" s="77"/>
      <c r="FP72" s="77"/>
      <c r="FQ72" s="77"/>
      <c r="FR72" s="77"/>
      <c r="FS72" s="77"/>
      <c r="FT72" s="77"/>
      <c r="FU72" s="77"/>
      <c r="FV72" s="77"/>
      <c r="FW72" s="77"/>
      <c r="FX72" s="77"/>
      <c r="FY72" s="77"/>
      <c r="FZ72" s="77"/>
      <c r="GA72" s="77"/>
      <c r="GB72" s="77"/>
      <c r="GC72" s="77"/>
      <c r="GD72" s="77"/>
      <c r="GE72" s="77"/>
      <c r="GF72" s="77"/>
      <c r="GG72" s="77"/>
      <c r="GH72" s="77"/>
      <c r="GI72" s="77"/>
      <c r="GJ72" s="77"/>
      <c r="GK72" s="77"/>
      <c r="GL72" s="77"/>
      <c r="GM72" s="77"/>
      <c r="GN72" s="77"/>
      <c r="GO72" s="77"/>
      <c r="GP72" s="77"/>
      <c r="GQ72" s="77"/>
      <c r="GR72" s="77"/>
      <c r="GS72" s="77"/>
      <c r="GT72" s="77"/>
      <c r="GU72" s="77"/>
      <c r="GV72" s="77"/>
      <c r="GW72" s="77"/>
      <c r="GX72" s="77"/>
      <c r="GY72" s="77"/>
      <c r="GZ72" s="77"/>
      <c r="HA72" s="77"/>
      <c r="HB72" s="77"/>
      <c r="HC72" s="77"/>
      <c r="HD72" s="77"/>
      <c r="HE72" s="77"/>
      <c r="HF72" s="77"/>
      <c r="HG72" s="77"/>
      <c r="HH72" s="77"/>
      <c r="HI72" s="77"/>
      <c r="HJ72" s="77"/>
      <c r="HK72" s="77"/>
      <c r="HL72" s="77"/>
      <c r="HM72" s="77"/>
      <c r="HN72" s="77"/>
      <c r="HO72" s="77"/>
      <c r="HP72" s="77"/>
    </row>
    <row r="73" spans="1:224" ht="15">
      <c r="A73" s="86"/>
      <c r="B73" s="86"/>
      <c r="C73" s="86"/>
      <c r="D73" s="77"/>
      <c r="E73" s="77"/>
      <c r="F73" s="77"/>
      <c r="G73" s="77"/>
      <c r="H73" s="77"/>
      <c r="I73" s="77"/>
      <c r="J73" s="77"/>
      <c r="K73" s="80"/>
      <c r="L73" s="81"/>
      <c r="M73" s="81"/>
      <c r="N73" s="81"/>
      <c r="O73" s="77"/>
      <c r="P73" s="81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  <c r="FO73" s="77"/>
      <c r="FP73" s="77"/>
      <c r="FQ73" s="77"/>
      <c r="FR73" s="77"/>
      <c r="FS73" s="77"/>
      <c r="FT73" s="77"/>
      <c r="FU73" s="77"/>
      <c r="FV73" s="77"/>
      <c r="FW73" s="77"/>
      <c r="FX73" s="77"/>
      <c r="FY73" s="77"/>
      <c r="FZ73" s="77"/>
      <c r="GA73" s="77"/>
      <c r="GB73" s="77"/>
      <c r="GC73" s="77"/>
      <c r="GD73" s="77"/>
      <c r="GE73" s="77"/>
      <c r="GF73" s="77"/>
      <c r="GG73" s="77"/>
      <c r="GH73" s="77"/>
      <c r="GI73" s="77"/>
      <c r="GJ73" s="77"/>
      <c r="GK73" s="77"/>
      <c r="GL73" s="77"/>
      <c r="GM73" s="77"/>
      <c r="GN73" s="77"/>
      <c r="GO73" s="77"/>
      <c r="GP73" s="77"/>
      <c r="GQ73" s="77"/>
      <c r="GR73" s="77"/>
      <c r="GS73" s="77"/>
      <c r="GT73" s="77"/>
      <c r="GU73" s="77"/>
      <c r="GV73" s="77"/>
      <c r="GW73" s="77"/>
      <c r="GX73" s="77"/>
      <c r="GY73" s="77"/>
      <c r="GZ73" s="77"/>
      <c r="HA73" s="77"/>
      <c r="HB73" s="77"/>
      <c r="HC73" s="77"/>
      <c r="HD73" s="77"/>
      <c r="HE73" s="77"/>
      <c r="HF73" s="77"/>
      <c r="HG73" s="77"/>
      <c r="HH73" s="77"/>
      <c r="HI73" s="77"/>
      <c r="HJ73" s="77"/>
      <c r="HK73" s="77"/>
      <c r="HL73" s="77"/>
      <c r="HM73" s="77"/>
      <c r="HN73" s="77"/>
      <c r="HO73" s="77"/>
      <c r="HP73" s="77"/>
    </row>
    <row r="74" spans="1:224" ht="15">
      <c r="A74" s="77"/>
      <c r="B74" s="101"/>
      <c r="C74" s="101"/>
      <c r="D74" s="102" t="s">
        <v>78</v>
      </c>
      <c r="E74" s="103"/>
      <c r="F74" s="104"/>
      <c r="G74" s="105"/>
      <c r="H74" s="106"/>
      <c r="I74" s="107"/>
      <c r="J74" s="107"/>
      <c r="K74" s="108"/>
      <c r="O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01"/>
      <c r="EF74" s="101"/>
      <c r="EG74" s="101"/>
      <c r="EH74" s="101"/>
      <c r="EI74" s="101"/>
      <c r="EJ74" s="101"/>
      <c r="EK74" s="101"/>
      <c r="EL74" s="101"/>
      <c r="EM74" s="101"/>
      <c r="EN74" s="101"/>
      <c r="EO74" s="101"/>
      <c r="EP74" s="101"/>
      <c r="EQ74" s="101"/>
      <c r="ER74" s="101"/>
      <c r="ES74" s="101"/>
      <c r="ET74" s="101"/>
      <c r="EU74" s="101"/>
      <c r="EV74" s="101"/>
      <c r="EW74" s="101"/>
      <c r="EX74" s="101"/>
      <c r="EY74" s="101"/>
      <c r="EZ74" s="101"/>
      <c r="FA74" s="101"/>
      <c r="FB74" s="101"/>
      <c r="FC74" s="101"/>
      <c r="FD74" s="101"/>
      <c r="FE74" s="101"/>
      <c r="FF74" s="101"/>
      <c r="FG74" s="101"/>
      <c r="FH74" s="101"/>
      <c r="FI74" s="101"/>
      <c r="FJ74" s="101"/>
      <c r="FK74" s="101"/>
      <c r="FL74" s="101"/>
      <c r="FM74" s="101"/>
      <c r="FN74" s="101"/>
      <c r="FO74" s="101"/>
      <c r="FP74" s="101"/>
      <c r="FQ74" s="101"/>
      <c r="FR74" s="101"/>
      <c r="FS74" s="101"/>
      <c r="FT74" s="101"/>
      <c r="FU74" s="101"/>
      <c r="FV74" s="101"/>
      <c r="FW74" s="101"/>
      <c r="FX74" s="101"/>
      <c r="FY74" s="101"/>
      <c r="FZ74" s="101"/>
      <c r="GA74" s="101"/>
      <c r="GB74" s="101"/>
      <c r="GC74" s="101"/>
      <c r="GD74" s="101"/>
      <c r="GE74" s="101"/>
      <c r="GF74" s="101"/>
      <c r="GG74" s="101"/>
      <c r="GH74" s="101"/>
      <c r="GI74" s="101"/>
      <c r="GJ74" s="101"/>
      <c r="GK74" s="101"/>
      <c r="GL74" s="101"/>
      <c r="GM74" s="101"/>
      <c r="GN74" s="101"/>
      <c r="GO74" s="101"/>
      <c r="GP74" s="101"/>
      <c r="GQ74" s="101"/>
      <c r="GR74" s="101"/>
      <c r="GS74" s="101"/>
      <c r="GT74" s="101"/>
      <c r="GU74" s="101"/>
      <c r="GV74" s="101"/>
      <c r="GW74" s="101"/>
      <c r="GX74" s="101"/>
      <c r="GY74" s="101"/>
      <c r="GZ74" s="101"/>
      <c r="HA74" s="101"/>
      <c r="HB74" s="101"/>
      <c r="HC74" s="101"/>
      <c r="HD74" s="101"/>
      <c r="HE74" s="101"/>
      <c r="HF74" s="101"/>
      <c r="HG74" s="101"/>
      <c r="HH74" s="101"/>
      <c r="HI74" s="101"/>
      <c r="HJ74" s="101"/>
      <c r="HK74" s="101"/>
      <c r="HL74" s="101"/>
      <c r="HM74" s="101"/>
      <c r="HN74" s="101"/>
      <c r="HO74" s="101"/>
      <c r="HP74" s="101"/>
    </row>
    <row r="75" spans="1:224" ht="58.5" customHeight="1">
      <c r="A75" s="110"/>
      <c r="B75" s="111" t="s">
        <v>74</v>
      </c>
      <c r="C75" s="112" t="s">
        <v>77</v>
      </c>
      <c r="D75" s="113" t="s">
        <v>80</v>
      </c>
      <c r="E75" s="113" t="s">
        <v>82</v>
      </c>
      <c r="F75" s="113" t="s">
        <v>84</v>
      </c>
      <c r="G75" s="113" t="s">
        <v>85</v>
      </c>
      <c r="H75" s="113" t="s">
        <v>86</v>
      </c>
      <c r="I75" s="113" t="s">
        <v>87</v>
      </c>
      <c r="J75" s="113" t="s">
        <v>88</v>
      </c>
      <c r="K75" s="114" t="s">
        <v>89</v>
      </c>
      <c r="L75" s="115" t="s">
        <v>90</v>
      </c>
      <c r="M75" s="116" t="s">
        <v>91</v>
      </c>
      <c r="N75" s="116" t="s">
        <v>92</v>
      </c>
      <c r="O75" s="115" t="s">
        <v>93</v>
      </c>
      <c r="P75" s="112" t="s">
        <v>94</v>
      </c>
      <c r="Q75" s="117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10"/>
      <c r="DD75" s="110"/>
      <c r="DE75" s="110"/>
      <c r="DF75" s="110"/>
      <c r="DG75" s="110"/>
      <c r="DH75" s="110"/>
      <c r="DI75" s="110"/>
      <c r="DJ75" s="110"/>
      <c r="DK75" s="110"/>
      <c r="DL75" s="110"/>
      <c r="DM75" s="110"/>
      <c r="DN75" s="110"/>
      <c r="DO75" s="110"/>
      <c r="DP75" s="110"/>
      <c r="DQ75" s="110"/>
      <c r="DR75" s="110"/>
      <c r="DS75" s="110"/>
      <c r="DT75" s="110"/>
      <c r="DU75" s="110"/>
      <c r="DV75" s="110"/>
      <c r="DW75" s="110"/>
      <c r="DX75" s="110"/>
      <c r="DY75" s="110"/>
      <c r="DZ75" s="110"/>
      <c r="EA75" s="110"/>
      <c r="EB75" s="110"/>
      <c r="EC75" s="110"/>
      <c r="ED75" s="110"/>
      <c r="EE75" s="110"/>
      <c r="EF75" s="110"/>
      <c r="EG75" s="110"/>
      <c r="EH75" s="110"/>
      <c r="EI75" s="110"/>
      <c r="EJ75" s="110"/>
      <c r="EK75" s="110"/>
      <c r="EL75" s="110"/>
      <c r="EM75" s="110"/>
      <c r="EN75" s="110"/>
      <c r="EO75" s="110"/>
      <c r="EP75" s="110"/>
      <c r="EQ75" s="110"/>
      <c r="ER75" s="110"/>
      <c r="ES75" s="110"/>
      <c r="ET75" s="110"/>
      <c r="EU75" s="110"/>
      <c r="EV75" s="110"/>
      <c r="EW75" s="110"/>
      <c r="EX75" s="110"/>
      <c r="EY75" s="110"/>
      <c r="EZ75" s="110"/>
      <c r="FA75" s="110"/>
      <c r="FB75" s="110"/>
      <c r="FC75" s="110"/>
      <c r="FD75" s="110"/>
      <c r="FE75" s="110"/>
      <c r="FF75" s="110"/>
      <c r="FG75" s="110"/>
      <c r="FH75" s="110"/>
      <c r="FI75" s="110"/>
      <c r="FJ75" s="110"/>
      <c r="FK75" s="110"/>
      <c r="FL75" s="110"/>
      <c r="FM75" s="110"/>
      <c r="FN75" s="110"/>
      <c r="FO75" s="110"/>
      <c r="FP75" s="110"/>
      <c r="FQ75" s="110"/>
      <c r="FR75" s="110"/>
      <c r="FS75" s="110"/>
      <c r="FT75" s="110"/>
      <c r="FU75" s="110"/>
      <c r="FV75" s="110"/>
      <c r="FW75" s="110"/>
      <c r="FX75" s="110"/>
      <c r="FY75" s="110"/>
      <c r="FZ75" s="110"/>
      <c r="GA75" s="110"/>
      <c r="GB75" s="110"/>
      <c r="GC75" s="110"/>
      <c r="GD75" s="110"/>
      <c r="GE75" s="110"/>
      <c r="GF75" s="110"/>
      <c r="GG75" s="110"/>
      <c r="GH75" s="110"/>
      <c r="GI75" s="110"/>
      <c r="GJ75" s="110"/>
      <c r="GK75" s="110"/>
      <c r="GL75" s="110"/>
      <c r="GM75" s="110"/>
      <c r="GN75" s="110"/>
      <c r="GO75" s="110"/>
      <c r="GP75" s="110"/>
      <c r="GQ75" s="110"/>
      <c r="GR75" s="110"/>
      <c r="GS75" s="110"/>
      <c r="GT75" s="110"/>
      <c r="GU75" s="110"/>
      <c r="GV75" s="110"/>
      <c r="GW75" s="110"/>
      <c r="GX75" s="110"/>
      <c r="GY75" s="110"/>
      <c r="GZ75" s="110"/>
      <c r="HA75" s="110"/>
      <c r="HB75" s="110"/>
      <c r="HC75" s="110"/>
      <c r="HD75" s="110"/>
      <c r="HE75" s="110"/>
      <c r="HF75" s="110"/>
      <c r="HG75" s="110"/>
      <c r="HH75" s="110"/>
      <c r="HI75" s="110"/>
      <c r="HJ75" s="110"/>
      <c r="HK75" s="110"/>
      <c r="HL75" s="110"/>
      <c r="HM75" s="110"/>
      <c r="HN75" s="110"/>
      <c r="HO75" s="110"/>
      <c r="HP75" s="110"/>
    </row>
    <row r="76" spans="1:17" ht="15">
      <c r="A76" s="118" t="s">
        <v>70</v>
      </c>
      <c r="B76" s="99">
        <v>1308684</v>
      </c>
      <c r="C76" s="119">
        <f>B76-B77</f>
        <v>334644</v>
      </c>
      <c r="D76" s="120">
        <f>'DATOS GENERALES'!$D$21+'DATOS GENERALES'!$D$23</f>
        <v>797.2380952380953</v>
      </c>
      <c r="E76" s="120">
        <f>('DATOS GENERALES'!$D$22+'DATOS GENERALES'!$D$24)*M$3</f>
        <v>597.9285714285714</v>
      </c>
      <c r="F76" s="120">
        <f>'DATOS GENERALES'!$D$25*D$4</f>
        <v>265.14285714285717</v>
      </c>
      <c r="G76" s="120">
        <f>'DATOS GENERALES'!$D$26*$M$4</f>
        <v>176.7619047619048</v>
      </c>
      <c r="H76" s="120">
        <f>SUM(D76:G76)</f>
        <v>1837.0714285714287</v>
      </c>
      <c r="I76" s="120">
        <v>100</v>
      </c>
      <c r="J76" s="120">
        <f>SUM(H76:I76)</f>
        <v>1937.0714285714287</v>
      </c>
      <c r="K76" s="120">
        <f>J76-1647</f>
        <v>290.07142857142867</v>
      </c>
      <c r="L76" s="99">
        <f>K76*C$72</f>
        <v>698334.8999913265</v>
      </c>
      <c r="M76" s="99">
        <f>L76-C76</f>
        <v>363690.8999913265</v>
      </c>
      <c r="N76" s="99">
        <f>M76+B76</f>
        <v>1672374.8999913265</v>
      </c>
      <c r="O76" s="99">
        <v>6</v>
      </c>
      <c r="P76" s="99">
        <f>IF(N76&gt;B76,O76*M76,0)</f>
        <v>2182145.399947959</v>
      </c>
      <c r="Q76" s="121"/>
    </row>
    <row r="77" spans="1:17" ht="15">
      <c r="A77" s="118" t="s">
        <v>71</v>
      </c>
      <c r="B77" s="99">
        <v>974040</v>
      </c>
      <c r="C77" s="119">
        <f>B77-C$70</f>
        <v>287796</v>
      </c>
      <c r="D77" s="120">
        <f>'DATOS GENERALES'!$D$21+'DATOS GENERALES'!$D$23</f>
        <v>797.2380952380953</v>
      </c>
      <c r="E77" s="120">
        <f>('DATOS GENERALES'!$D$22+'DATOS GENERALES'!$D$24)*M$3</f>
        <v>597.9285714285714</v>
      </c>
      <c r="F77" s="120">
        <f>'DATOS GENERALES'!$D$25*D$4</f>
        <v>265.14285714285717</v>
      </c>
      <c r="G77" s="120">
        <f>'DATOS GENERALES'!$D$26*$M$4</f>
        <v>176.7619047619048</v>
      </c>
      <c r="H77" s="120">
        <f>SUM(D77:G77)</f>
        <v>1837.0714285714287</v>
      </c>
      <c r="I77" s="120">
        <v>100</v>
      </c>
      <c r="J77" s="120">
        <f>SUM(H77:I77)</f>
        <v>1937.0714285714287</v>
      </c>
      <c r="K77" s="120">
        <f>J77-1647</f>
        <v>290.07142857142867</v>
      </c>
      <c r="L77" s="99">
        <f>K77*C$72</f>
        <v>698334.8999913265</v>
      </c>
      <c r="M77" s="99">
        <f>L77-C77</f>
        <v>410538.8999913265</v>
      </c>
      <c r="N77" s="99">
        <f>M77+B77</f>
        <v>1384578.8999913265</v>
      </c>
      <c r="O77" s="99">
        <v>6</v>
      </c>
      <c r="P77" s="99">
        <f>IF(N77&gt;B77,O77*M77,0)</f>
        <v>2463233.399947959</v>
      </c>
      <c r="Q77" s="121"/>
    </row>
    <row r="78" spans="1:17" ht="15">
      <c r="A78" s="122" t="s">
        <v>72</v>
      </c>
      <c r="B78" s="123">
        <v>833976</v>
      </c>
      <c r="C78" s="124">
        <f>B78-C$70</f>
        <v>147732</v>
      </c>
      <c r="D78" s="125">
        <f>'DATOS GENERALES'!$J$21+'DATOS GENERALES'!$J$23</f>
        <v>1195.857142857143</v>
      </c>
      <c r="E78" s="125">
        <f>('DATOS GENERALES'!$J$22+'DATOS GENERALES'!$J$24)*M$3</f>
        <v>0</v>
      </c>
      <c r="F78" s="125">
        <f>'DATOS GENERALES'!$J$25*D$4</f>
        <v>397.7142857142858</v>
      </c>
      <c r="G78" s="125">
        <f>'DATOS GENERALES'!$J$26*M$4</f>
        <v>0</v>
      </c>
      <c r="H78" s="125">
        <f>SUM(D78:G78)</f>
        <v>1593.5714285714287</v>
      </c>
      <c r="I78" s="125">
        <v>100</v>
      </c>
      <c r="J78" s="125">
        <f>SUM(H78:I78)</f>
        <v>1693.5714285714287</v>
      </c>
      <c r="K78" s="125">
        <f>J78-1647</f>
        <v>46.57142857142867</v>
      </c>
      <c r="L78" s="123">
        <f>K78*C$72</f>
        <v>112118.77734408906</v>
      </c>
      <c r="M78" s="123">
        <f>L78-C78</f>
        <v>-35613.22265591094</v>
      </c>
      <c r="N78" s="123">
        <f>M78+B78</f>
        <v>798362.777344089</v>
      </c>
      <c r="O78" s="123">
        <v>6</v>
      </c>
      <c r="P78" s="123">
        <f>IF(N78&gt;B78,O78*M78,0)</f>
        <v>0</v>
      </c>
      <c r="Q78" s="121"/>
    </row>
    <row r="79" spans="1:17" ht="15">
      <c r="A79" s="129"/>
      <c r="B79" s="129"/>
      <c r="C79" s="129"/>
      <c r="D79" s="130"/>
      <c r="E79" s="130"/>
      <c r="F79" s="130"/>
      <c r="G79" s="130"/>
      <c r="H79" s="130"/>
      <c r="I79" s="130"/>
      <c r="J79" s="130"/>
      <c r="K79" s="131" t="s">
        <v>14</v>
      </c>
      <c r="L79" s="132"/>
      <c r="M79" s="132"/>
      <c r="N79" s="132"/>
      <c r="O79" s="119">
        <f>SUM(O76:O78)</f>
        <v>18</v>
      </c>
      <c r="P79" s="119">
        <f>SUM(P76:P78)</f>
        <v>4645378.799895918</v>
      </c>
      <c r="Q79" s="121"/>
    </row>
    <row r="80" spans="11:16" ht="15">
      <c r="K80" s="130"/>
      <c r="L80" s="129"/>
      <c r="M80" s="129"/>
      <c r="N80" s="129"/>
      <c r="O80" s="129"/>
      <c r="P80" s="129"/>
    </row>
    <row r="81" spans="1:17" ht="15">
      <c r="A81" s="77"/>
      <c r="B81" s="77"/>
      <c r="K81" s="131" t="s">
        <v>14</v>
      </c>
      <c r="L81" s="132"/>
      <c r="M81" s="132"/>
      <c r="N81" s="132"/>
      <c r="O81" s="119">
        <f>SUM(O18:O79)/2</f>
        <v>686</v>
      </c>
      <c r="P81" s="119">
        <f>SUM(P18:P79)/2</f>
        <v>73765065.92947142</v>
      </c>
      <c r="Q81" s="121"/>
    </row>
    <row r="82" spans="11:16" ht="15">
      <c r="K82" s="130"/>
      <c r="L82" s="129"/>
      <c r="M82" s="129"/>
      <c r="N82" s="129"/>
      <c r="O82" s="129"/>
      <c r="P82" s="129"/>
    </row>
  </sheetData>
  <printOptions horizontalCentered="1"/>
  <pageMargins left="0.39375" right="0.39375" top="0.39375" bottom="0.39375" header="0" footer="0"/>
  <pageSetup fitToHeight="3" horizontalDpi="300" verticalDpi="300" orientation="landscape" paperSize="9" scale="75" r:id="rId1"/>
  <rowBreaks count="3" manualBreakCount="3">
    <brk id="37" max="64" man="1"/>
    <brk id="64" max="15" man="1"/>
    <brk id="6539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