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601" yWindow="1560" windowWidth="12000" windowHeight="5760" tabRatio="902" activeTab="0"/>
  </bookViews>
  <sheets>
    <sheet name="Entrada de dados" sheetId="1" r:id="rId1"/>
    <sheet name="Transição" sheetId="2" r:id="rId2"/>
    <sheet name="Resultados" sheetId="3" r:id="rId3"/>
    <sheet name="Informações" sheetId="4" r:id="rId4"/>
  </sheets>
  <definedNames>
    <definedName name="_xlnm.Print_Area" localSheetId="3">'Informações'!$A$1:$P$45</definedName>
    <definedName name="_xlnm.Print_Area" localSheetId="2">'Resultados'!$A$1:$W$52</definedName>
  </definedNames>
  <calcPr fullCalcOnLoad="1"/>
</workbook>
</file>

<file path=xl/comments1.xml><?xml version="1.0" encoding="utf-8"?>
<comments xmlns="http://schemas.openxmlformats.org/spreadsheetml/2006/main">
  <authors>
    <author>Atila Cesar Ribeiro Silva</author>
  </authors>
  <commentList>
    <comment ref="F19" authorId="0">
      <text>
        <r>
          <rPr>
            <b/>
            <sz val="10"/>
            <rFont val="Tahoma"/>
            <family val="0"/>
          </rPr>
          <t>Atila Cesar Ribeiro Silva:
Colocar a unidade desejada.</t>
        </r>
        <r>
          <rPr>
            <sz val="10"/>
            <rFont val="Tahoma"/>
            <family val="0"/>
          </rPr>
          <t xml:space="preserve">
P.ex.:
Milímetros
Centímetros
Metros
Quilômetros
.
.
.
</t>
        </r>
      </text>
    </comment>
    <comment ref="D14" authorId="0">
      <text>
        <r>
          <rPr>
            <b/>
            <sz val="10"/>
            <rFont val="Tahoma"/>
            <family val="0"/>
          </rPr>
          <t>Atila Cesar Ribeiro Silva:</t>
        </r>
        <r>
          <rPr>
            <sz val="10"/>
            <rFont val="Tahoma"/>
            <family val="0"/>
          </rPr>
          <t xml:space="preserve">
Primeira letra sempre maiúscula, demais sempre minúsculas</t>
        </r>
      </text>
    </comment>
    <comment ref="I14" authorId="0">
      <text>
        <r>
          <rPr>
            <b/>
            <sz val="10"/>
            <rFont val="Tahoma"/>
            <family val="0"/>
          </rPr>
          <t>Atila Cesar Ribeiro Silva:</t>
        </r>
        <r>
          <rPr>
            <sz val="10"/>
            <rFont val="Tahoma"/>
            <family val="0"/>
          </rPr>
          <t xml:space="preserve">
Primeira letra sempre maiúscula, demais sempre minúsculas.</t>
        </r>
      </text>
    </comment>
  </commentList>
</comments>
</file>

<file path=xl/sharedStrings.xml><?xml version="1.0" encoding="utf-8"?>
<sst xmlns="http://schemas.openxmlformats.org/spreadsheetml/2006/main" count="445" uniqueCount="197">
  <si>
    <t>Latitude</t>
  </si>
  <si>
    <t>Longitude</t>
  </si>
  <si>
    <t>Norte/Sul?</t>
  </si>
  <si>
    <t>Leste/Oeste?</t>
  </si>
  <si>
    <t>Graus:</t>
  </si>
  <si>
    <t>Minutos:</t>
  </si>
  <si>
    <t>Fuso horário oficial:</t>
  </si>
  <si>
    <t>Graus geométricos</t>
  </si>
  <si>
    <t>Latitude Local</t>
  </si>
  <si>
    <t>Norte/Sul</t>
  </si>
  <si>
    <t>Longitude Local</t>
  </si>
  <si>
    <t>Leste/Oeste</t>
  </si>
  <si>
    <t>Fuso hor.</t>
  </si>
  <si>
    <t>Milímetros</t>
  </si>
  <si>
    <t>Dist. Em</t>
  </si>
  <si>
    <t>Ângulos em</t>
  </si>
  <si>
    <t>6:00hs</t>
  </si>
  <si>
    <t>6:15hs</t>
  </si>
  <si>
    <t>6:30hs</t>
  </si>
  <si>
    <t>6:45hs</t>
  </si>
  <si>
    <t>7:00hs</t>
  </si>
  <si>
    <t>7:15hs</t>
  </si>
  <si>
    <t>7:30hs</t>
  </si>
  <si>
    <t>7:45hs</t>
  </si>
  <si>
    <t>8:00hs</t>
  </si>
  <si>
    <t>8:15hs</t>
  </si>
  <si>
    <t>8:30hs</t>
  </si>
  <si>
    <t>8:45hs</t>
  </si>
  <si>
    <t>9:00hs</t>
  </si>
  <si>
    <t>9:15hs</t>
  </si>
  <si>
    <t>9:30hs</t>
  </si>
  <si>
    <t>9:45hs</t>
  </si>
  <si>
    <t>10:00hs</t>
  </si>
  <si>
    <t>10:15hs</t>
  </si>
  <si>
    <t>10:30hs</t>
  </si>
  <si>
    <t>10:45hs</t>
  </si>
  <si>
    <t>11:00hs</t>
  </si>
  <si>
    <t>11:15hs</t>
  </si>
  <si>
    <t>11:30hs</t>
  </si>
  <si>
    <t>11:45hs</t>
  </si>
  <si>
    <t>12:00hs</t>
  </si>
  <si>
    <t>12:15hs</t>
  </si>
  <si>
    <t>12:30hs</t>
  </si>
  <si>
    <t>12:45hs</t>
  </si>
  <si>
    <t>13:00hs</t>
  </si>
  <si>
    <t>13:15hs</t>
  </si>
  <si>
    <t>13:30hs</t>
  </si>
  <si>
    <t>13:45hs</t>
  </si>
  <si>
    <t>14:00hs</t>
  </si>
  <si>
    <t>14:15hs</t>
  </si>
  <si>
    <t>14:30hs</t>
  </si>
  <si>
    <t>14:45hs</t>
  </si>
  <si>
    <t>15:00hs</t>
  </si>
  <si>
    <t>15:15hs</t>
  </si>
  <si>
    <t>15:30hs</t>
  </si>
  <si>
    <t>15:45hs</t>
  </si>
  <si>
    <t>16:00hs</t>
  </si>
  <si>
    <t>16:15hs</t>
  </si>
  <si>
    <t>16:30hs</t>
  </si>
  <si>
    <t>16:45hs</t>
  </si>
  <si>
    <t>17:00hs</t>
  </si>
  <si>
    <t>17:15hs</t>
  </si>
  <si>
    <t>17:30hs</t>
  </si>
  <si>
    <t>17:45hs</t>
  </si>
  <si>
    <t>18:00hs</t>
  </si>
  <si>
    <t>Equinócios</t>
  </si>
  <si>
    <t>Coord.polares</t>
  </si>
  <si>
    <t>Comprim.</t>
  </si>
  <si>
    <t>Ângulo</t>
  </si>
  <si>
    <t>Coord.cartesianas</t>
  </si>
  <si>
    <t>x</t>
  </si>
  <si>
    <t>y</t>
  </si>
  <si>
    <t>Latitude:</t>
  </si>
  <si>
    <t>Graus</t>
  </si>
  <si>
    <t>Minutos</t>
  </si>
  <si>
    <t>Longitude:</t>
  </si>
  <si>
    <t>Fuso hor.:</t>
  </si>
  <si>
    <t>Alfa nos equinócios</t>
  </si>
  <si>
    <t>Alfa nos solstícios</t>
  </si>
  <si>
    <t>Solstício de dezembro</t>
  </si>
  <si>
    <t>Solstício de junho</t>
  </si>
  <si>
    <t>Ref.horária</t>
  </si>
  <si>
    <t>fmomega para solstício de dezembro</t>
  </si>
  <si>
    <t>fmomega para soltício de junho</t>
  </si>
  <si>
    <t>fmomega para equinócios</t>
  </si>
  <si>
    <t>Não descuide da higiene, e visite</t>
  </si>
  <si>
    <t>regularmente seu dentista.</t>
  </si>
  <si>
    <t>Lembre-se de sua saúde bucal.</t>
  </si>
  <si>
    <t>Beta longit.Oeste</t>
  </si>
  <si>
    <t>Beta long.Leste</t>
  </si>
  <si>
    <t>Ômega dos equinócios</t>
  </si>
  <si>
    <t>Ômega do solstício de dezembro</t>
  </si>
  <si>
    <t>Ômega do solstício de junho</t>
  </si>
  <si>
    <t>Beta efetivo</t>
  </si>
  <si>
    <t>Em rad</t>
  </si>
  <si>
    <t>Lv.Sul-ôm.eq.</t>
  </si>
  <si>
    <t>Em rad.</t>
  </si>
  <si>
    <t>Norte</t>
  </si>
  <si>
    <t>Hem.lv-Sul-Ôm.eq.</t>
  </si>
  <si>
    <t>Lv.Sul-Ôm.solst.dez.</t>
  </si>
  <si>
    <t>Fm.Lv.Sul-Ôm.eq.</t>
  </si>
  <si>
    <t>Hem.lv.Sul.Ôm.solst.dez</t>
  </si>
  <si>
    <t>Fm.Lv.Sul.ôm.solst.dez</t>
  </si>
  <si>
    <t>Lv.Sul-Ôm.solst.junho</t>
  </si>
  <si>
    <t>Hem.lv.sul.Ôm.solst.junho</t>
  </si>
  <si>
    <t>Fm.lv.sul.Ôm.solst.junho</t>
  </si>
  <si>
    <t>Lv.Norte.Eq.</t>
  </si>
  <si>
    <t>Hem.lv.norte.eq.</t>
  </si>
  <si>
    <t>fm.lv.norte.eq.</t>
  </si>
  <si>
    <t>Lv.Norte.solst.dez.</t>
  </si>
  <si>
    <t>Hem.lv.norte.solst.dez.</t>
  </si>
  <si>
    <t>fm.lv.norte.solst.dez</t>
  </si>
  <si>
    <t>Lv.norte.solst.junho</t>
  </si>
  <si>
    <t>Hem.lv.norte.solst.junho</t>
  </si>
  <si>
    <t>fm.lv.nosrte.solst.junho</t>
  </si>
  <si>
    <t>Lv. Efetiva.eq.</t>
  </si>
  <si>
    <t>Hem.lv.efetivo.eq.</t>
  </si>
  <si>
    <t>fm.lv.efetivo.eq.</t>
  </si>
  <si>
    <t>Lv.efetiva.solst.dez</t>
  </si>
  <si>
    <t>Hem..lv.efetivo.solst.dez.</t>
  </si>
  <si>
    <t>fm.efetivo.lv.solst.dez.</t>
  </si>
  <si>
    <t>lv.efetiva.solst.junho</t>
  </si>
  <si>
    <t>Hem.lv.efetivo.solst.junho</t>
  </si>
  <si>
    <t>fm.lv.efetivo.solst.junho</t>
  </si>
  <si>
    <t>Mi-eq.</t>
  </si>
  <si>
    <t>Em graus</t>
  </si>
  <si>
    <t>Mi-sols.dez.</t>
  </si>
  <si>
    <t>Mi-solst.junho</t>
  </si>
  <si>
    <t>Marca p/ref.hor.</t>
  </si>
  <si>
    <t>Latitude Sul</t>
  </si>
  <si>
    <t>Ângulos</t>
  </si>
  <si>
    <t>Latitude Norte</t>
  </si>
  <si>
    <t>Long.Oeste</t>
  </si>
  <si>
    <t>Long.Leste</t>
  </si>
  <si>
    <t>Dif.hor.meio dia</t>
  </si>
  <si>
    <t>Sul</t>
  </si>
  <si>
    <t>Oeste</t>
  </si>
  <si>
    <t>Ângulos efetivos</t>
  </si>
  <si>
    <t>Equinócio</t>
  </si>
  <si>
    <t>Altura do Gnomon:</t>
  </si>
  <si>
    <t>Gnomon:</t>
  </si>
  <si>
    <t>Alt.Gnomon</t>
  </si>
  <si>
    <t>"----------------"</t>
  </si>
  <si>
    <t>Quando a extremidade</t>
  </si>
  <si>
    <t>da sombra não toca</t>
  </si>
  <si>
    <t>o plano do relógio.</t>
  </si>
  <si>
    <t>Segundos</t>
  </si>
  <si>
    <t>Medida em:</t>
  </si>
  <si>
    <t>***Gnomon: Ponta do relógio.</t>
  </si>
  <si>
    <t>Como fazer:</t>
  </si>
  <si>
    <t>2- Estipule uma altura para a ponta do relógio.</t>
  </si>
  <si>
    <t>3- Preencha a planilha "Entrada de dados".</t>
  </si>
  <si>
    <t>4- Imprima a planilha "Resultados".</t>
  </si>
  <si>
    <t>5- Prepare uma superfície bastante plana, de dimensões compatíveis com os resultados. Pode ser até mármore branco (Fica muito bonito e sóbrio).</t>
  </si>
  <si>
    <t>6- Assinale o ponto acima do qual pairará a ponta do relógio. Podemos chamá-lo de ponto-Origem.</t>
  </si>
  <si>
    <t>7- Podemos usar este ponto como origem de um sistema de coordenadas cartesianas- daí as coordenadas cartesianas na planilha "Resultados".</t>
  </si>
  <si>
    <t>8- Escolha o sistema de coordenadas mais conveniente para você (se cartesiano ou polar).</t>
  </si>
  <si>
    <t>9- Para cada hora (P.ex.9:15hs...), marque no plano dois pontos, a saber:</t>
  </si>
  <si>
    <t>a-</t>
  </si>
  <si>
    <t>Um para o solstício de dezembro, usando o sistema de coordenadas que desejar.</t>
  </si>
  <si>
    <t>b-</t>
  </si>
  <si>
    <t>Um para o solstício de junho, usando o mesmo sistema de coordenadas anterior.</t>
  </si>
  <si>
    <t>10- Ligue esses dois pontos, e marque no plano. Algumas pessoas fazem a gravação em baixo-relêvo.</t>
  </si>
  <si>
    <t>Essa é a linha pela qual, durante todo o ano, em qualquer época, a ponta da sombra transita sempre nesta hora.</t>
  </si>
  <si>
    <t>Seria aqui neste exemplo a linha das 9:15hs.</t>
  </si>
  <si>
    <t>11- Fixe o gnomon ( a projeção ortogonal da ponta deve coincidir com o eixo-origem do plano).</t>
  </si>
  <si>
    <t>13- Leve o relógio para sua base, e nivele com extremo cuidado.</t>
  </si>
  <si>
    <t>12- Dê aquele acabamento legal.</t>
  </si>
  <si>
    <t>14- De posse de um relógio com a hora oficial, gire o plano do relógio solar até que a ponta da sombra toque na linha horária correspondente.</t>
  </si>
  <si>
    <t>Mais:</t>
  </si>
  <si>
    <t>Significado de algumas coisas:</t>
  </si>
  <si>
    <t>Equinócio:</t>
  </si>
  <si>
    <t>Momento do ano em que o sol projeta seus raios diretamente sobre o equador.</t>
  </si>
  <si>
    <t>Nesse momento, dias e noites têm a mesma duração.</t>
  </si>
  <si>
    <t>Marca o início da primavera e do outono.</t>
  </si>
  <si>
    <t>Sua existência na planilha "Resultados" presta-se unicamente a um refinamento das funções do relógio.</t>
  </si>
  <si>
    <t>Se marcarmos os pontos dos equinócios em cada linha horária, temos uma indicação para o início dessas estações.</t>
  </si>
  <si>
    <t>Porém, não se trata de dado imprescindível para a montagem do relógio solar.</t>
  </si>
  <si>
    <t>Ocorre duas vezes por ano: Uma no início da primavera (mais ou menos por volta de 23 de setembro), e outra no início do outono (Por volta de 21 de março).</t>
  </si>
  <si>
    <t>Solstícios:</t>
  </si>
  <si>
    <t>Momento do ano em que o sol projeta seus raios diretamente sobre um dos trópicos (Câncer ou Capricórnio).</t>
  </si>
  <si>
    <t>Dias e noites têm máxima diferença de duração.</t>
  </si>
  <si>
    <t>Marca o início do inverno e do verão.</t>
  </si>
  <si>
    <t>16- Podemos refinar a coisa marcando os pontos dos equinónios nas linhas- Eles assinalam o início da primavera e do outono.</t>
  </si>
  <si>
    <t>Coordenadas Polares:</t>
  </si>
  <si>
    <t>Aqui no nosso relógio, sistema de coordenadas que define um ponto sabendo-se o comprimento da sombra e</t>
  </si>
  <si>
    <t>o ângulo que a mesma forma com o eixo-norte do relógio, medido no sentido horário.</t>
  </si>
  <si>
    <t>Coordenadas cartesianas:</t>
  </si>
  <si>
    <t>Clássico sistema de Cartesius.</t>
  </si>
  <si>
    <t>Eixo y aponta para o norte, semi-eixo negativo para o sul.</t>
  </si>
  <si>
    <t>Eixo x aponta para o leste, semi-eixo negativo para o oeste.</t>
  </si>
  <si>
    <t>1- Descubra as coordenadas do local (Latitude e longitude), bem como o fuso horário oficial para sua localidade-(sempre positivo).</t>
  </si>
  <si>
    <t>15- Pronto...seu relógio solar está calibrado e acertado. Dispensa pilhas.</t>
  </si>
  <si>
    <t>Um relógio solar em seu quintal que marca a hora oficial.</t>
  </si>
  <si>
    <t>atila511@yahoo.com.br</t>
  </si>
  <si>
    <t>Procure se aprofundar no estudo dessa apaixonante disciplina em que se traduz a Astronomia.</t>
  </si>
  <si>
    <t>*-Nºs negativos em vermelho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</si>
</sst>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sz val="10"/>
      <color indexed="58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164" fontId="0" fillId="5" borderId="0" xfId="0" applyNumberFormat="1" applyFill="1" applyAlignment="1">
      <alignment/>
    </xf>
    <xf numFmtId="0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0" fontId="0" fillId="6" borderId="0" xfId="0" applyNumberFormat="1" applyFill="1" applyAlignment="1">
      <alignment/>
    </xf>
    <xf numFmtId="0" fontId="0" fillId="7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9" fillId="0" borderId="0" xfId="15" applyNumberFormat="1" applyAlignment="1">
      <alignment/>
    </xf>
    <xf numFmtId="164" fontId="4" fillId="0" borderId="0" xfId="0" applyNumberFormat="1" applyFont="1" applyAlignment="1">
      <alignment/>
    </xf>
    <xf numFmtId="164" fontId="10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152400</xdr:rowOff>
    </xdr:from>
    <xdr:to>
      <xdr:col>7</xdr:col>
      <xdr:colOff>57150</xdr:colOff>
      <xdr:row>4</xdr:row>
      <xdr:rowOff>152400</xdr:rowOff>
    </xdr:to>
    <xdr:sp>
      <xdr:nvSpPr>
        <xdr:cNvPr id="1" name="AutoShape 9"/>
        <xdr:cNvSpPr>
          <a:spLocks/>
        </xdr:cNvSpPr>
      </xdr:nvSpPr>
      <xdr:spPr>
        <a:xfrm>
          <a:off x="2162175" y="152400"/>
          <a:ext cx="249555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Relógio Solar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22</xdr:row>
      <xdr:rowOff>57150</xdr:rowOff>
    </xdr:from>
    <xdr:to>
      <xdr:col>2</xdr:col>
      <xdr:colOff>352425</xdr:colOff>
      <xdr:row>23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104900" y="3619500"/>
          <a:ext cx="466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ila511@yahoo.com.br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8:I21"/>
  <sheetViews>
    <sheetView tabSelected="1" workbookViewId="0" topLeftCell="A1">
      <selection activeCell="F20" sqref="F20"/>
    </sheetView>
  </sheetViews>
  <sheetFormatPr defaultColWidth="9.140625" defaultRowHeight="12.75"/>
  <cols>
    <col min="2" max="2" width="11.7109375" style="0" customWidth="1"/>
    <col min="4" max="4" width="11.57421875" style="0" customWidth="1"/>
  </cols>
  <sheetData>
    <row r="8" spans="2:9" ht="12.75">
      <c r="B8" s="3" t="s">
        <v>0</v>
      </c>
      <c r="C8" s="3" t="s">
        <v>4</v>
      </c>
      <c r="D8" s="4">
        <v>23</v>
      </c>
      <c r="G8" s="3" t="s">
        <v>1</v>
      </c>
      <c r="H8" s="3" t="s">
        <v>4</v>
      </c>
      <c r="I8" s="4">
        <v>51</v>
      </c>
    </row>
    <row r="9" spans="3:8" ht="12.75">
      <c r="C9" s="3"/>
      <c r="H9" s="3"/>
    </row>
    <row r="10" spans="3:9" ht="12.75">
      <c r="C10" s="3" t="s">
        <v>5</v>
      </c>
      <c r="D10" s="4">
        <v>25</v>
      </c>
      <c r="H10" s="3" t="s">
        <v>5</v>
      </c>
      <c r="I10" s="4">
        <v>26</v>
      </c>
    </row>
    <row r="11" spans="3:8" ht="12.75">
      <c r="C11" s="3"/>
      <c r="H11" s="3"/>
    </row>
    <row r="12" spans="3:9" ht="12.75">
      <c r="C12" s="3" t="s">
        <v>146</v>
      </c>
      <c r="D12" s="4">
        <v>0</v>
      </c>
      <c r="H12" s="3" t="s">
        <v>146</v>
      </c>
      <c r="I12" s="4">
        <v>0</v>
      </c>
    </row>
    <row r="13" spans="3:8" ht="12.75">
      <c r="C13" s="3"/>
      <c r="H13" s="3"/>
    </row>
    <row r="14" spans="3:9" ht="12.75">
      <c r="C14" s="3" t="s">
        <v>2</v>
      </c>
      <c r="D14" s="4" t="s">
        <v>135</v>
      </c>
      <c r="H14" s="3" t="s">
        <v>3</v>
      </c>
      <c r="I14" s="4" t="s">
        <v>136</v>
      </c>
    </row>
    <row r="17" spans="4:8" ht="12.75">
      <c r="D17" s="3" t="s">
        <v>139</v>
      </c>
      <c r="E17" s="3"/>
      <c r="F17" s="4">
        <v>34</v>
      </c>
      <c r="H17" t="s">
        <v>148</v>
      </c>
    </row>
    <row r="19" spans="4:6" ht="12.75">
      <c r="D19" s="3" t="s">
        <v>147</v>
      </c>
      <c r="E19" s="3"/>
      <c r="F19" s="4" t="s">
        <v>13</v>
      </c>
    </row>
    <row r="21" spans="4:6" ht="12.75">
      <c r="D21" s="3" t="s">
        <v>6</v>
      </c>
      <c r="E21" s="3"/>
      <c r="F21" s="4">
        <v>3</v>
      </c>
    </row>
  </sheetData>
  <printOptions/>
  <pageMargins left="0.75" right="0.75" top="1" bottom="1" header="0.492125985" footer="0.492125985"/>
  <pageSetup orientation="portrait" paperSize="11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CY53"/>
  <sheetViews>
    <sheetView workbookViewId="0" topLeftCell="A1">
      <selection activeCell="D13" sqref="D13"/>
    </sheetView>
  </sheetViews>
  <sheetFormatPr defaultColWidth="9.140625" defaultRowHeight="12.75"/>
  <cols>
    <col min="1" max="1" width="12.7109375" style="1" customWidth="1"/>
    <col min="2" max="2" width="12.7109375" style="2" customWidth="1"/>
    <col min="4" max="4" width="14.00390625" style="1" customWidth="1"/>
    <col min="5" max="5" width="14.00390625" style="2" customWidth="1"/>
    <col min="6" max="6" width="11.00390625" style="0" customWidth="1"/>
    <col min="7" max="7" width="9.140625" style="2" customWidth="1"/>
    <col min="8" max="8" width="11.140625" style="1" customWidth="1"/>
    <col min="10" max="10" width="16.421875" style="0" customWidth="1"/>
    <col min="11" max="11" width="17.140625" style="1" customWidth="1"/>
    <col min="12" max="12" width="16.140625" style="1" customWidth="1"/>
    <col min="13" max="13" width="16.140625" style="2" customWidth="1"/>
    <col min="14" max="14" width="32.00390625" style="0" customWidth="1"/>
    <col min="15" max="15" width="27.421875" style="0" customWidth="1"/>
    <col min="16" max="16" width="22.8515625" style="0" customWidth="1"/>
    <col min="17" max="17" width="15.8515625" style="0" customWidth="1"/>
    <col min="18" max="18" width="12.421875" style="1" customWidth="1"/>
    <col min="19" max="19" width="14.57421875" style="1" customWidth="1"/>
    <col min="20" max="20" width="16.00390625" style="1" customWidth="1"/>
    <col min="21" max="21" width="13.7109375" style="1" customWidth="1"/>
    <col min="22" max="22" width="19.57421875" style="10" customWidth="1"/>
    <col min="23" max="23" width="19.57421875" style="11" customWidth="1"/>
    <col min="24" max="24" width="19.57421875" style="1" customWidth="1"/>
    <col min="25" max="25" width="19.57421875" style="2" customWidth="1"/>
    <col min="26" max="26" width="28.00390625" style="1" customWidth="1"/>
    <col min="27" max="27" width="28.00390625" style="2" customWidth="1"/>
    <col min="28" max="28" width="27.8515625" style="1" customWidth="1"/>
    <col min="29" max="29" width="27.8515625" style="2" customWidth="1"/>
    <col min="30" max="30" width="12.8515625" style="0" customWidth="1"/>
    <col min="31" max="31" width="13.00390625" style="0" customWidth="1"/>
    <col min="32" max="32" width="16.28125" style="0" customWidth="1"/>
    <col min="33" max="33" width="15.8515625" style="0" customWidth="1"/>
    <col min="34" max="34" width="17.8515625" style="1" customWidth="1"/>
    <col min="35" max="35" width="12.57421875" style="0" customWidth="1"/>
    <col min="36" max="36" width="22.00390625" style="0" customWidth="1"/>
    <col min="37" max="37" width="20.28125" style="0" customWidth="1"/>
    <col min="38" max="38" width="18.8515625" style="1" customWidth="1"/>
    <col min="39" max="39" width="13.140625" style="0" customWidth="1"/>
    <col min="40" max="40" width="23.00390625" style="0" customWidth="1"/>
    <col min="41" max="41" width="21.28125" style="0" customWidth="1"/>
    <col min="42" max="42" width="11.7109375" style="1" customWidth="1"/>
    <col min="43" max="43" width="11.8515625" style="0" customWidth="1"/>
    <col min="44" max="44" width="14.140625" style="0" customWidth="1"/>
    <col min="45" max="45" width="12.421875" style="0" customWidth="1"/>
    <col min="46" max="46" width="16.28125" style="1" customWidth="1"/>
    <col min="47" max="47" width="16.57421875" style="0" customWidth="1"/>
    <col min="48" max="48" width="19.421875" style="0" customWidth="1"/>
    <col min="49" max="49" width="17.7109375" style="0" customWidth="1"/>
    <col min="50" max="50" width="16.7109375" style="1" customWidth="1"/>
    <col min="52" max="52" width="20.421875" style="0" customWidth="1"/>
    <col min="53" max="53" width="19.7109375" style="0" customWidth="1"/>
    <col min="54" max="54" width="1.8515625" style="5" customWidth="1"/>
    <col min="55" max="55" width="12.28125" style="1" customWidth="1"/>
    <col min="57" max="57" width="15.7109375" style="0" customWidth="1"/>
    <col min="58" max="58" width="13.140625" style="0" customWidth="1"/>
    <col min="59" max="59" width="1.421875" style="0" customWidth="1"/>
    <col min="60" max="61" width="16.421875" style="1" customWidth="1"/>
    <col min="62" max="62" width="21.28125" style="0" customWidth="1"/>
    <col min="63" max="63" width="20.00390625" style="0" customWidth="1"/>
    <col min="64" max="64" width="1.57421875" style="5" customWidth="1"/>
    <col min="65" max="65" width="17.140625" style="1" customWidth="1"/>
    <col min="67" max="67" width="21.28125" style="0" customWidth="1"/>
    <col min="68" max="68" width="19.8515625" style="0" customWidth="1"/>
    <col min="69" max="69" width="1.421875" style="0" customWidth="1"/>
    <col min="71" max="71" width="9.140625" style="1" customWidth="1"/>
    <col min="72" max="72" width="10.57421875" style="0" customWidth="1"/>
    <col min="73" max="73" width="9.140625" style="1" customWidth="1"/>
    <col min="74" max="74" width="12.28125" style="0" customWidth="1"/>
    <col min="75" max="75" width="9.140625" style="1" customWidth="1"/>
    <col min="76" max="76" width="1.421875" style="7" customWidth="1"/>
    <col min="77" max="78" width="13.421875" style="1" customWidth="1"/>
    <col min="79" max="88" width="13.00390625" style="0" customWidth="1"/>
    <col min="89" max="89" width="1.57421875" style="12" customWidth="1"/>
    <col min="90" max="91" width="9.140625" style="1" customWidth="1"/>
    <col min="93" max="93" width="9.140625" style="1" customWidth="1"/>
    <col min="94" max="94" width="0.71875" style="12" customWidth="1"/>
    <col min="95" max="98" width="9.140625" style="1" customWidth="1"/>
    <col min="99" max="99" width="0.71875" style="12" customWidth="1"/>
    <col min="100" max="103" width="9.140625" style="1" customWidth="1"/>
  </cols>
  <sheetData>
    <row r="1" spans="1:93" ht="12.75">
      <c r="A1" s="1" t="s">
        <v>8</v>
      </c>
      <c r="B1" s="2" t="s">
        <v>94</v>
      </c>
      <c r="C1" t="s">
        <v>9</v>
      </c>
      <c r="D1" s="1" t="s">
        <v>10</v>
      </c>
      <c r="E1" s="2" t="s">
        <v>94</v>
      </c>
      <c r="F1" t="s">
        <v>11</v>
      </c>
      <c r="G1" s="2" t="s">
        <v>12</v>
      </c>
      <c r="H1" s="1" t="s">
        <v>141</v>
      </c>
      <c r="I1" s="2" t="s">
        <v>14</v>
      </c>
      <c r="J1" s="2" t="s">
        <v>15</v>
      </c>
      <c r="K1" s="1" t="s">
        <v>77</v>
      </c>
      <c r="L1" s="1" t="s">
        <v>78</v>
      </c>
      <c r="M1" s="2" t="s">
        <v>94</v>
      </c>
      <c r="N1" s="1" t="s">
        <v>82</v>
      </c>
      <c r="O1" s="1" t="s">
        <v>83</v>
      </c>
      <c r="P1" s="1" t="s">
        <v>84</v>
      </c>
      <c r="Q1" s="1" t="s">
        <v>128</v>
      </c>
      <c r="R1" s="1" t="s">
        <v>81</v>
      </c>
      <c r="S1" s="1" t="s">
        <v>134</v>
      </c>
      <c r="T1" s="1" t="s">
        <v>88</v>
      </c>
      <c r="U1" s="1" t="s">
        <v>89</v>
      </c>
      <c r="V1" s="10" t="s">
        <v>93</v>
      </c>
      <c r="W1" s="10" t="s">
        <v>94</v>
      </c>
      <c r="X1" s="8" t="s">
        <v>90</v>
      </c>
      <c r="Y1" s="9" t="s">
        <v>94</v>
      </c>
      <c r="Z1" s="8" t="s">
        <v>91</v>
      </c>
      <c r="AA1" s="9" t="s">
        <v>94</v>
      </c>
      <c r="AB1" s="8" t="s">
        <v>92</v>
      </c>
      <c r="AC1" s="9" t="s">
        <v>94</v>
      </c>
      <c r="AD1" s="1" t="s">
        <v>95</v>
      </c>
      <c r="AE1" s="2" t="s">
        <v>96</v>
      </c>
      <c r="AF1" s="1" t="s">
        <v>98</v>
      </c>
      <c r="AG1" s="1" t="s">
        <v>100</v>
      </c>
      <c r="AH1" s="1" t="s">
        <v>99</v>
      </c>
      <c r="AI1" s="1" t="s">
        <v>96</v>
      </c>
      <c r="AJ1" s="1" t="s">
        <v>101</v>
      </c>
      <c r="AK1" s="1" t="s">
        <v>102</v>
      </c>
      <c r="AL1" s="1" t="s">
        <v>103</v>
      </c>
      <c r="AM1" s="1" t="s">
        <v>96</v>
      </c>
      <c r="AN1" s="1" t="s">
        <v>104</v>
      </c>
      <c r="AO1" s="1" t="s">
        <v>105</v>
      </c>
      <c r="AP1" s="1" t="s">
        <v>106</v>
      </c>
      <c r="AQ1" s="1" t="s">
        <v>96</v>
      </c>
      <c r="AR1" s="1" t="s">
        <v>107</v>
      </c>
      <c r="AS1" s="1" t="s">
        <v>108</v>
      </c>
      <c r="AT1" s="1" t="s">
        <v>109</v>
      </c>
      <c r="AU1" s="1" t="s">
        <v>96</v>
      </c>
      <c r="AV1" s="1" t="s">
        <v>110</v>
      </c>
      <c r="AW1" s="1" t="s">
        <v>111</v>
      </c>
      <c r="AX1" s="1" t="s">
        <v>112</v>
      </c>
      <c r="AY1" s="1" t="s">
        <v>96</v>
      </c>
      <c r="AZ1" s="1" t="s">
        <v>113</v>
      </c>
      <c r="BA1" s="1" t="s">
        <v>114</v>
      </c>
      <c r="BB1" s="6"/>
      <c r="BC1" s="1" t="s">
        <v>115</v>
      </c>
      <c r="BD1" s="1" t="s">
        <v>96</v>
      </c>
      <c r="BE1" s="1" t="s">
        <v>116</v>
      </c>
      <c r="BF1" s="1" t="s">
        <v>117</v>
      </c>
      <c r="BG1" s="7"/>
      <c r="BH1" s="1" t="s">
        <v>118</v>
      </c>
      <c r="BI1" s="1" t="s">
        <v>96</v>
      </c>
      <c r="BJ1" s="1" t="s">
        <v>119</v>
      </c>
      <c r="BK1" s="1" t="s">
        <v>120</v>
      </c>
      <c r="BL1" s="7"/>
      <c r="BM1" s="1" t="s">
        <v>121</v>
      </c>
      <c r="BN1" s="1" t="s">
        <v>96</v>
      </c>
      <c r="BO1" s="1" t="s">
        <v>122</v>
      </c>
      <c r="BP1" s="1" t="s">
        <v>123</v>
      </c>
      <c r="BQ1" s="7"/>
      <c r="BR1" s="1" t="s">
        <v>124</v>
      </c>
      <c r="BS1" s="1" t="s">
        <v>125</v>
      </c>
      <c r="BT1" s="1" t="s">
        <v>126</v>
      </c>
      <c r="BU1" s="1" t="s">
        <v>125</v>
      </c>
      <c r="BV1" s="1" t="s">
        <v>127</v>
      </c>
      <c r="BW1" s="1" t="s">
        <v>125</v>
      </c>
      <c r="CB1" s="1" t="s">
        <v>130</v>
      </c>
      <c r="CO1" s="1" t="s">
        <v>137</v>
      </c>
    </row>
    <row r="2" spans="1:100" ht="12.75">
      <c r="A2" s="1">
        <f>'Entrada de dados'!D8+'Entrada de dados'!D10/60+'Entrada de dados'!D12/3600</f>
        <v>23.416666666666668</v>
      </c>
      <c r="B2" s="2">
        <f>(A2/360)*2*PI()</f>
        <v>0.4086979331753388</v>
      </c>
      <c r="C2" t="str">
        <f>CLEAN('Entrada de dados'!D14)</f>
        <v>Sul</v>
      </c>
      <c r="D2" s="1">
        <f>'Entrada de dados'!I8+'Entrada de dados'!I10/60+'Entrada de dados'!I12/3600</f>
        <v>51.43333333333333</v>
      </c>
      <c r="E2" s="2">
        <f>(D2/360)*2*PI()</f>
        <v>0.8976810119424168</v>
      </c>
      <c r="F2" t="str">
        <f>CLEAN('Entrada de dados'!I14)</f>
        <v>Oeste</v>
      </c>
      <c r="G2" s="2">
        <f>SUM('Entrada de dados'!F21)</f>
        <v>3</v>
      </c>
      <c r="H2" s="1">
        <f>SUM('Entrada de dados'!F17)</f>
        <v>34</v>
      </c>
      <c r="I2" t="str">
        <f>CLEAN('Entrada de dados'!F19)</f>
        <v>Milímetros</v>
      </c>
      <c r="J2" t="s">
        <v>7</v>
      </c>
      <c r="K2" s="1">
        <v>0</v>
      </c>
      <c r="L2" s="1">
        <f>23+(27/60)</f>
        <v>23.45</v>
      </c>
      <c r="M2" s="2">
        <f>(L2/360)*2*PI()</f>
        <v>0.40927970959267024</v>
      </c>
      <c r="N2">
        <f>IF(C2="Sul",-1,1)</f>
        <v>-1</v>
      </c>
      <c r="O2">
        <f>IF(C2="Norte",-1,1)</f>
        <v>1</v>
      </c>
      <c r="P2">
        <v>1</v>
      </c>
      <c r="Q2">
        <v>1</v>
      </c>
      <c r="R2" s="1">
        <v>6</v>
      </c>
      <c r="S2" s="1">
        <f>(SUM(T26))/15</f>
        <v>0.42888888888888865</v>
      </c>
      <c r="T2" s="1">
        <f>ABS(R2*15+(D2-G2*15))</f>
        <v>96.43333333333334</v>
      </c>
      <c r="U2" s="1">
        <f>ABS(R2*15-(D2-G2*15))</f>
        <v>83.56666666666666</v>
      </c>
      <c r="V2" s="10">
        <f>IF(F2="Oeste",T2,U2)</f>
        <v>96.43333333333334</v>
      </c>
      <c r="W2" s="11">
        <f>(V2/360)*2*PI()</f>
        <v>1.683079175339865</v>
      </c>
      <c r="X2" s="8">
        <f>((2*ASIN((SQRT(2*(1+P2*SIN(B2)*SIN(K2)-COS(B2)*COS(K2)*COS(W2))))/2))/(2*PI()))*360</f>
        <v>95.90151063635975</v>
      </c>
      <c r="Y2" s="9">
        <f>(X2/360)*(2*PI())</f>
        <v>1.67379711824084</v>
      </c>
      <c r="Z2" s="8">
        <f>360*((2*ASIN((SQRT(2*(1+N2*SIN(B2)*SIN(M2)-COS(B2)*COS(M2)*COS(W2))))/2))/(2*PI()))</f>
        <v>86.34066884768106</v>
      </c>
      <c r="AA2" s="9">
        <f>(Z2/360)*(2*PI())</f>
        <v>1.506928949766133</v>
      </c>
      <c r="AB2" s="8">
        <f>360*((2*ASIN((SQRT(2*(1+O2*SIN(B2)*SIN(M2)-COS(B2)*COS(M2)*COS(W2))))/2))/(2*PI()))</f>
        <v>104.62416142345191</v>
      </c>
      <c r="AC2" s="9">
        <f>(AB2/360)*(2*PI())</f>
        <v>1.826036093977273</v>
      </c>
      <c r="AD2" s="1">
        <f>X2-A2</f>
        <v>72.48484396969307</v>
      </c>
      <c r="AE2">
        <f>(AD2/360)*2*PI()</f>
        <v>1.265099185065501</v>
      </c>
      <c r="AF2" t="s">
        <v>97</v>
      </c>
      <c r="AG2">
        <v>1</v>
      </c>
      <c r="AH2" s="1">
        <f>IF(Z2&lt;=A2,A2-Z2,Z2-A2)</f>
        <v>62.92400218101439</v>
      </c>
      <c r="AI2">
        <f>(AH2/360)*2*PI()</f>
        <v>1.098231016590794</v>
      </c>
      <c r="AJ2" t="str">
        <f>IF(Z2&gt;A2,"Norte","Sul")</f>
        <v>Norte</v>
      </c>
      <c r="AK2">
        <f>IF(AJ2="Norte",1,-1)</f>
        <v>1</v>
      </c>
      <c r="AL2" s="1">
        <f>IF(AB2&gt;A2+90,90-(AB2-A2-90),AB2-A2)</f>
        <v>81.20749475678524</v>
      </c>
      <c r="AM2">
        <f>(AL2/360)*2*PI()</f>
        <v>1.4173381608019342</v>
      </c>
      <c r="AN2" t="s">
        <v>97</v>
      </c>
      <c r="AO2">
        <v>-1</v>
      </c>
      <c r="AP2" s="1">
        <f>IF(X2&gt;(90-A2),90-(X2-(90-A2)),A2+X2)</f>
        <v>60.68182269697358</v>
      </c>
      <c r="AQ2">
        <f>(AP2/360)*2*PI()</f>
        <v>1.0590976021736145</v>
      </c>
      <c r="AR2" t="str">
        <f>IF(X2&gt;90+A2,"Sul","Norte")</f>
        <v>Norte</v>
      </c>
      <c r="AS2">
        <f>IF(AR2="Norte",-1,1)</f>
        <v>-1</v>
      </c>
      <c r="AT2" s="1">
        <f>IF(AB2&gt;(90+(90-A2)),Z2-90-(90-A2),IF(Z2&gt;(90-A2),90-(Z2-(90-A2)),A2+Z2))</f>
        <v>70.24266448565227</v>
      </c>
      <c r="AU2">
        <f>(AT2/360)*2*PI()</f>
        <v>1.2259657706483214</v>
      </c>
      <c r="AV2" t="str">
        <f>IF(Z2&gt;90+(90-A2),"Sul","Norte")</f>
        <v>Norte</v>
      </c>
      <c r="AW2">
        <f>IF(AV2="Norte",-1,1)</f>
        <v>-1</v>
      </c>
      <c r="AX2" s="1">
        <f>IF(AB2&gt;(90-A2),90-(AB2-(90-A2)),A2+AB2)</f>
        <v>51.95917190988142</v>
      </c>
      <c r="AY2">
        <f>(AX2/360)*2*PI()</f>
        <v>0.9068586264371811</v>
      </c>
      <c r="AZ2" t="s">
        <v>97</v>
      </c>
      <c r="BA2">
        <v>-1</v>
      </c>
      <c r="BB2" s="7"/>
      <c r="BC2" s="1">
        <f>IF(C2="Sul",AD2,AP2)</f>
        <v>72.48484396969307</v>
      </c>
      <c r="BD2">
        <f>AE2</f>
        <v>1.265099185065501</v>
      </c>
      <c r="BE2" t="str">
        <f>IF(C2="Sul",AF2,AR2)</f>
        <v>Norte</v>
      </c>
      <c r="BF2">
        <f>IF(C2="Sul",AG2,AS2)</f>
        <v>1</v>
      </c>
      <c r="BG2" s="7"/>
      <c r="BH2" s="1">
        <f>IF(C2="Sul",AH2,AT2)</f>
        <v>62.92400218101439</v>
      </c>
      <c r="BI2" s="1">
        <f>(BH2/360)*2*PI()</f>
        <v>1.098231016590794</v>
      </c>
      <c r="BJ2" t="str">
        <f>IF(C2="Sul",AJ2,AV2)</f>
        <v>Norte</v>
      </c>
      <c r="BK2">
        <f>IF(C2="Sul",AK2,AW2)</f>
        <v>1</v>
      </c>
      <c r="BL2" s="7"/>
      <c r="BM2" s="1">
        <f>IF(C2="Sul",AL2,AX2)</f>
        <v>81.20749475678524</v>
      </c>
      <c r="BN2">
        <f>(BM2/360)*2*PI()</f>
        <v>1.4173381608019342</v>
      </c>
      <c r="BO2" t="str">
        <f>IF(C2="Sul",AN2,AZ2)</f>
        <v>Norte</v>
      </c>
      <c r="BP2">
        <f>IF(C2="Sul",AO2,BA2)</f>
        <v>-1</v>
      </c>
      <c r="BQ2" s="7"/>
      <c r="BR2">
        <f>2*ASIN(SQRT((1+BF2*SIN(BD2)*SIN(K2)-COS(BD2)*COS(K2)*COS(W2))/(1+P2*SIN(B2)*SIN(0)-COS(B2)*COS(K2)*COS(W2)))*(1/(2*SIN((PI()-Y2)/2))))</f>
        <v>1.6155777155828277</v>
      </c>
      <c r="BS2" s="1">
        <f>(BR2/(2*PI()))*360</f>
        <v>92.56578457828292</v>
      </c>
      <c r="BT2">
        <f>2*ASIN(SQRT((1+BK2*SIN(BI2)*SIN(M2)-COS(BI2)*COS(M2)*COS(W2))/(1+N2*SIN(B2)*SIN(M2)-COS(B2)*COS(M2)*COS(W2)))*(1/(2*SIN((PI()-AA2)/2))))</f>
        <v>1.9898039382781685</v>
      </c>
      <c r="BU2" s="1">
        <f>(BT2/(2*PI()))*360</f>
        <v>114.00736772184881</v>
      </c>
      <c r="BV2">
        <f>2*ASIN((SQRT((1+BP2*SIN(BN2)*SIN(M2)-COS(BN2)*COS(M2)*COS(W2))/(1+O2*SIN(B2)*SIN(M2)-COS(B2)*COS(M2)*COS(W2))))*(1/(2*SIN((PI()-AC2)/2))))</f>
        <v>1.2289992766265727</v>
      </c>
      <c r="BW2" s="1">
        <f>(BV2/(2*PI()))*360</f>
        <v>70.41647157533379</v>
      </c>
      <c r="BY2" s="1" t="s">
        <v>65</v>
      </c>
      <c r="CC2" t="s">
        <v>79</v>
      </c>
      <c r="CG2" t="s">
        <v>80</v>
      </c>
      <c r="CL2" s="1" t="s">
        <v>138</v>
      </c>
      <c r="CQ2" s="1" t="s">
        <v>79</v>
      </c>
      <c r="CV2" s="1" t="s">
        <v>80</v>
      </c>
    </row>
    <row r="3" spans="1:87" ht="12.75">
      <c r="A3" s="1">
        <f aca="true" t="shared" si="0" ref="A3:I3">A2</f>
        <v>23.416666666666668</v>
      </c>
      <c r="B3" s="2">
        <f aca="true" t="shared" si="1" ref="B3:B50">(A3/360)*2*PI()</f>
        <v>0.4086979331753388</v>
      </c>
      <c r="C3" t="str">
        <f t="shared" si="0"/>
        <v>Sul</v>
      </c>
      <c r="D3" s="1">
        <f t="shared" si="0"/>
        <v>51.43333333333333</v>
      </c>
      <c r="E3" s="2">
        <f aca="true" t="shared" si="2" ref="E3:E50">(D3/360)*2*PI()</f>
        <v>0.8976810119424168</v>
      </c>
      <c r="F3" t="str">
        <f t="shared" si="0"/>
        <v>Oeste</v>
      </c>
      <c r="G3" s="2">
        <f t="shared" si="0"/>
        <v>3</v>
      </c>
      <c r="H3" s="1">
        <f t="shared" si="0"/>
        <v>34</v>
      </c>
      <c r="I3" s="2" t="str">
        <f t="shared" si="0"/>
        <v>Milímetros</v>
      </c>
      <c r="J3" t="s">
        <v>7</v>
      </c>
      <c r="K3" s="1">
        <v>0</v>
      </c>
      <c r="L3" s="1">
        <f aca="true" t="shared" si="3" ref="L3:L50">23+(27/60)</f>
        <v>23.45</v>
      </c>
      <c r="M3" s="2">
        <f aca="true" t="shared" si="4" ref="M3:M50">(L3/360)*2*PI()</f>
        <v>0.40927970959267024</v>
      </c>
      <c r="N3">
        <f aca="true" t="shared" si="5" ref="N3:N50">IF(C3="Sul",-1,1)</f>
        <v>-1</v>
      </c>
      <c r="O3">
        <f aca="true" t="shared" si="6" ref="O3:O50">IF(C3="Norte",-1,1)</f>
        <v>1</v>
      </c>
      <c r="P3">
        <v>1</v>
      </c>
      <c r="Q3">
        <f>Q2+1</f>
        <v>2</v>
      </c>
      <c r="R3" s="1">
        <v>5.75</v>
      </c>
      <c r="S3" s="1">
        <f>SUM(S2)</f>
        <v>0.42888888888888865</v>
      </c>
      <c r="T3" s="1">
        <f aca="true" t="shared" si="7" ref="T3:T26">ABS(R3*15+(D3-G3*15))</f>
        <v>92.68333333333334</v>
      </c>
      <c r="U3" s="1">
        <f aca="true" t="shared" si="8" ref="U3:U26">ABS(R3*15-(D3-G3*15))</f>
        <v>79.81666666666666</v>
      </c>
      <c r="V3" s="10">
        <f aca="true" t="shared" si="9" ref="V3:V50">IF(F3="Oeste",T3,U3)</f>
        <v>92.68333333333334</v>
      </c>
      <c r="W3" s="11">
        <f aca="true" t="shared" si="10" ref="W3:W50">(V3/360)*2*PI()</f>
        <v>1.617629328390078</v>
      </c>
      <c r="X3" s="8">
        <f aca="true" t="shared" si="11" ref="X3:X50">((2*ASIN((SQRT(2*(1+P3*SIN(B3)*SIN(K3)-COS(B3)*COS(K3)*COS(W3))))/2))/(2*PI()))*360</f>
        <v>92.46218921503316</v>
      </c>
      <c r="Y3" s="9">
        <f aca="true" t="shared" si="12" ref="Y3:Y50">(X3/360)*(2*PI())</f>
        <v>1.6137696354043198</v>
      </c>
      <c r="Z3" s="8">
        <f aca="true" t="shared" si="13" ref="Z3:Z50">360*((2*ASIN((SQRT(2*(1+N3*SIN(B3)*SIN(M3)-COS(B3)*COS(M3)*COS(W3))))/2))/(2*PI()))</f>
        <v>83.18068043848281</v>
      </c>
      <c r="AA3" s="9">
        <f aca="true" t="shared" si="14" ref="AA3:AA50">(Z3/360)*(2*PI())</f>
        <v>1.4517767477007657</v>
      </c>
      <c r="AB3" s="8">
        <f aca="true" t="shared" si="15" ref="AB3:AB50">360*((2*ASIN((SQRT(2*(1+O3*SIN(B3)*SIN(M3)-COS(B3)*COS(M3)*COS(W3))))/2))/(2*PI()))</f>
        <v>101.39446269810826</v>
      </c>
      <c r="AC3" s="9">
        <f aca="true" t="shared" si="16" ref="AC3:AC50">(AB3/360)*(2*PI())</f>
        <v>1.7696672173725623</v>
      </c>
      <c r="AD3" s="1">
        <f aca="true" t="shared" si="17" ref="AD3:AD50">X3-A3</f>
        <v>69.04552254836649</v>
      </c>
      <c r="AE3">
        <f aca="true" t="shared" si="18" ref="AE3:AE50">(AD3/360)*2*PI()</f>
        <v>1.205071702228981</v>
      </c>
      <c r="AF3" t="s">
        <v>97</v>
      </c>
      <c r="AG3">
        <v>1</v>
      </c>
      <c r="AH3" s="1">
        <f aca="true" t="shared" si="19" ref="AH3:AH50">IF(Z3&lt;=A3,A3-Z3,Z3-A3)</f>
        <v>59.76401377181614</v>
      </c>
      <c r="AI3">
        <f aca="true" t="shared" si="20" ref="AI3:AI50">(AH3/360)*2*PI()</f>
        <v>1.0430788145254266</v>
      </c>
      <c r="AJ3" t="str">
        <f aca="true" t="shared" si="21" ref="AJ3:AJ50">IF(Z3&gt;A3,"Norte","Sul")</f>
        <v>Norte</v>
      </c>
      <c r="AK3">
        <f aca="true" t="shared" si="22" ref="AK3:AK50">IF(AJ3="Norte",1,-1)</f>
        <v>1</v>
      </c>
      <c r="AL3" s="1">
        <f aca="true" t="shared" si="23" ref="AL3:AL50">IF(AB3&gt;A3+90,90-(AB3-A3-90),AB3-A3)</f>
        <v>77.97779603144159</v>
      </c>
      <c r="AM3">
        <f aca="true" t="shared" si="24" ref="AM3:AM50">(AL3/360)*2*PI()</f>
        <v>1.3609692841972234</v>
      </c>
      <c r="AN3" t="s">
        <v>97</v>
      </c>
      <c r="AO3">
        <v>-1</v>
      </c>
      <c r="AP3" s="1">
        <f aca="true" t="shared" si="25" ref="AP3:AP50">IF(X3&gt;(90-A3),90-(X3-(90-A3)),A3+X3)</f>
        <v>64.12114411830017</v>
      </c>
      <c r="AQ3">
        <f aca="true" t="shared" si="26" ref="AQ3:AQ50">(AP3/360)*2*PI()</f>
        <v>1.1191250850101344</v>
      </c>
      <c r="AR3" t="str">
        <f aca="true" t="shared" si="27" ref="AR3:AR50">IF(X3&gt;90+A3,"Sul","Norte")</f>
        <v>Norte</v>
      </c>
      <c r="AS3">
        <f aca="true" t="shared" si="28" ref="AS3:AS50">IF(AR3="Norte",-1,1)</f>
        <v>-1</v>
      </c>
      <c r="AT3" s="1">
        <f aca="true" t="shared" si="29" ref="AT3:AT50">IF(AB3&gt;(90+(90-A3)),Z3-90-(90-A3),IF(Z3&gt;(90-A3),90-(Z3-(90-A3)),A3+Z3))</f>
        <v>73.40265289485052</v>
      </c>
      <c r="AU3">
        <f aca="true" t="shared" si="30" ref="AU3:AU50">(AT3/360)*2*PI()</f>
        <v>1.2811179727136885</v>
      </c>
      <c r="AV3" t="str">
        <f aca="true" t="shared" si="31" ref="AV3:AV50">IF(Z3&gt;90+(90-A3),"Sul","Norte")</f>
        <v>Norte</v>
      </c>
      <c r="AW3">
        <f aca="true" t="shared" si="32" ref="AW3:AW50">IF(AV3="Norte",-1,1)</f>
        <v>-1</v>
      </c>
      <c r="AX3" s="1">
        <f aca="true" t="shared" si="33" ref="AX3:AX50">IF(AB3&gt;(90-A3),90-(AB3-(90-A3)),A3+AB3)</f>
        <v>55.18887063522507</v>
      </c>
      <c r="AY3">
        <f aca="true" t="shared" si="34" ref="AY3:AY50">(AX3/360)*2*PI()</f>
        <v>0.9632275030418919</v>
      </c>
      <c r="AZ3" t="s">
        <v>97</v>
      </c>
      <c r="BA3">
        <v>-1</v>
      </c>
      <c r="BB3" s="7"/>
      <c r="BC3" s="1">
        <f aca="true" t="shared" si="35" ref="BC3:BC50">IF(C3="Sul",AD3,AP3)</f>
        <v>69.04552254836649</v>
      </c>
      <c r="BD3">
        <f aca="true" t="shared" si="36" ref="BD3:BD50">AE3</f>
        <v>1.205071702228981</v>
      </c>
      <c r="BE3" t="str">
        <f aca="true" t="shared" si="37" ref="BE3:BE50">IF(C3="Sul",AF3,AR3)</f>
        <v>Norte</v>
      </c>
      <c r="BF3">
        <f aca="true" t="shared" si="38" ref="BF3:BF50">IF(C3="Sul",AG3,AS3)</f>
        <v>1</v>
      </c>
      <c r="BG3" s="7"/>
      <c r="BH3" s="1">
        <f aca="true" t="shared" si="39" ref="BH3:BH50">IF(C3="Sul",AH3,AT3)</f>
        <v>59.76401377181614</v>
      </c>
      <c r="BI3" s="1">
        <f aca="true" t="shared" si="40" ref="BI3:BI50">(BH3/360)*2*PI()</f>
        <v>1.0430788145254266</v>
      </c>
      <c r="BJ3" t="str">
        <f aca="true" t="shared" si="41" ref="BJ3:BJ50">IF(C3="Sul",AJ3,AV3)</f>
        <v>Norte</v>
      </c>
      <c r="BK3">
        <f aca="true" t="shared" si="42" ref="BK3:BK50">IF(C3="Sul",AK3,AW3)</f>
        <v>1</v>
      </c>
      <c r="BL3" s="7"/>
      <c r="BM3" s="1">
        <f aca="true" t="shared" si="43" ref="BM3:BM50">IF(C3="Sul",AL3,AX3)</f>
        <v>77.97779603144159</v>
      </c>
      <c r="BN3">
        <f aca="true" t="shared" si="44" ref="BN3:BN50">(BM3/360)*2*PI()</f>
        <v>1.3609692841972234</v>
      </c>
      <c r="BO3" t="str">
        <f aca="true" t="shared" si="45" ref="BO3:BO50">IF(C3="Sul",AN3,AZ3)</f>
        <v>Norte</v>
      </c>
      <c r="BP3">
        <f aca="true" t="shared" si="46" ref="BP3:BP50">IF(C3="Sul",AO3,BA3)</f>
        <v>-1</v>
      </c>
      <c r="BQ3" s="7"/>
      <c r="BR3">
        <f aca="true" t="shared" si="47" ref="BR3:BR50">2*ASIN(SQRT((1+BF3*SIN(BD3)*SIN(K3)-COS(BD3)*COS(K3)*COS(W3))/(1+P3*SIN(B3)*SIN(0)-COS(B3)*COS(K3)*COS(W3)))*(1/(2*SIN((PI()-Y3)/2))))</f>
        <v>1.5894199225678365</v>
      </c>
      <c r="BS3" s="1">
        <f aca="true" t="shared" si="48" ref="BS3:BS50">(BR3/(2*PI()))*360</f>
        <v>91.06705343714714</v>
      </c>
      <c r="BT3">
        <f aca="true" t="shared" si="49" ref="BT3:BT50">2*ASIN(SQRT((1+BK3*SIN(BI3)*SIN(M3)-COS(BI3)*COS(M3)*COS(W3))/(1+N3*SIN(B3)*SIN(M3)-COS(B3)*COS(M3)*COS(W3)))*(1/(2*SIN((PI()-AA3)/2))))</f>
        <v>1.9659665569457656</v>
      </c>
      <c r="BU3" s="1">
        <f aca="true" t="shared" si="50" ref="BU3:BU50">(BT3/(2*PI()))*360</f>
        <v>112.6415863768582</v>
      </c>
      <c r="BV3">
        <f aca="true" t="shared" si="51" ref="BV3:BV50">2*ASIN((SQRT((1+BP3*SIN(BN3)*SIN(M3)-COS(BN3)*COS(M3)*COS(W3))/(1+O3*SIN(B3)*SIN(M3)-COS(B3)*COS(M3)*COS(W3))))*(1/(2*SIN((PI()-AC3)/2))))</f>
        <v>1.2077715115952328</v>
      </c>
      <c r="BW3" s="1">
        <f aca="true" t="shared" si="52" ref="BW3:BW50">(BV3/(2*PI()))*360</f>
        <v>69.20021023054261</v>
      </c>
      <c r="BY3" s="1" t="s">
        <v>129</v>
      </c>
      <c r="CA3" t="s">
        <v>131</v>
      </c>
      <c r="CC3" t="s">
        <v>129</v>
      </c>
      <c r="CE3" t="s">
        <v>131</v>
      </c>
      <c r="CG3" t="s">
        <v>129</v>
      </c>
      <c r="CI3" t="s">
        <v>131</v>
      </c>
    </row>
    <row r="4" spans="1:88" ht="12.75">
      <c r="A4" s="1">
        <f aca="true" t="shared" si="53" ref="A4:A49">A3</f>
        <v>23.416666666666668</v>
      </c>
      <c r="B4" s="2">
        <f t="shared" si="1"/>
        <v>0.4086979331753388</v>
      </c>
      <c r="C4" t="str">
        <f aca="true" t="shared" si="54" ref="C4:C49">C3</f>
        <v>Sul</v>
      </c>
      <c r="D4" s="1">
        <f>D3</f>
        <v>51.43333333333333</v>
      </c>
      <c r="E4" s="2">
        <f t="shared" si="2"/>
        <v>0.8976810119424168</v>
      </c>
      <c r="F4" t="str">
        <f aca="true" t="shared" si="55" ref="F4:F49">F3</f>
        <v>Oeste</v>
      </c>
      <c r="G4" s="2">
        <f aca="true" t="shared" si="56" ref="G4:G49">G3</f>
        <v>3</v>
      </c>
      <c r="H4" s="1">
        <f aca="true" t="shared" si="57" ref="H4:H49">H3</f>
        <v>34</v>
      </c>
      <c r="I4" s="2" t="str">
        <f aca="true" t="shared" si="58" ref="I4:I49">I3</f>
        <v>Milímetros</v>
      </c>
      <c r="J4" t="s">
        <v>7</v>
      </c>
      <c r="K4" s="1">
        <v>0</v>
      </c>
      <c r="L4" s="1">
        <f t="shared" si="3"/>
        <v>23.45</v>
      </c>
      <c r="M4" s="2">
        <f t="shared" si="4"/>
        <v>0.40927970959267024</v>
      </c>
      <c r="N4">
        <f t="shared" si="5"/>
        <v>-1</v>
      </c>
      <c r="O4">
        <f t="shared" si="6"/>
        <v>1</v>
      </c>
      <c r="P4">
        <v>1</v>
      </c>
      <c r="Q4">
        <f aca="true" t="shared" si="59" ref="Q4:Q50">Q3+1</f>
        <v>3</v>
      </c>
      <c r="R4" s="1">
        <v>5.5</v>
      </c>
      <c r="S4" s="1">
        <f aca="true" t="shared" si="60" ref="S4:S50">SUM(S3)</f>
        <v>0.42888888888888865</v>
      </c>
      <c r="T4" s="1">
        <f t="shared" si="7"/>
        <v>88.93333333333334</v>
      </c>
      <c r="U4" s="1">
        <f t="shared" si="8"/>
        <v>76.06666666666666</v>
      </c>
      <c r="V4" s="10">
        <f t="shared" si="9"/>
        <v>88.93333333333334</v>
      </c>
      <c r="W4" s="11">
        <f t="shared" si="10"/>
        <v>1.5521794814402905</v>
      </c>
      <c r="X4" s="8">
        <f t="shared" si="11"/>
        <v>89.02119393234868</v>
      </c>
      <c r="Y4" s="9">
        <f t="shared" si="12"/>
        <v>1.5537129381758827</v>
      </c>
      <c r="Z4" s="8">
        <f t="shared" si="13"/>
        <v>79.98986593104563</v>
      </c>
      <c r="AA4" s="9">
        <f t="shared" si="14"/>
        <v>1.3960865287255857</v>
      </c>
      <c r="AB4" s="8">
        <f t="shared" si="15"/>
        <v>98.19132199652061</v>
      </c>
      <c r="AC4" s="9">
        <f t="shared" si="16"/>
        <v>1.7137618657252167</v>
      </c>
      <c r="AD4" s="1">
        <f t="shared" si="17"/>
        <v>65.60452726568201</v>
      </c>
      <c r="AE4">
        <f t="shared" si="18"/>
        <v>1.1450150050005437</v>
      </c>
      <c r="AF4" t="s">
        <v>97</v>
      </c>
      <c r="AG4">
        <v>1</v>
      </c>
      <c r="AH4" s="1">
        <f t="shared" si="19"/>
        <v>56.57319926437896</v>
      </c>
      <c r="AI4">
        <f t="shared" si="20"/>
        <v>0.9873885955502467</v>
      </c>
      <c r="AJ4" t="str">
        <f t="shared" si="21"/>
        <v>Norte</v>
      </c>
      <c r="AK4">
        <f t="shared" si="22"/>
        <v>1</v>
      </c>
      <c r="AL4" s="1">
        <f t="shared" si="23"/>
        <v>74.77465532985394</v>
      </c>
      <c r="AM4">
        <f t="shared" si="24"/>
        <v>1.3050639325498778</v>
      </c>
      <c r="AN4" t="s">
        <v>97</v>
      </c>
      <c r="AO4">
        <v>-1</v>
      </c>
      <c r="AP4" s="1">
        <f t="shared" si="25"/>
        <v>67.56213940098465</v>
      </c>
      <c r="AQ4">
        <f t="shared" si="26"/>
        <v>1.1791817822385715</v>
      </c>
      <c r="AR4" t="str">
        <f t="shared" si="27"/>
        <v>Norte</v>
      </c>
      <c r="AS4">
        <f t="shared" si="28"/>
        <v>-1</v>
      </c>
      <c r="AT4" s="1">
        <f t="shared" si="29"/>
        <v>76.5934674022877</v>
      </c>
      <c r="AU4">
        <f t="shared" si="30"/>
        <v>1.3368081916888686</v>
      </c>
      <c r="AV4" t="str">
        <f t="shared" si="31"/>
        <v>Norte</v>
      </c>
      <c r="AW4">
        <f t="shared" si="32"/>
        <v>-1</v>
      </c>
      <c r="AX4" s="1">
        <f t="shared" si="33"/>
        <v>58.392011336812715</v>
      </c>
      <c r="AY4">
        <f t="shared" si="34"/>
        <v>1.0191328546892373</v>
      </c>
      <c r="AZ4" t="s">
        <v>97</v>
      </c>
      <c r="BA4">
        <v>-1</v>
      </c>
      <c r="BB4" s="7"/>
      <c r="BC4" s="1">
        <f t="shared" si="35"/>
        <v>65.60452726568201</v>
      </c>
      <c r="BD4">
        <f t="shared" si="36"/>
        <v>1.1450150050005437</v>
      </c>
      <c r="BE4" t="str">
        <f t="shared" si="37"/>
        <v>Norte</v>
      </c>
      <c r="BF4">
        <f t="shared" si="38"/>
        <v>1</v>
      </c>
      <c r="BG4" s="7"/>
      <c r="BH4" s="1">
        <f t="shared" si="39"/>
        <v>56.57319926437896</v>
      </c>
      <c r="BI4" s="1">
        <f t="shared" si="40"/>
        <v>0.9873885955502467</v>
      </c>
      <c r="BJ4" t="str">
        <f t="shared" si="41"/>
        <v>Norte</v>
      </c>
      <c r="BK4">
        <f t="shared" si="42"/>
        <v>1</v>
      </c>
      <c r="BL4" s="7"/>
      <c r="BM4" s="1">
        <f t="shared" si="43"/>
        <v>74.77465532985394</v>
      </c>
      <c r="BN4">
        <f t="shared" si="44"/>
        <v>1.3050639325498778</v>
      </c>
      <c r="BO4" t="str">
        <f t="shared" si="45"/>
        <v>Norte</v>
      </c>
      <c r="BP4">
        <f t="shared" si="46"/>
        <v>-1</v>
      </c>
      <c r="BQ4" s="7"/>
      <c r="BR4">
        <f t="shared" si="47"/>
        <v>1.56339699638597</v>
      </c>
      <c r="BS4" s="1">
        <f t="shared" si="48"/>
        <v>89.5760495963457</v>
      </c>
      <c r="BT4">
        <f t="shared" si="49"/>
        <v>1.943275904953796</v>
      </c>
      <c r="BU4" s="1">
        <f t="shared" si="50"/>
        <v>111.34150778331822</v>
      </c>
      <c r="BV4">
        <f t="shared" si="51"/>
        <v>1.1855425994408586</v>
      </c>
      <c r="BW4" s="1">
        <f t="shared" si="52"/>
        <v>67.9265873809299</v>
      </c>
      <c r="BY4" s="1" t="s">
        <v>132</v>
      </c>
      <c r="BZ4" s="1" t="s">
        <v>133</v>
      </c>
      <c r="CA4" t="s">
        <v>132</v>
      </c>
      <c r="CB4" t="s">
        <v>133</v>
      </c>
      <c r="CC4" t="s">
        <v>132</v>
      </c>
      <c r="CD4" t="s">
        <v>133</v>
      </c>
      <c r="CE4" t="s">
        <v>132</v>
      </c>
      <c r="CF4" t="s">
        <v>133</v>
      </c>
      <c r="CG4" t="s">
        <v>132</v>
      </c>
      <c r="CH4" t="s">
        <v>133</v>
      </c>
      <c r="CI4" t="s">
        <v>132</v>
      </c>
      <c r="CJ4" t="s">
        <v>133</v>
      </c>
    </row>
    <row r="5" spans="1:103" ht="12.75">
      <c r="A5" s="1">
        <f t="shared" si="53"/>
        <v>23.416666666666668</v>
      </c>
      <c r="B5" s="2">
        <f t="shared" si="1"/>
        <v>0.4086979331753388</v>
      </c>
      <c r="C5" t="str">
        <f t="shared" si="54"/>
        <v>Sul</v>
      </c>
      <c r="D5" s="1">
        <f aca="true" t="shared" si="61" ref="D5:D49">D4</f>
        <v>51.43333333333333</v>
      </c>
      <c r="E5" s="2">
        <f t="shared" si="2"/>
        <v>0.8976810119424168</v>
      </c>
      <c r="F5" t="str">
        <f t="shared" si="55"/>
        <v>Oeste</v>
      </c>
      <c r="G5" s="2">
        <f t="shared" si="56"/>
        <v>3</v>
      </c>
      <c r="H5" s="1">
        <f t="shared" si="57"/>
        <v>34</v>
      </c>
      <c r="I5" s="2" t="str">
        <f t="shared" si="58"/>
        <v>Milímetros</v>
      </c>
      <c r="J5" t="s">
        <v>7</v>
      </c>
      <c r="K5" s="1">
        <v>0</v>
      </c>
      <c r="L5" s="1">
        <f t="shared" si="3"/>
        <v>23.45</v>
      </c>
      <c r="M5" s="2">
        <f t="shared" si="4"/>
        <v>0.40927970959267024</v>
      </c>
      <c r="N5">
        <f>IF(C5="Sul",-1,1)</f>
        <v>-1</v>
      </c>
      <c r="O5">
        <f t="shared" si="6"/>
        <v>1</v>
      </c>
      <c r="P5">
        <v>1</v>
      </c>
      <c r="Q5">
        <f t="shared" si="59"/>
        <v>4</v>
      </c>
      <c r="R5" s="1">
        <v>5.25</v>
      </c>
      <c r="S5" s="1">
        <f t="shared" si="60"/>
        <v>0.42888888888888865</v>
      </c>
      <c r="T5" s="1">
        <f t="shared" si="7"/>
        <v>85.18333333333334</v>
      </c>
      <c r="U5" s="1">
        <f t="shared" si="8"/>
        <v>72.31666666666666</v>
      </c>
      <c r="V5" s="10">
        <f t="shared" si="9"/>
        <v>85.18333333333334</v>
      </c>
      <c r="W5" s="11">
        <f t="shared" si="10"/>
        <v>1.486729634490503</v>
      </c>
      <c r="X5" s="8">
        <f t="shared" si="11"/>
        <v>85.58086268626391</v>
      </c>
      <c r="Y5" s="9">
        <f t="shared" si="12"/>
        <v>1.4936678305724642</v>
      </c>
      <c r="Z5" s="8">
        <f t="shared" si="13"/>
        <v>76.77128134077724</v>
      </c>
      <c r="AA5" s="9">
        <f t="shared" si="14"/>
        <v>1.3399116303714496</v>
      </c>
      <c r="AB5" s="8">
        <f t="shared" si="15"/>
        <v>95.0176460412896</v>
      </c>
      <c r="AC5" s="9">
        <f t="shared" si="16"/>
        <v>1.6583707709150595</v>
      </c>
      <c r="AD5" s="1">
        <f t="shared" si="17"/>
        <v>62.16419601959724</v>
      </c>
      <c r="AE5">
        <f t="shared" si="18"/>
        <v>1.0849698973971253</v>
      </c>
      <c r="AF5" t="s">
        <v>97</v>
      </c>
      <c r="AG5">
        <v>1</v>
      </c>
      <c r="AH5" s="1">
        <f t="shared" si="19"/>
        <v>53.354614674110564</v>
      </c>
      <c r="AI5">
        <f t="shared" si="20"/>
        <v>0.9312136971961107</v>
      </c>
      <c r="AJ5" t="str">
        <f t="shared" si="21"/>
        <v>Norte</v>
      </c>
      <c r="AK5">
        <f t="shared" si="22"/>
        <v>1</v>
      </c>
      <c r="AL5" s="1">
        <f t="shared" si="23"/>
        <v>71.60097937462292</v>
      </c>
      <c r="AM5">
        <f t="shared" si="24"/>
        <v>1.2496728377397204</v>
      </c>
      <c r="AN5" t="s">
        <v>97</v>
      </c>
      <c r="AO5">
        <v>-1</v>
      </c>
      <c r="AP5" s="1">
        <f t="shared" si="25"/>
        <v>71.00247064706942</v>
      </c>
      <c r="AQ5">
        <f t="shared" si="26"/>
        <v>1.23922688984199</v>
      </c>
      <c r="AR5" t="str">
        <f t="shared" si="27"/>
        <v>Norte</v>
      </c>
      <c r="AS5">
        <f t="shared" si="28"/>
        <v>-1</v>
      </c>
      <c r="AT5" s="1">
        <f t="shared" si="29"/>
        <v>79.81205199255609</v>
      </c>
      <c r="AU5">
        <f t="shared" si="30"/>
        <v>1.3929830900430047</v>
      </c>
      <c r="AV5" t="str">
        <f t="shared" si="31"/>
        <v>Norte</v>
      </c>
      <c r="AW5">
        <f t="shared" si="32"/>
        <v>-1</v>
      </c>
      <c r="AX5" s="1">
        <f t="shared" si="33"/>
        <v>61.565687292043734</v>
      </c>
      <c r="AY5">
        <f t="shared" si="34"/>
        <v>1.074523949499395</v>
      </c>
      <c r="AZ5" t="s">
        <v>97</v>
      </c>
      <c r="BA5">
        <v>-1</v>
      </c>
      <c r="BB5" s="7"/>
      <c r="BC5" s="1">
        <f t="shared" si="35"/>
        <v>62.16419601959724</v>
      </c>
      <c r="BD5">
        <f t="shared" si="36"/>
        <v>1.0849698973971253</v>
      </c>
      <c r="BE5" t="str">
        <f t="shared" si="37"/>
        <v>Norte</v>
      </c>
      <c r="BF5">
        <f t="shared" si="38"/>
        <v>1</v>
      </c>
      <c r="BG5" s="7"/>
      <c r="BH5" s="1">
        <f t="shared" si="39"/>
        <v>53.354614674110564</v>
      </c>
      <c r="BI5" s="1">
        <f t="shared" si="40"/>
        <v>0.9312136971961107</v>
      </c>
      <c r="BJ5" t="str">
        <f t="shared" si="41"/>
        <v>Norte</v>
      </c>
      <c r="BK5">
        <f t="shared" si="42"/>
        <v>1</v>
      </c>
      <c r="BL5" s="7"/>
      <c r="BM5" s="1">
        <f t="shared" si="43"/>
        <v>71.60097937462292</v>
      </c>
      <c r="BN5">
        <f t="shared" si="44"/>
        <v>1.2496728377397204</v>
      </c>
      <c r="BO5" t="str">
        <f t="shared" si="45"/>
        <v>Norte</v>
      </c>
      <c r="BP5">
        <f t="shared" si="46"/>
        <v>-1</v>
      </c>
      <c r="BQ5" s="7"/>
      <c r="BR5">
        <f t="shared" si="47"/>
        <v>1.5373205593868495</v>
      </c>
      <c r="BS5" s="1">
        <f t="shared" si="48"/>
        <v>88.0819798115573</v>
      </c>
      <c r="BT5">
        <f t="shared" si="49"/>
        <v>1.9216281258245964</v>
      </c>
      <c r="BU5" s="1">
        <f t="shared" si="50"/>
        <v>110.10118140338369</v>
      </c>
      <c r="BV5">
        <f t="shared" si="51"/>
        <v>1.162212984582023</v>
      </c>
      <c r="BW5" s="1">
        <f t="shared" si="52"/>
        <v>66.58989891185294</v>
      </c>
      <c r="BY5" s="1">
        <f>IF(OR(Q2&lt;=25,R2&lt;=S2),180+BS2,180-BS2)</f>
        <v>272.5657845782829</v>
      </c>
      <c r="BZ5" s="1">
        <f>IF(OR(Q2&gt;=25,R2&lt;=S2),180-BS2,180+BS2)</f>
        <v>272.5657845782829</v>
      </c>
      <c r="CA5" s="1">
        <f>IF(OR(Q2&lt;=25,R2&lt;=S2),360-BS2,BS2)</f>
        <v>267.4342154217171</v>
      </c>
      <c r="CB5" s="1">
        <f>IF(OR(Q2&gt;=25,R2&lt;=S2),360-BS2,BS2)</f>
        <v>92.56578457828292</v>
      </c>
      <c r="CC5" s="1">
        <f>IF(OR(Q2&lt;=25,R2&lt;=S2),180+BU2,180-BU2)</f>
        <v>294.0073677218488</v>
      </c>
      <c r="CD5" s="1">
        <f>IF(OR(Q2&gt;=25,R2&lt;=S2),180+BU2,180-BU2)</f>
        <v>65.99263227815119</v>
      </c>
      <c r="CE5" s="1">
        <f>IF(OR(Q2&lt;=25,R2&lt;=S2),360-BU2,BU2)</f>
        <v>245.99263227815118</v>
      </c>
      <c r="CF5" s="1">
        <f>IF(OR(Q2&gt;=25,R2&lt;=S2),360-BU2,BU2)</f>
        <v>114.00736772184881</v>
      </c>
      <c r="CG5" s="1">
        <f>IF(OR(Q2&lt;=25,R2&lt;=S2),180+BW2,180-BW2)</f>
        <v>250.4164715753338</v>
      </c>
      <c r="CH5" s="1">
        <f>IF(OR(Q2&gt;=25,R2&lt;=S2),180+BW2,180-BW2)</f>
        <v>109.58352842466621</v>
      </c>
      <c r="CI5" s="1">
        <f>IF(OR(Q2&lt;=25,R2&lt;=S2),360-BW2,BW2)</f>
        <v>289.5835284246662</v>
      </c>
      <c r="CJ5" s="1">
        <f>IF(OR(Q2&gt;=25,R2&lt;=S2),360-BW2,BW2)</f>
        <v>70.41647157533379</v>
      </c>
      <c r="CL5" s="1">
        <f>IF(AND(C2="Sul",F2="Oeste"),BY5,0)</f>
        <v>272.5657845782829</v>
      </c>
      <c r="CM5" s="1">
        <f>IF(AND(C2="Sul",F2="Leste"),BZ5,0)</f>
        <v>0</v>
      </c>
      <c r="CN5" s="1">
        <f>IF(AND(C2="Norte",F2="Oeste"),CA5,0)</f>
        <v>0</v>
      </c>
      <c r="CO5" s="1">
        <f>IF(AND(C2="Norte",F2="Leste"),CB5,0)</f>
        <v>0</v>
      </c>
      <c r="CQ5" s="1">
        <f>IF(AND(C2="Sul",F2="Oeste"),CC5,0)</f>
        <v>294.0073677218488</v>
      </c>
      <c r="CR5" s="1">
        <f>IF(AND(C2="Sul",F2="Leste"),CD5,0)</f>
        <v>0</v>
      </c>
      <c r="CS5" s="1">
        <f>IF(AND(C2="Norte",F2="Oeste"),CE5,0)</f>
        <v>0</v>
      </c>
      <c r="CT5" s="1">
        <f>IF(AND(C2="Norte",F2="Leste"),CF5,0)</f>
        <v>0</v>
      </c>
      <c r="CV5" s="1">
        <f>IF(AND(C2="Sul",F2="Oeste"),CG5,0)</f>
        <v>250.4164715753338</v>
      </c>
      <c r="CW5" s="1">
        <f>IF(AND(C2="Sul",F2="Leste"),CH5,0)</f>
        <v>0</v>
      </c>
      <c r="CX5" s="1">
        <f>IF(AND(C2="Norte",F2="Oeste"),CI5,0)</f>
        <v>0</v>
      </c>
      <c r="CY5" s="1">
        <f>IF(AND(C2="Norte",F2="Leste"),CJ5,0)</f>
        <v>0</v>
      </c>
    </row>
    <row r="6" spans="1:103" ht="12.75">
      <c r="A6" s="1">
        <f t="shared" si="53"/>
        <v>23.416666666666668</v>
      </c>
      <c r="B6" s="2">
        <f t="shared" si="1"/>
        <v>0.4086979331753388</v>
      </c>
      <c r="C6" t="str">
        <f>C5</f>
        <v>Sul</v>
      </c>
      <c r="D6" s="1">
        <f t="shared" si="61"/>
        <v>51.43333333333333</v>
      </c>
      <c r="E6" s="2">
        <f t="shared" si="2"/>
        <v>0.8976810119424168</v>
      </c>
      <c r="F6" t="str">
        <f t="shared" si="55"/>
        <v>Oeste</v>
      </c>
      <c r="G6" s="2">
        <f t="shared" si="56"/>
        <v>3</v>
      </c>
      <c r="H6" s="1">
        <f t="shared" si="57"/>
        <v>34</v>
      </c>
      <c r="I6" s="2" t="str">
        <f t="shared" si="58"/>
        <v>Milímetros</v>
      </c>
      <c r="J6" t="s">
        <v>7</v>
      </c>
      <c r="K6" s="1">
        <v>0</v>
      </c>
      <c r="L6" s="1">
        <f t="shared" si="3"/>
        <v>23.45</v>
      </c>
      <c r="M6" s="2">
        <f t="shared" si="4"/>
        <v>0.40927970959267024</v>
      </c>
      <c r="N6">
        <f t="shared" si="5"/>
        <v>-1</v>
      </c>
      <c r="O6">
        <f t="shared" si="6"/>
        <v>1</v>
      </c>
      <c r="P6">
        <v>1</v>
      </c>
      <c r="Q6">
        <f t="shared" si="59"/>
        <v>5</v>
      </c>
      <c r="R6" s="1">
        <v>5</v>
      </c>
      <c r="S6" s="1">
        <f t="shared" si="60"/>
        <v>0.42888888888888865</v>
      </c>
      <c r="T6" s="1">
        <f t="shared" si="7"/>
        <v>81.43333333333334</v>
      </c>
      <c r="U6" s="1">
        <f t="shared" si="8"/>
        <v>68.56666666666666</v>
      </c>
      <c r="V6" s="10">
        <f t="shared" si="9"/>
        <v>81.43333333333334</v>
      </c>
      <c r="W6" s="11">
        <f t="shared" si="10"/>
        <v>1.4212797875407157</v>
      </c>
      <c r="X6" s="8">
        <f t="shared" si="11"/>
        <v>82.14355222339293</v>
      </c>
      <c r="Y6" s="9">
        <f t="shared" si="12"/>
        <v>1.4336754455821152</v>
      </c>
      <c r="Z6" s="8">
        <f t="shared" si="13"/>
        <v>73.52764954993432</v>
      </c>
      <c r="AA6" s="9">
        <f t="shared" si="14"/>
        <v>1.2832995758988808</v>
      </c>
      <c r="AB6" s="8">
        <f t="shared" si="15"/>
        <v>91.87670203326964</v>
      </c>
      <c r="AC6" s="9">
        <f t="shared" si="16"/>
        <v>1.603550956354324</v>
      </c>
      <c r="AD6" s="1">
        <f t="shared" si="17"/>
        <v>58.72688555672626</v>
      </c>
      <c r="AE6">
        <f t="shared" si="18"/>
        <v>1.0249775124067764</v>
      </c>
      <c r="AF6" t="s">
        <v>97</v>
      </c>
      <c r="AG6">
        <v>1</v>
      </c>
      <c r="AH6" s="1">
        <f t="shared" si="19"/>
        <v>50.11098288326765</v>
      </c>
      <c r="AI6">
        <f t="shared" si="20"/>
        <v>0.8746016427235418</v>
      </c>
      <c r="AJ6" t="str">
        <f t="shared" si="21"/>
        <v>Norte</v>
      </c>
      <c r="AK6">
        <f t="shared" si="22"/>
        <v>1</v>
      </c>
      <c r="AL6" s="1">
        <f t="shared" si="23"/>
        <v>68.46003536660297</v>
      </c>
      <c r="AM6">
        <f t="shared" si="24"/>
        <v>1.1948530231789851</v>
      </c>
      <c r="AN6" t="s">
        <v>97</v>
      </c>
      <c r="AO6">
        <v>-1</v>
      </c>
      <c r="AP6" s="1">
        <f t="shared" si="25"/>
        <v>74.4397811099404</v>
      </c>
      <c r="AQ6">
        <f t="shared" si="26"/>
        <v>1.2992192748323388</v>
      </c>
      <c r="AR6" t="str">
        <f t="shared" si="27"/>
        <v>Norte</v>
      </c>
      <c r="AS6">
        <f t="shared" si="28"/>
        <v>-1</v>
      </c>
      <c r="AT6" s="1">
        <f t="shared" si="29"/>
        <v>83.055683783399</v>
      </c>
      <c r="AU6">
        <f t="shared" si="30"/>
        <v>1.4495951445155735</v>
      </c>
      <c r="AV6" t="str">
        <f t="shared" si="31"/>
        <v>Norte</v>
      </c>
      <c r="AW6">
        <f t="shared" si="32"/>
        <v>-1</v>
      </c>
      <c r="AX6" s="1">
        <f t="shared" si="33"/>
        <v>64.70663130006369</v>
      </c>
      <c r="AY6">
        <f t="shared" si="34"/>
        <v>1.1293437640601303</v>
      </c>
      <c r="AZ6" t="s">
        <v>97</v>
      </c>
      <c r="BA6">
        <v>-1</v>
      </c>
      <c r="BB6" s="7"/>
      <c r="BC6" s="1">
        <f t="shared" si="35"/>
        <v>58.72688555672626</v>
      </c>
      <c r="BD6">
        <f t="shared" si="36"/>
        <v>1.0249775124067764</v>
      </c>
      <c r="BE6" t="str">
        <f t="shared" si="37"/>
        <v>Norte</v>
      </c>
      <c r="BF6">
        <f t="shared" si="38"/>
        <v>1</v>
      </c>
      <c r="BG6" s="7"/>
      <c r="BH6" s="1">
        <f t="shared" si="39"/>
        <v>50.11098288326765</v>
      </c>
      <c r="BI6" s="1">
        <f t="shared" si="40"/>
        <v>0.8746016427235418</v>
      </c>
      <c r="BJ6" t="str">
        <f t="shared" si="41"/>
        <v>Norte</v>
      </c>
      <c r="BK6">
        <f t="shared" si="42"/>
        <v>1</v>
      </c>
      <c r="BL6" s="7"/>
      <c r="BM6" s="1">
        <f t="shared" si="43"/>
        <v>68.46003536660297</v>
      </c>
      <c r="BN6">
        <f t="shared" si="44"/>
        <v>1.1948530231789851</v>
      </c>
      <c r="BO6" t="str">
        <f t="shared" si="45"/>
        <v>Norte</v>
      </c>
      <c r="BP6">
        <f t="shared" si="46"/>
        <v>-1</v>
      </c>
      <c r="BQ6" s="7"/>
      <c r="BR6">
        <f t="shared" si="47"/>
        <v>1.5110008258411924</v>
      </c>
      <c r="BS6" s="1">
        <f t="shared" si="48"/>
        <v>86.57397016148226</v>
      </c>
      <c r="BT6">
        <f t="shared" si="49"/>
        <v>1.9009290560854197</v>
      </c>
      <c r="BU6" s="1">
        <f t="shared" si="50"/>
        <v>108.91521206748192</v>
      </c>
      <c r="BV6">
        <f t="shared" si="51"/>
        <v>1.137672843715419</v>
      </c>
      <c r="BW6" s="1">
        <f t="shared" si="52"/>
        <v>65.18385241154002</v>
      </c>
      <c r="BY6" s="1">
        <f aca="true" t="shared" si="62" ref="BY6:BY53">IF(OR(Q3&lt;=25,R3&lt;=S3),180+BS3,180-BS3)</f>
        <v>271.06705343714714</v>
      </c>
      <c r="BZ6" s="1">
        <f aca="true" t="shared" si="63" ref="BZ6:BZ53">IF(OR(Q3&gt;=25,R3&lt;=S3),180-BS3,180+BS3)</f>
        <v>271.06705343714714</v>
      </c>
      <c r="CA6" s="1">
        <f aca="true" t="shared" si="64" ref="CA6:CA53">IF(OR(Q3&lt;=25,R3&lt;=S3),360-BS3,BS3)</f>
        <v>268.93294656285286</v>
      </c>
      <c r="CB6" s="1">
        <f aca="true" t="shared" si="65" ref="CB6:CB53">IF(OR(Q3&gt;=25,R3&lt;=S3),360-BS3,BS3)</f>
        <v>91.06705343714714</v>
      </c>
      <c r="CC6" s="1">
        <f aca="true" t="shared" si="66" ref="CC6:CC53">IF(OR(Q3&lt;=25,R3&lt;=S3),180+BU3,180-BU3)</f>
        <v>292.6415863768582</v>
      </c>
      <c r="CD6" s="1">
        <f aca="true" t="shared" si="67" ref="CD6:CD53">IF(OR(Q3&gt;=25,R3&lt;=S3),180+BU3,180-BU3)</f>
        <v>67.3584136231418</v>
      </c>
      <c r="CE6" s="1">
        <f aca="true" t="shared" si="68" ref="CE6:CE53">IF(OR(Q3&lt;=25,R3&lt;=S3),360-BU3,BU3)</f>
        <v>247.35841362314181</v>
      </c>
      <c r="CF6" s="1">
        <f aca="true" t="shared" si="69" ref="CF6:CF53">IF(OR(Q3&gt;=25,R3&lt;=S3),360-BU3,BU3)</f>
        <v>112.6415863768582</v>
      </c>
      <c r="CG6" s="1">
        <f aca="true" t="shared" si="70" ref="CG6:CG53">IF(OR(Q3&lt;=25,R3&lt;=S3),180+BW3,180-BW3)</f>
        <v>249.2002102305426</v>
      </c>
      <c r="CH6" s="1">
        <f aca="true" t="shared" si="71" ref="CH6:CH53">IF(OR(Q3&gt;=25,R3&lt;=S3),180+BW3,180-BW3)</f>
        <v>110.79978976945739</v>
      </c>
      <c r="CI6" s="1">
        <f aca="true" t="shared" si="72" ref="CI6:CI53">IF(OR(Q3&lt;=25,R3&lt;=S3),360-BW3,BW3)</f>
        <v>290.7997897694574</v>
      </c>
      <c r="CJ6" s="1">
        <f aca="true" t="shared" si="73" ref="CJ6:CJ53">IF(OR(Q3&gt;=25,R3&lt;=S3),360-BW3,BW3)</f>
        <v>69.20021023054261</v>
      </c>
      <c r="CL6" s="1">
        <f aca="true" t="shared" si="74" ref="CL6:CL53">IF(AND(C3="Sul",F3="Oeste"),BY6,0)</f>
        <v>271.06705343714714</v>
      </c>
      <c r="CM6" s="1">
        <f aca="true" t="shared" si="75" ref="CM6:CM53">IF(AND(C3="Sul",F3="Leste"),BZ6,0)</f>
        <v>0</v>
      </c>
      <c r="CN6" s="1">
        <f aca="true" t="shared" si="76" ref="CN6:CN53">IF(AND(C3="Norte",F3="Oeste"),CA6,0)</f>
        <v>0</v>
      </c>
      <c r="CO6" s="1">
        <f aca="true" t="shared" si="77" ref="CO6:CO53">IF(AND(C3="Norte",F3="Leste"),CB6,0)</f>
        <v>0</v>
      </c>
      <c r="CQ6" s="1">
        <f aca="true" t="shared" si="78" ref="CQ6:CQ53">IF(AND(C3="Sul",F3="Oeste"),CC6,0)</f>
        <v>292.6415863768582</v>
      </c>
      <c r="CR6" s="1">
        <f aca="true" t="shared" si="79" ref="CR6:CR53">IF(AND(C3="Sul",F3="Leste"),CD6,0)</f>
        <v>0</v>
      </c>
      <c r="CS6" s="1">
        <f aca="true" t="shared" si="80" ref="CS6:CS53">IF(AND(C3="Norte",F3="Oeste"),CE6,0)</f>
        <v>0</v>
      </c>
      <c r="CT6" s="1">
        <f aca="true" t="shared" si="81" ref="CT6:CT53">IF(AND(C3="Norte",F3="Leste"),CF6,0)</f>
        <v>0</v>
      </c>
      <c r="CV6" s="1">
        <f aca="true" t="shared" si="82" ref="CV6:CV53">IF(AND(C3="Sul",F3="Oeste"),CG6,0)</f>
        <v>249.2002102305426</v>
      </c>
      <c r="CW6" s="1">
        <f aca="true" t="shared" si="83" ref="CW6:CW53">IF(AND(C3="Sul",F3="Leste"),CH6,0)</f>
        <v>0</v>
      </c>
      <c r="CX6" s="1">
        <f aca="true" t="shared" si="84" ref="CX6:CX53">IF(AND(C3="Norte",F3="Oeste"),CI6,0)</f>
        <v>0</v>
      </c>
      <c r="CY6" s="1">
        <f aca="true" t="shared" si="85" ref="CY6:CY53">IF(AND(C3="Norte",F3="Leste"),CJ6,0)</f>
        <v>0</v>
      </c>
    </row>
    <row r="7" spans="1:103" ht="12.75">
      <c r="A7" s="1">
        <f t="shared" si="53"/>
        <v>23.416666666666668</v>
      </c>
      <c r="B7" s="2">
        <f t="shared" si="1"/>
        <v>0.4086979331753388</v>
      </c>
      <c r="C7" t="str">
        <f t="shared" si="54"/>
        <v>Sul</v>
      </c>
      <c r="D7" s="1">
        <f t="shared" si="61"/>
        <v>51.43333333333333</v>
      </c>
      <c r="E7" s="2">
        <f t="shared" si="2"/>
        <v>0.8976810119424168</v>
      </c>
      <c r="F7" t="str">
        <f t="shared" si="55"/>
        <v>Oeste</v>
      </c>
      <c r="G7" s="2">
        <f t="shared" si="56"/>
        <v>3</v>
      </c>
      <c r="H7" s="1">
        <f t="shared" si="57"/>
        <v>34</v>
      </c>
      <c r="I7" s="2" t="str">
        <f t="shared" si="58"/>
        <v>Milímetros</v>
      </c>
      <c r="J7" t="s">
        <v>7</v>
      </c>
      <c r="K7" s="1">
        <v>0</v>
      </c>
      <c r="L7" s="1">
        <f t="shared" si="3"/>
        <v>23.45</v>
      </c>
      <c r="M7" s="2">
        <f t="shared" si="4"/>
        <v>0.40927970959267024</v>
      </c>
      <c r="N7">
        <f t="shared" si="5"/>
        <v>-1</v>
      </c>
      <c r="O7">
        <f t="shared" si="6"/>
        <v>1</v>
      </c>
      <c r="P7">
        <v>1</v>
      </c>
      <c r="Q7">
        <f t="shared" si="59"/>
        <v>6</v>
      </c>
      <c r="R7" s="1">
        <v>4.75</v>
      </c>
      <c r="S7" s="1">
        <f t="shared" si="60"/>
        <v>0.42888888888888865</v>
      </c>
      <c r="T7" s="1">
        <f t="shared" si="7"/>
        <v>77.68333333333334</v>
      </c>
      <c r="U7" s="1">
        <f t="shared" si="8"/>
        <v>64.81666666666666</v>
      </c>
      <c r="V7" s="10">
        <f t="shared" si="9"/>
        <v>77.68333333333334</v>
      </c>
      <c r="W7" s="11">
        <f t="shared" si="10"/>
        <v>1.3558299405909284</v>
      </c>
      <c r="X7" s="8">
        <f t="shared" si="11"/>
        <v>78.71170564651194</v>
      </c>
      <c r="Y7" s="9">
        <f t="shared" si="12"/>
        <v>1.3737784233922454</v>
      </c>
      <c r="Z7" s="8">
        <f t="shared" si="13"/>
        <v>70.26140330935078</v>
      </c>
      <c r="AA7" s="9">
        <f t="shared" si="14"/>
        <v>1.226292824819811</v>
      </c>
      <c r="AB7" s="8">
        <f t="shared" si="15"/>
        <v>88.7721713792949</v>
      </c>
      <c r="AC7" s="9">
        <f t="shared" si="16"/>
        <v>1.549366674713372</v>
      </c>
      <c r="AD7" s="1">
        <f t="shared" si="17"/>
        <v>55.29503897984527</v>
      </c>
      <c r="AE7">
        <f t="shared" si="18"/>
        <v>0.9650804902169063</v>
      </c>
      <c r="AF7" t="s">
        <v>97</v>
      </c>
      <c r="AG7">
        <v>1</v>
      </c>
      <c r="AH7" s="1">
        <f t="shared" si="19"/>
        <v>46.84473664268411</v>
      </c>
      <c r="AI7">
        <f t="shared" si="20"/>
        <v>0.8175948916444722</v>
      </c>
      <c r="AJ7" t="str">
        <f t="shared" si="21"/>
        <v>Norte</v>
      </c>
      <c r="AK7">
        <f t="shared" si="22"/>
        <v>1</v>
      </c>
      <c r="AL7" s="1">
        <f t="shared" si="23"/>
        <v>65.35550471262823</v>
      </c>
      <c r="AM7">
        <f t="shared" si="24"/>
        <v>1.140668741538033</v>
      </c>
      <c r="AN7" t="s">
        <v>97</v>
      </c>
      <c r="AO7">
        <v>-1</v>
      </c>
      <c r="AP7" s="1">
        <f t="shared" si="25"/>
        <v>77.87162768682138</v>
      </c>
      <c r="AQ7">
        <f t="shared" si="26"/>
        <v>1.3591162970222088</v>
      </c>
      <c r="AR7" t="str">
        <f t="shared" si="27"/>
        <v>Norte</v>
      </c>
      <c r="AS7">
        <f t="shared" si="28"/>
        <v>-1</v>
      </c>
      <c r="AT7" s="1">
        <f t="shared" si="29"/>
        <v>86.32193002398255</v>
      </c>
      <c r="AU7">
        <f t="shared" si="30"/>
        <v>1.5066018955946432</v>
      </c>
      <c r="AV7" t="str">
        <f t="shared" si="31"/>
        <v>Norte</v>
      </c>
      <c r="AW7">
        <f t="shared" si="32"/>
        <v>-1</v>
      </c>
      <c r="AX7" s="1">
        <f t="shared" si="33"/>
        <v>67.81116195403843</v>
      </c>
      <c r="AY7">
        <f t="shared" si="34"/>
        <v>1.1835280457010822</v>
      </c>
      <c r="AZ7" t="s">
        <v>97</v>
      </c>
      <c r="BA7">
        <v>-1</v>
      </c>
      <c r="BB7" s="7"/>
      <c r="BC7" s="1">
        <f t="shared" si="35"/>
        <v>55.29503897984527</v>
      </c>
      <c r="BD7">
        <f t="shared" si="36"/>
        <v>0.9650804902169063</v>
      </c>
      <c r="BE7" t="str">
        <f t="shared" si="37"/>
        <v>Norte</v>
      </c>
      <c r="BF7">
        <f t="shared" si="38"/>
        <v>1</v>
      </c>
      <c r="BG7" s="7"/>
      <c r="BH7" s="1">
        <f t="shared" si="39"/>
        <v>46.84473664268411</v>
      </c>
      <c r="BI7" s="1">
        <f t="shared" si="40"/>
        <v>0.8175948916444722</v>
      </c>
      <c r="BJ7" t="str">
        <f t="shared" si="41"/>
        <v>Norte</v>
      </c>
      <c r="BK7">
        <f t="shared" si="42"/>
        <v>1</v>
      </c>
      <c r="BL7" s="7"/>
      <c r="BM7" s="1">
        <f t="shared" si="43"/>
        <v>65.35550471262823</v>
      </c>
      <c r="BN7">
        <f t="shared" si="44"/>
        <v>1.140668741538033</v>
      </c>
      <c r="BO7" t="str">
        <f t="shared" si="45"/>
        <v>Norte</v>
      </c>
      <c r="BP7">
        <f t="shared" si="46"/>
        <v>-1</v>
      </c>
      <c r="BQ7" s="7"/>
      <c r="BR7">
        <f t="shared" si="47"/>
        <v>1.4842415703157923</v>
      </c>
      <c r="BS7" s="1">
        <f t="shared" si="48"/>
        <v>85.04077775696472</v>
      </c>
      <c r="BT7">
        <f t="shared" si="49"/>
        <v>1.8810932633901172</v>
      </c>
      <c r="BU7" s="1">
        <f t="shared" si="50"/>
        <v>107.77870486274465</v>
      </c>
      <c r="BV7">
        <f t="shared" si="51"/>
        <v>1.1118010412446773</v>
      </c>
      <c r="BW7" s="1">
        <f t="shared" si="52"/>
        <v>63.701507321570375</v>
      </c>
      <c r="BY7" s="1">
        <f t="shared" si="62"/>
        <v>269.5760495963457</v>
      </c>
      <c r="BZ7" s="1">
        <f t="shared" si="63"/>
        <v>269.5760495963457</v>
      </c>
      <c r="CA7" s="1">
        <f t="shared" si="64"/>
        <v>270.4239504036543</v>
      </c>
      <c r="CB7" s="1">
        <f t="shared" si="65"/>
        <v>89.5760495963457</v>
      </c>
      <c r="CC7" s="1">
        <f t="shared" si="66"/>
        <v>291.3415077833182</v>
      </c>
      <c r="CD7" s="1">
        <f t="shared" si="67"/>
        <v>68.65849221668178</v>
      </c>
      <c r="CE7" s="1">
        <f t="shared" si="68"/>
        <v>248.6584922166818</v>
      </c>
      <c r="CF7" s="1">
        <f t="shared" si="69"/>
        <v>111.34150778331822</v>
      </c>
      <c r="CG7" s="1">
        <f t="shared" si="70"/>
        <v>247.9265873809299</v>
      </c>
      <c r="CH7" s="1">
        <f t="shared" si="71"/>
        <v>112.0734126190701</v>
      </c>
      <c r="CI7" s="1">
        <f t="shared" si="72"/>
        <v>292.0734126190701</v>
      </c>
      <c r="CJ7" s="1">
        <f t="shared" si="73"/>
        <v>67.9265873809299</v>
      </c>
      <c r="CL7" s="1">
        <f t="shared" si="74"/>
        <v>269.5760495963457</v>
      </c>
      <c r="CM7" s="1">
        <f t="shared" si="75"/>
        <v>0</v>
      </c>
      <c r="CN7" s="1">
        <f t="shared" si="76"/>
        <v>0</v>
      </c>
      <c r="CO7" s="1">
        <f t="shared" si="77"/>
        <v>0</v>
      </c>
      <c r="CQ7" s="1">
        <f t="shared" si="78"/>
        <v>291.3415077833182</v>
      </c>
      <c r="CR7" s="1">
        <f t="shared" si="79"/>
        <v>0</v>
      </c>
      <c r="CS7" s="1">
        <f t="shared" si="80"/>
        <v>0</v>
      </c>
      <c r="CT7" s="1">
        <f t="shared" si="81"/>
        <v>0</v>
      </c>
      <c r="CV7" s="1">
        <f t="shared" si="82"/>
        <v>247.9265873809299</v>
      </c>
      <c r="CW7" s="1">
        <f t="shared" si="83"/>
        <v>0</v>
      </c>
      <c r="CX7" s="1">
        <f t="shared" si="84"/>
        <v>0</v>
      </c>
      <c r="CY7" s="1">
        <f t="shared" si="85"/>
        <v>0</v>
      </c>
    </row>
    <row r="8" spans="1:103" ht="12.75">
      <c r="A8" s="1">
        <f t="shared" si="53"/>
        <v>23.416666666666668</v>
      </c>
      <c r="B8" s="2">
        <f t="shared" si="1"/>
        <v>0.4086979331753388</v>
      </c>
      <c r="C8" t="str">
        <f t="shared" si="54"/>
        <v>Sul</v>
      </c>
      <c r="D8" s="1">
        <f t="shared" si="61"/>
        <v>51.43333333333333</v>
      </c>
      <c r="E8" s="2">
        <f t="shared" si="2"/>
        <v>0.8976810119424168</v>
      </c>
      <c r="F8" t="str">
        <f t="shared" si="55"/>
        <v>Oeste</v>
      </c>
      <c r="G8" s="2">
        <f t="shared" si="56"/>
        <v>3</v>
      </c>
      <c r="H8" s="1">
        <f t="shared" si="57"/>
        <v>34</v>
      </c>
      <c r="I8" s="2" t="str">
        <f t="shared" si="58"/>
        <v>Milímetros</v>
      </c>
      <c r="J8" t="s">
        <v>7</v>
      </c>
      <c r="K8" s="1">
        <v>0</v>
      </c>
      <c r="L8" s="1">
        <f t="shared" si="3"/>
        <v>23.45</v>
      </c>
      <c r="M8" s="2">
        <f t="shared" si="4"/>
        <v>0.40927970959267024</v>
      </c>
      <c r="N8">
        <f>IF(C8="Sul",-1,1)</f>
        <v>-1</v>
      </c>
      <c r="O8">
        <f t="shared" si="6"/>
        <v>1</v>
      </c>
      <c r="P8">
        <v>1</v>
      </c>
      <c r="Q8">
        <f t="shared" si="59"/>
        <v>7</v>
      </c>
      <c r="R8" s="1">
        <v>4.5</v>
      </c>
      <c r="S8" s="1">
        <f t="shared" si="60"/>
        <v>0.42888888888888865</v>
      </c>
      <c r="T8" s="1">
        <f t="shared" si="7"/>
        <v>73.93333333333334</v>
      </c>
      <c r="U8" s="1">
        <f t="shared" si="8"/>
        <v>61.06666666666667</v>
      </c>
      <c r="V8" s="10">
        <f t="shared" si="9"/>
        <v>73.93333333333334</v>
      </c>
      <c r="W8" s="11">
        <f t="shared" si="10"/>
        <v>1.290380093641141</v>
      </c>
      <c r="X8" s="8">
        <f t="shared" si="11"/>
        <v>75.2879247864635</v>
      </c>
      <c r="Y8" s="9">
        <f t="shared" si="12"/>
        <v>1.3140221745176368</v>
      </c>
      <c r="Z8" s="8">
        <f t="shared" si="13"/>
        <v>66.97472249456438</v>
      </c>
      <c r="AA8" s="9">
        <f t="shared" si="14"/>
        <v>1.1689294231396583</v>
      </c>
      <c r="AB8" s="8">
        <f t="shared" si="15"/>
        <v>85.70821141348597</v>
      </c>
      <c r="AC8" s="9">
        <f t="shared" si="16"/>
        <v>1.495890485160713</v>
      </c>
      <c r="AD8" s="1">
        <f t="shared" si="17"/>
        <v>51.871258119796835</v>
      </c>
      <c r="AE8">
        <f t="shared" si="18"/>
        <v>0.905324241342298</v>
      </c>
      <c r="AF8" t="s">
        <v>97</v>
      </c>
      <c r="AG8">
        <v>1</v>
      </c>
      <c r="AH8" s="1">
        <f t="shared" si="19"/>
        <v>43.558055827897704</v>
      </c>
      <c r="AI8">
        <f t="shared" si="20"/>
        <v>0.7602314899643194</v>
      </c>
      <c r="AJ8" t="str">
        <f t="shared" si="21"/>
        <v>Norte</v>
      </c>
      <c r="AK8">
        <f t="shared" si="22"/>
        <v>1</v>
      </c>
      <c r="AL8" s="1">
        <f t="shared" si="23"/>
        <v>62.2915447468193</v>
      </c>
      <c r="AM8">
        <f t="shared" si="24"/>
        <v>1.0871925519853745</v>
      </c>
      <c r="AN8" t="s">
        <v>97</v>
      </c>
      <c r="AO8">
        <v>-1</v>
      </c>
      <c r="AP8" s="1">
        <f t="shared" si="25"/>
        <v>81.29540854686982</v>
      </c>
      <c r="AQ8">
        <f t="shared" si="26"/>
        <v>1.4188725458968172</v>
      </c>
      <c r="AR8" t="str">
        <f t="shared" si="27"/>
        <v>Norte</v>
      </c>
      <c r="AS8">
        <f t="shared" si="28"/>
        <v>-1</v>
      </c>
      <c r="AT8" s="1">
        <f t="shared" si="29"/>
        <v>89.60861083876895</v>
      </c>
      <c r="AU8">
        <f t="shared" si="30"/>
        <v>1.563965297274796</v>
      </c>
      <c r="AV8" t="str">
        <f t="shared" si="31"/>
        <v>Norte</v>
      </c>
      <c r="AW8">
        <f t="shared" si="32"/>
        <v>-1</v>
      </c>
      <c r="AX8" s="1">
        <f t="shared" si="33"/>
        <v>70.87512191984736</v>
      </c>
      <c r="AY8">
        <f t="shared" si="34"/>
        <v>1.237004235253741</v>
      </c>
      <c r="AZ8" t="s">
        <v>97</v>
      </c>
      <c r="BA8">
        <v>-1</v>
      </c>
      <c r="BB8" s="7"/>
      <c r="BC8" s="1">
        <f t="shared" si="35"/>
        <v>51.871258119796835</v>
      </c>
      <c r="BD8">
        <f t="shared" si="36"/>
        <v>0.905324241342298</v>
      </c>
      <c r="BE8" t="str">
        <f t="shared" si="37"/>
        <v>Norte</v>
      </c>
      <c r="BF8">
        <f t="shared" si="38"/>
        <v>1</v>
      </c>
      <c r="BG8" s="7"/>
      <c r="BH8" s="1">
        <f t="shared" si="39"/>
        <v>43.558055827897704</v>
      </c>
      <c r="BI8" s="1">
        <f t="shared" si="40"/>
        <v>0.7602314899643194</v>
      </c>
      <c r="BJ8" t="str">
        <f t="shared" si="41"/>
        <v>Norte</v>
      </c>
      <c r="BK8">
        <f t="shared" si="42"/>
        <v>1</v>
      </c>
      <c r="BL8" s="7"/>
      <c r="BM8" s="1">
        <f t="shared" si="43"/>
        <v>62.2915447468193</v>
      </c>
      <c r="BN8">
        <f t="shared" si="44"/>
        <v>1.0871925519853745</v>
      </c>
      <c r="BO8" t="str">
        <f t="shared" si="45"/>
        <v>Norte</v>
      </c>
      <c r="BP8">
        <f t="shared" si="46"/>
        <v>-1</v>
      </c>
      <c r="BQ8" s="7"/>
      <c r="BR8">
        <f t="shared" si="47"/>
        <v>1.4568347793237106</v>
      </c>
      <c r="BS8" s="1">
        <f t="shared" si="48"/>
        <v>83.47048430312127</v>
      </c>
      <c r="BT8">
        <f t="shared" si="49"/>
        <v>1.8620431564504314</v>
      </c>
      <c r="BU8" s="1">
        <f t="shared" si="50"/>
        <v>106.68721413582777</v>
      </c>
      <c r="BV8">
        <f t="shared" si="51"/>
        <v>1.0844640700220616</v>
      </c>
      <c r="BW8" s="1">
        <f t="shared" si="52"/>
        <v>62.13521424584391</v>
      </c>
      <c r="BY8" s="1">
        <f t="shared" si="62"/>
        <v>268.0819798115573</v>
      </c>
      <c r="BZ8" s="1">
        <f t="shared" si="63"/>
        <v>268.0819798115573</v>
      </c>
      <c r="CA8" s="1">
        <f t="shared" si="64"/>
        <v>271.9180201884427</v>
      </c>
      <c r="CB8" s="1">
        <f t="shared" si="65"/>
        <v>88.0819798115573</v>
      </c>
      <c r="CC8" s="1">
        <f t="shared" si="66"/>
        <v>290.1011814033837</v>
      </c>
      <c r="CD8" s="1">
        <f t="shared" si="67"/>
        <v>69.89881859661631</v>
      </c>
      <c r="CE8" s="1">
        <f t="shared" si="68"/>
        <v>249.8988185966163</v>
      </c>
      <c r="CF8" s="1">
        <f t="shared" si="69"/>
        <v>110.10118140338369</v>
      </c>
      <c r="CG8" s="1">
        <f t="shared" si="70"/>
        <v>246.58989891185294</v>
      </c>
      <c r="CH8" s="1">
        <f t="shared" si="71"/>
        <v>113.41010108814706</v>
      </c>
      <c r="CI8" s="1">
        <f t="shared" si="72"/>
        <v>293.41010108814703</v>
      </c>
      <c r="CJ8" s="1">
        <f t="shared" si="73"/>
        <v>66.58989891185294</v>
      </c>
      <c r="CL8" s="1">
        <f t="shared" si="74"/>
        <v>268.0819798115573</v>
      </c>
      <c r="CM8" s="1">
        <f t="shared" si="75"/>
        <v>0</v>
      </c>
      <c r="CN8" s="1">
        <f t="shared" si="76"/>
        <v>0</v>
      </c>
      <c r="CO8" s="1">
        <f t="shared" si="77"/>
        <v>0</v>
      </c>
      <c r="CQ8" s="1">
        <f t="shared" si="78"/>
        <v>290.1011814033837</v>
      </c>
      <c r="CR8" s="1">
        <f t="shared" si="79"/>
        <v>0</v>
      </c>
      <c r="CS8" s="1">
        <f t="shared" si="80"/>
        <v>0</v>
      </c>
      <c r="CT8" s="1">
        <f t="shared" si="81"/>
        <v>0</v>
      </c>
      <c r="CV8" s="1">
        <f t="shared" si="82"/>
        <v>246.58989891185294</v>
      </c>
      <c r="CW8" s="1">
        <f t="shared" si="83"/>
        <v>0</v>
      </c>
      <c r="CX8" s="1">
        <f t="shared" si="84"/>
        <v>0</v>
      </c>
      <c r="CY8" s="1">
        <f t="shared" si="85"/>
        <v>0</v>
      </c>
    </row>
    <row r="9" spans="1:103" ht="12.75">
      <c r="A9" s="1">
        <f t="shared" si="53"/>
        <v>23.416666666666668</v>
      </c>
      <c r="B9" s="2">
        <f t="shared" si="1"/>
        <v>0.4086979331753388</v>
      </c>
      <c r="C9" t="str">
        <f t="shared" si="54"/>
        <v>Sul</v>
      </c>
      <c r="D9" s="1">
        <f t="shared" si="61"/>
        <v>51.43333333333333</v>
      </c>
      <c r="E9" s="2">
        <f t="shared" si="2"/>
        <v>0.8976810119424168</v>
      </c>
      <c r="F9" t="str">
        <f t="shared" si="55"/>
        <v>Oeste</v>
      </c>
      <c r="G9" s="2">
        <f t="shared" si="56"/>
        <v>3</v>
      </c>
      <c r="H9" s="1">
        <f t="shared" si="57"/>
        <v>34</v>
      </c>
      <c r="I9" s="2" t="str">
        <f t="shared" si="58"/>
        <v>Milímetros</v>
      </c>
      <c r="J9" t="s">
        <v>7</v>
      </c>
      <c r="K9" s="1">
        <v>0</v>
      </c>
      <c r="L9" s="1">
        <f t="shared" si="3"/>
        <v>23.45</v>
      </c>
      <c r="M9" s="2">
        <f t="shared" si="4"/>
        <v>0.40927970959267024</v>
      </c>
      <c r="N9">
        <f t="shared" si="5"/>
        <v>-1</v>
      </c>
      <c r="O9">
        <f t="shared" si="6"/>
        <v>1</v>
      </c>
      <c r="P9">
        <v>1</v>
      </c>
      <c r="Q9">
        <f t="shared" si="59"/>
        <v>8</v>
      </c>
      <c r="R9" s="1">
        <v>4.25</v>
      </c>
      <c r="S9" s="1">
        <f t="shared" si="60"/>
        <v>0.42888888888888865</v>
      </c>
      <c r="T9" s="1">
        <f t="shared" si="7"/>
        <v>70.18333333333334</v>
      </c>
      <c r="U9" s="1">
        <f t="shared" si="8"/>
        <v>57.31666666666667</v>
      </c>
      <c r="V9" s="10">
        <f t="shared" si="9"/>
        <v>70.18333333333334</v>
      </c>
      <c r="W9" s="11">
        <f t="shared" si="10"/>
        <v>1.2249302466913536</v>
      </c>
      <c r="X9" s="8">
        <f t="shared" si="11"/>
        <v>71.87505167390842</v>
      </c>
      <c r="Y9" s="9">
        <f t="shared" si="12"/>
        <v>1.2544563017507635</v>
      </c>
      <c r="Z9" s="8">
        <f t="shared" si="13"/>
        <v>63.66956638050024</v>
      </c>
      <c r="AA9" s="9">
        <f t="shared" si="14"/>
        <v>1.111243566656818</v>
      </c>
      <c r="AB9" s="8">
        <f t="shared" si="15"/>
        <v>82.68952599343302</v>
      </c>
      <c r="AC9" s="9">
        <f t="shared" si="16"/>
        <v>1.4432044854988413</v>
      </c>
      <c r="AD9" s="1">
        <f t="shared" si="17"/>
        <v>48.458385007241745</v>
      </c>
      <c r="AE9">
        <f t="shared" si="18"/>
        <v>0.8457583685754245</v>
      </c>
      <c r="AF9" t="s">
        <v>97</v>
      </c>
      <c r="AG9">
        <v>1</v>
      </c>
      <c r="AH9" s="1">
        <f t="shared" si="19"/>
        <v>40.25289971383357</v>
      </c>
      <c r="AI9">
        <f t="shared" si="20"/>
        <v>0.702545633481479</v>
      </c>
      <c r="AJ9" t="str">
        <f t="shared" si="21"/>
        <v>Norte</v>
      </c>
      <c r="AK9">
        <f t="shared" si="22"/>
        <v>1</v>
      </c>
      <c r="AL9" s="1">
        <f t="shared" si="23"/>
        <v>59.27285932676635</v>
      </c>
      <c r="AM9">
        <f t="shared" si="24"/>
        <v>1.0345065523235022</v>
      </c>
      <c r="AN9" t="s">
        <v>97</v>
      </c>
      <c r="AO9">
        <v>-1</v>
      </c>
      <c r="AP9" s="1">
        <f t="shared" si="25"/>
        <v>84.70828165942491</v>
      </c>
      <c r="AQ9">
        <f t="shared" si="26"/>
        <v>1.4784384186636907</v>
      </c>
      <c r="AR9" t="str">
        <f t="shared" si="27"/>
        <v>Norte</v>
      </c>
      <c r="AS9">
        <f t="shared" si="28"/>
        <v>-1</v>
      </c>
      <c r="AT9" s="1">
        <f t="shared" si="29"/>
        <v>87.08623304716691</v>
      </c>
      <c r="AU9">
        <f t="shared" si="30"/>
        <v>1.519941499832157</v>
      </c>
      <c r="AV9" t="str">
        <f t="shared" si="31"/>
        <v>Norte</v>
      </c>
      <c r="AW9">
        <f t="shared" si="32"/>
        <v>-1</v>
      </c>
      <c r="AX9" s="1">
        <f t="shared" si="33"/>
        <v>73.8938073399003</v>
      </c>
      <c r="AY9">
        <f t="shared" si="34"/>
        <v>1.289690234915613</v>
      </c>
      <c r="AZ9" t="s">
        <v>97</v>
      </c>
      <c r="BA9">
        <v>-1</v>
      </c>
      <c r="BB9" s="7"/>
      <c r="BC9" s="1">
        <f t="shared" si="35"/>
        <v>48.458385007241745</v>
      </c>
      <c r="BD9">
        <f t="shared" si="36"/>
        <v>0.8457583685754245</v>
      </c>
      <c r="BE9" t="str">
        <f t="shared" si="37"/>
        <v>Norte</v>
      </c>
      <c r="BF9">
        <f t="shared" si="38"/>
        <v>1</v>
      </c>
      <c r="BG9" s="7"/>
      <c r="BH9" s="1">
        <f t="shared" si="39"/>
        <v>40.25289971383357</v>
      </c>
      <c r="BI9" s="1">
        <f t="shared" si="40"/>
        <v>0.702545633481479</v>
      </c>
      <c r="BJ9" t="str">
        <f t="shared" si="41"/>
        <v>Norte</v>
      </c>
      <c r="BK9">
        <f t="shared" si="42"/>
        <v>1</v>
      </c>
      <c r="BL9" s="7"/>
      <c r="BM9" s="1">
        <f t="shared" si="43"/>
        <v>59.27285932676635</v>
      </c>
      <c r="BN9">
        <f t="shared" si="44"/>
        <v>1.0345065523235022</v>
      </c>
      <c r="BO9" t="str">
        <f t="shared" si="45"/>
        <v>Norte</v>
      </c>
      <c r="BP9">
        <f t="shared" si="46"/>
        <v>-1</v>
      </c>
      <c r="BQ9" s="7"/>
      <c r="BR9">
        <f t="shared" si="47"/>
        <v>1.4285547175081243</v>
      </c>
      <c r="BS9" s="1">
        <f t="shared" si="48"/>
        <v>81.85015611671909</v>
      </c>
      <c r="BT9">
        <f t="shared" si="49"/>
        <v>1.8437081725469417</v>
      </c>
      <c r="BU9" s="1">
        <f t="shared" si="50"/>
        <v>105.63669694071751</v>
      </c>
      <c r="BV9">
        <f t="shared" si="51"/>
        <v>1.0555150297811926</v>
      </c>
      <c r="BW9" s="1">
        <f t="shared" si="52"/>
        <v>60.476556419087736</v>
      </c>
      <c r="BY9" s="1">
        <f t="shared" si="62"/>
        <v>266.5739701614823</v>
      </c>
      <c r="BZ9" s="1">
        <f t="shared" si="63"/>
        <v>266.5739701614823</v>
      </c>
      <c r="CA9" s="1">
        <f t="shared" si="64"/>
        <v>273.4260298385177</v>
      </c>
      <c r="CB9" s="1">
        <f t="shared" si="65"/>
        <v>86.57397016148226</v>
      </c>
      <c r="CC9" s="1">
        <f t="shared" si="66"/>
        <v>288.9152120674819</v>
      </c>
      <c r="CD9" s="1">
        <f t="shared" si="67"/>
        <v>71.08478793251808</v>
      </c>
      <c r="CE9" s="1">
        <f t="shared" si="68"/>
        <v>251.08478793251808</v>
      </c>
      <c r="CF9" s="1">
        <f t="shared" si="69"/>
        <v>108.91521206748192</v>
      </c>
      <c r="CG9" s="1">
        <f t="shared" si="70"/>
        <v>245.18385241154002</v>
      </c>
      <c r="CH9" s="1">
        <f t="shared" si="71"/>
        <v>114.81614758845998</v>
      </c>
      <c r="CI9" s="1">
        <f t="shared" si="72"/>
        <v>294.81614758846</v>
      </c>
      <c r="CJ9" s="1">
        <f t="shared" si="73"/>
        <v>65.18385241154002</v>
      </c>
      <c r="CL9" s="1">
        <f t="shared" si="74"/>
        <v>266.5739701614823</v>
      </c>
      <c r="CM9" s="1">
        <f t="shared" si="75"/>
        <v>0</v>
      </c>
      <c r="CN9" s="1">
        <f t="shared" si="76"/>
        <v>0</v>
      </c>
      <c r="CO9" s="1">
        <f t="shared" si="77"/>
        <v>0</v>
      </c>
      <c r="CQ9" s="1">
        <f t="shared" si="78"/>
        <v>288.9152120674819</v>
      </c>
      <c r="CR9" s="1">
        <f t="shared" si="79"/>
        <v>0</v>
      </c>
      <c r="CS9" s="1">
        <f t="shared" si="80"/>
        <v>0</v>
      </c>
      <c r="CT9" s="1">
        <f t="shared" si="81"/>
        <v>0</v>
      </c>
      <c r="CV9" s="1">
        <f t="shared" si="82"/>
        <v>245.18385241154002</v>
      </c>
      <c r="CW9" s="1">
        <f t="shared" si="83"/>
        <v>0</v>
      </c>
      <c r="CX9" s="1">
        <f t="shared" si="84"/>
        <v>0</v>
      </c>
      <c r="CY9" s="1">
        <f t="shared" si="85"/>
        <v>0</v>
      </c>
    </row>
    <row r="10" spans="1:103" ht="12.75">
      <c r="A10" s="1">
        <f t="shared" si="53"/>
        <v>23.416666666666668</v>
      </c>
      <c r="B10" s="2">
        <f t="shared" si="1"/>
        <v>0.4086979331753388</v>
      </c>
      <c r="C10" t="str">
        <f t="shared" si="54"/>
        <v>Sul</v>
      </c>
      <c r="D10" s="1">
        <f t="shared" si="61"/>
        <v>51.43333333333333</v>
      </c>
      <c r="E10" s="2">
        <f t="shared" si="2"/>
        <v>0.8976810119424168</v>
      </c>
      <c r="F10" t="str">
        <f t="shared" si="55"/>
        <v>Oeste</v>
      </c>
      <c r="G10" s="2">
        <f t="shared" si="56"/>
        <v>3</v>
      </c>
      <c r="H10" s="1">
        <f t="shared" si="57"/>
        <v>34</v>
      </c>
      <c r="I10" s="2" t="str">
        <f t="shared" si="58"/>
        <v>Milímetros</v>
      </c>
      <c r="J10" t="s">
        <v>7</v>
      </c>
      <c r="K10" s="1">
        <v>0</v>
      </c>
      <c r="L10" s="1">
        <f t="shared" si="3"/>
        <v>23.45</v>
      </c>
      <c r="M10" s="2">
        <f t="shared" si="4"/>
        <v>0.40927970959267024</v>
      </c>
      <c r="N10">
        <f>IF(C10="Sul",-1,1)</f>
        <v>-1</v>
      </c>
      <c r="O10">
        <f t="shared" si="6"/>
        <v>1</v>
      </c>
      <c r="P10">
        <v>1</v>
      </c>
      <c r="Q10">
        <f t="shared" si="59"/>
        <v>9</v>
      </c>
      <c r="R10" s="1">
        <v>4</v>
      </c>
      <c r="S10" s="1">
        <f t="shared" si="60"/>
        <v>0.42888888888888865</v>
      </c>
      <c r="T10" s="1">
        <f t="shared" si="7"/>
        <v>66.43333333333334</v>
      </c>
      <c r="U10" s="1">
        <f t="shared" si="8"/>
        <v>53.56666666666667</v>
      </c>
      <c r="V10" s="10">
        <f t="shared" si="9"/>
        <v>66.43333333333334</v>
      </c>
      <c r="W10" s="11">
        <f t="shared" si="10"/>
        <v>1.1594803997415664</v>
      </c>
      <c r="X10" s="8">
        <f t="shared" si="11"/>
        <v>68.47626415174561</v>
      </c>
      <c r="Y10" s="9">
        <f t="shared" si="12"/>
        <v>1.1951362689133227</v>
      </c>
      <c r="Z10" s="8">
        <f t="shared" si="13"/>
        <v>60.34770161699315</v>
      </c>
      <c r="AA10" s="9">
        <f t="shared" si="14"/>
        <v>1.0532660892276364</v>
      </c>
      <c r="AB10" s="8">
        <f t="shared" si="15"/>
        <v>79.72144572765113</v>
      </c>
      <c r="AC10" s="9">
        <f t="shared" si="16"/>
        <v>1.391401712397479</v>
      </c>
      <c r="AD10" s="1">
        <f t="shared" si="17"/>
        <v>45.05959748507894</v>
      </c>
      <c r="AE10">
        <f t="shared" si="18"/>
        <v>0.7864383357379839</v>
      </c>
      <c r="AF10" t="s">
        <v>97</v>
      </c>
      <c r="AG10">
        <v>1</v>
      </c>
      <c r="AH10" s="1">
        <f t="shared" si="19"/>
        <v>36.93103495032648</v>
      </c>
      <c r="AI10">
        <f t="shared" si="20"/>
        <v>0.6445681560522976</v>
      </c>
      <c r="AJ10" t="str">
        <f t="shared" si="21"/>
        <v>Norte</v>
      </c>
      <c r="AK10">
        <f t="shared" si="22"/>
        <v>1</v>
      </c>
      <c r="AL10" s="1">
        <f t="shared" si="23"/>
        <v>56.30477906098446</v>
      </c>
      <c r="AM10">
        <f t="shared" si="24"/>
        <v>0.9827037792221399</v>
      </c>
      <c r="AN10" t="s">
        <v>97</v>
      </c>
      <c r="AO10">
        <v>-1</v>
      </c>
      <c r="AP10" s="1">
        <f t="shared" si="25"/>
        <v>88.10706918158772</v>
      </c>
      <c r="AQ10">
        <f t="shared" si="26"/>
        <v>1.5377584515011313</v>
      </c>
      <c r="AR10" t="str">
        <f t="shared" si="27"/>
        <v>Norte</v>
      </c>
      <c r="AS10">
        <f t="shared" si="28"/>
        <v>-1</v>
      </c>
      <c r="AT10" s="1">
        <f t="shared" si="29"/>
        <v>83.76436828365982</v>
      </c>
      <c r="AU10">
        <f t="shared" si="30"/>
        <v>1.4619640224029753</v>
      </c>
      <c r="AV10" t="str">
        <f t="shared" si="31"/>
        <v>Norte</v>
      </c>
      <c r="AW10">
        <f t="shared" si="32"/>
        <v>-1</v>
      </c>
      <c r="AX10" s="1">
        <f t="shared" si="33"/>
        <v>76.8618876056822</v>
      </c>
      <c r="AY10">
        <f t="shared" si="34"/>
        <v>1.3414930080169754</v>
      </c>
      <c r="AZ10" t="s">
        <v>97</v>
      </c>
      <c r="BA10">
        <v>-1</v>
      </c>
      <c r="BB10" s="7"/>
      <c r="BC10" s="1">
        <f t="shared" si="35"/>
        <v>45.05959748507894</v>
      </c>
      <c r="BD10">
        <f t="shared" si="36"/>
        <v>0.7864383357379839</v>
      </c>
      <c r="BE10" t="str">
        <f t="shared" si="37"/>
        <v>Norte</v>
      </c>
      <c r="BF10">
        <f t="shared" si="38"/>
        <v>1</v>
      </c>
      <c r="BG10" s="7"/>
      <c r="BH10" s="1">
        <f t="shared" si="39"/>
        <v>36.93103495032648</v>
      </c>
      <c r="BI10" s="1">
        <f t="shared" si="40"/>
        <v>0.6445681560522976</v>
      </c>
      <c r="BJ10" t="str">
        <f t="shared" si="41"/>
        <v>Norte</v>
      </c>
      <c r="BK10">
        <f t="shared" si="42"/>
        <v>1</v>
      </c>
      <c r="BL10" s="7"/>
      <c r="BM10" s="1">
        <f t="shared" si="43"/>
        <v>56.30477906098446</v>
      </c>
      <c r="BN10">
        <f t="shared" si="44"/>
        <v>0.9827037792221399</v>
      </c>
      <c r="BO10" t="str">
        <f t="shared" si="45"/>
        <v>Norte</v>
      </c>
      <c r="BP10">
        <f t="shared" si="46"/>
        <v>-1</v>
      </c>
      <c r="BQ10" s="7"/>
      <c r="BR10">
        <f t="shared" si="47"/>
        <v>1.3991511013989633</v>
      </c>
      <c r="BS10" s="1">
        <f t="shared" si="48"/>
        <v>80.16545301124128</v>
      </c>
      <c r="BT10">
        <f t="shared" si="49"/>
        <v>1.82602404402092</v>
      </c>
      <c r="BU10" s="1">
        <f t="shared" si="50"/>
        <v>104.62347101180956</v>
      </c>
      <c r="BV10">
        <f t="shared" si="51"/>
        <v>1.0247927242665518</v>
      </c>
      <c r="BW10" s="1">
        <f t="shared" si="52"/>
        <v>58.71629797618732</v>
      </c>
      <c r="BY10" s="1">
        <f t="shared" si="62"/>
        <v>265.0407777569647</v>
      </c>
      <c r="BZ10" s="1">
        <f t="shared" si="63"/>
        <v>265.0407777569647</v>
      </c>
      <c r="CA10" s="1">
        <f t="shared" si="64"/>
        <v>274.9592222430353</v>
      </c>
      <c r="CB10" s="1">
        <f t="shared" si="65"/>
        <v>85.04077775696472</v>
      </c>
      <c r="CC10" s="1">
        <f t="shared" si="66"/>
        <v>287.77870486274463</v>
      </c>
      <c r="CD10" s="1">
        <f t="shared" si="67"/>
        <v>72.22129513725535</v>
      </c>
      <c r="CE10" s="1">
        <f t="shared" si="68"/>
        <v>252.22129513725537</v>
      </c>
      <c r="CF10" s="1">
        <f t="shared" si="69"/>
        <v>107.77870486274465</v>
      </c>
      <c r="CG10" s="1">
        <f t="shared" si="70"/>
        <v>243.70150732157038</v>
      </c>
      <c r="CH10" s="1">
        <f t="shared" si="71"/>
        <v>116.29849267842962</v>
      </c>
      <c r="CI10" s="1">
        <f t="shared" si="72"/>
        <v>296.2984926784296</v>
      </c>
      <c r="CJ10" s="1">
        <f t="shared" si="73"/>
        <v>63.701507321570375</v>
      </c>
      <c r="CL10" s="1">
        <f t="shared" si="74"/>
        <v>265.0407777569647</v>
      </c>
      <c r="CM10" s="1">
        <f t="shared" si="75"/>
        <v>0</v>
      </c>
      <c r="CN10" s="1">
        <f t="shared" si="76"/>
        <v>0</v>
      </c>
      <c r="CO10" s="1">
        <f t="shared" si="77"/>
        <v>0</v>
      </c>
      <c r="CQ10" s="1">
        <f t="shared" si="78"/>
        <v>287.77870486274463</v>
      </c>
      <c r="CR10" s="1">
        <f t="shared" si="79"/>
        <v>0</v>
      </c>
      <c r="CS10" s="1">
        <f t="shared" si="80"/>
        <v>0</v>
      </c>
      <c r="CT10" s="1">
        <f t="shared" si="81"/>
        <v>0</v>
      </c>
      <c r="CV10" s="1">
        <f t="shared" si="82"/>
        <v>243.70150732157038</v>
      </c>
      <c r="CW10" s="1">
        <f t="shared" si="83"/>
        <v>0</v>
      </c>
      <c r="CX10" s="1">
        <f t="shared" si="84"/>
        <v>0</v>
      </c>
      <c r="CY10" s="1">
        <f t="shared" si="85"/>
        <v>0</v>
      </c>
    </row>
    <row r="11" spans="1:103" ht="12.75">
      <c r="A11" s="1">
        <f t="shared" si="53"/>
        <v>23.416666666666668</v>
      </c>
      <c r="B11" s="2">
        <f t="shared" si="1"/>
        <v>0.4086979331753388</v>
      </c>
      <c r="C11" t="str">
        <f t="shared" si="54"/>
        <v>Sul</v>
      </c>
      <c r="D11" s="1">
        <f t="shared" si="61"/>
        <v>51.43333333333333</v>
      </c>
      <c r="E11" s="2">
        <f t="shared" si="2"/>
        <v>0.8976810119424168</v>
      </c>
      <c r="F11" t="str">
        <f t="shared" si="55"/>
        <v>Oeste</v>
      </c>
      <c r="G11" s="2">
        <f t="shared" si="56"/>
        <v>3</v>
      </c>
      <c r="H11" s="1">
        <f t="shared" si="57"/>
        <v>34</v>
      </c>
      <c r="I11" s="2" t="str">
        <f t="shared" si="58"/>
        <v>Milímetros</v>
      </c>
      <c r="J11" t="s">
        <v>7</v>
      </c>
      <c r="K11" s="1">
        <v>0</v>
      </c>
      <c r="L11" s="1">
        <f t="shared" si="3"/>
        <v>23.45</v>
      </c>
      <c r="M11" s="2">
        <f t="shared" si="4"/>
        <v>0.40927970959267024</v>
      </c>
      <c r="N11">
        <f t="shared" si="5"/>
        <v>-1</v>
      </c>
      <c r="O11">
        <f t="shared" si="6"/>
        <v>1</v>
      </c>
      <c r="P11">
        <v>1</v>
      </c>
      <c r="Q11">
        <f t="shared" si="59"/>
        <v>10</v>
      </c>
      <c r="R11" s="1">
        <v>3.75</v>
      </c>
      <c r="S11" s="1">
        <f t="shared" si="60"/>
        <v>0.42888888888888865</v>
      </c>
      <c r="T11" s="1">
        <f t="shared" si="7"/>
        <v>62.68333333333333</v>
      </c>
      <c r="U11" s="1">
        <f t="shared" si="8"/>
        <v>49.81666666666667</v>
      </c>
      <c r="V11" s="10">
        <f t="shared" si="9"/>
        <v>62.68333333333333</v>
      </c>
      <c r="W11" s="11">
        <f t="shared" si="10"/>
        <v>1.0940305527917789</v>
      </c>
      <c r="X11" s="8">
        <f t="shared" si="11"/>
        <v>65.0951919456837</v>
      </c>
      <c r="Y11" s="9">
        <f t="shared" si="12"/>
        <v>1.1361254266698744</v>
      </c>
      <c r="Z11" s="8">
        <f t="shared" si="13"/>
        <v>57.01072650585405</v>
      </c>
      <c r="AA11" s="9">
        <f t="shared" si="14"/>
        <v>0.9950248864811554</v>
      </c>
      <c r="AB11" s="8">
        <f t="shared" si="15"/>
        <v>76.8100183041856</v>
      </c>
      <c r="AC11" s="9">
        <f t="shared" si="16"/>
        <v>1.3405877179251502</v>
      </c>
      <c r="AD11" s="1">
        <f t="shared" si="17"/>
        <v>41.67852527901702</v>
      </c>
      <c r="AE11">
        <f t="shared" si="18"/>
        <v>0.7274274934945353</v>
      </c>
      <c r="AF11" t="s">
        <v>97</v>
      </c>
      <c r="AG11">
        <v>1</v>
      </c>
      <c r="AH11" s="1">
        <f t="shared" si="19"/>
        <v>33.59405983918738</v>
      </c>
      <c r="AI11">
        <f t="shared" si="20"/>
        <v>0.5863269533058166</v>
      </c>
      <c r="AJ11" t="str">
        <f t="shared" si="21"/>
        <v>Norte</v>
      </c>
      <c r="AK11">
        <f t="shared" si="22"/>
        <v>1</v>
      </c>
      <c r="AL11" s="1">
        <f t="shared" si="23"/>
        <v>53.39335163751893</v>
      </c>
      <c r="AM11">
        <f t="shared" si="24"/>
        <v>0.9318897847498112</v>
      </c>
      <c r="AN11" t="s">
        <v>97</v>
      </c>
      <c r="AO11">
        <v>-1</v>
      </c>
      <c r="AP11" s="1">
        <f t="shared" si="25"/>
        <v>88.51185861235037</v>
      </c>
      <c r="AQ11">
        <f t="shared" si="26"/>
        <v>1.5448233598452132</v>
      </c>
      <c r="AR11" t="str">
        <f t="shared" si="27"/>
        <v>Norte</v>
      </c>
      <c r="AS11">
        <f t="shared" si="28"/>
        <v>-1</v>
      </c>
      <c r="AT11" s="1">
        <f t="shared" si="29"/>
        <v>80.42739317252072</v>
      </c>
      <c r="AU11">
        <f t="shared" si="30"/>
        <v>1.4037228196564944</v>
      </c>
      <c r="AV11" t="str">
        <f t="shared" si="31"/>
        <v>Norte</v>
      </c>
      <c r="AW11">
        <f t="shared" si="32"/>
        <v>-1</v>
      </c>
      <c r="AX11" s="1">
        <f t="shared" si="33"/>
        <v>79.77331502914772</v>
      </c>
      <c r="AY11">
        <f t="shared" si="34"/>
        <v>1.392307002489304</v>
      </c>
      <c r="AZ11" t="s">
        <v>97</v>
      </c>
      <c r="BA11">
        <v>-1</v>
      </c>
      <c r="BB11" s="7"/>
      <c r="BC11" s="1">
        <f t="shared" si="35"/>
        <v>41.67852527901702</v>
      </c>
      <c r="BD11">
        <f t="shared" si="36"/>
        <v>0.7274274934945353</v>
      </c>
      <c r="BE11" t="str">
        <f t="shared" si="37"/>
        <v>Norte</v>
      </c>
      <c r="BF11">
        <f t="shared" si="38"/>
        <v>1</v>
      </c>
      <c r="BG11" s="7"/>
      <c r="BH11" s="1">
        <f t="shared" si="39"/>
        <v>33.59405983918738</v>
      </c>
      <c r="BI11" s="1">
        <f t="shared" si="40"/>
        <v>0.5863269533058166</v>
      </c>
      <c r="BJ11" t="str">
        <f t="shared" si="41"/>
        <v>Norte</v>
      </c>
      <c r="BK11">
        <f t="shared" si="42"/>
        <v>1</v>
      </c>
      <c r="BL11" s="7"/>
      <c r="BM11" s="1">
        <f t="shared" si="43"/>
        <v>53.39335163751893</v>
      </c>
      <c r="BN11">
        <f t="shared" si="44"/>
        <v>0.9318897847498112</v>
      </c>
      <c r="BO11" t="str">
        <f t="shared" si="45"/>
        <v>Norte</v>
      </c>
      <c r="BP11">
        <f t="shared" si="46"/>
        <v>-1</v>
      </c>
      <c r="BQ11" s="7"/>
      <c r="BR11">
        <f t="shared" si="47"/>
        <v>1.3683410171472368</v>
      </c>
      <c r="BS11" s="1">
        <f t="shared" si="48"/>
        <v>78.40016521717487</v>
      </c>
      <c r="BT11">
        <f t="shared" si="49"/>
        <v>1.808932142804392</v>
      </c>
      <c r="BU11" s="1">
        <f t="shared" si="50"/>
        <v>103.644177208248</v>
      </c>
      <c r="BV11">
        <f t="shared" si="51"/>
        <v>0.9921209979840097</v>
      </c>
      <c r="BW11" s="1">
        <f t="shared" si="52"/>
        <v>56.84434595079101</v>
      </c>
      <c r="BY11" s="1">
        <f t="shared" si="62"/>
        <v>263.4704843031213</v>
      </c>
      <c r="BZ11" s="1">
        <f t="shared" si="63"/>
        <v>263.4704843031213</v>
      </c>
      <c r="CA11" s="1">
        <f t="shared" si="64"/>
        <v>276.5295156968787</v>
      </c>
      <c r="CB11" s="1">
        <f t="shared" si="65"/>
        <v>83.47048430312127</v>
      </c>
      <c r="CC11" s="1">
        <f t="shared" si="66"/>
        <v>286.6872141358278</v>
      </c>
      <c r="CD11" s="1">
        <f t="shared" si="67"/>
        <v>73.31278586417223</v>
      </c>
      <c r="CE11" s="1">
        <f t="shared" si="68"/>
        <v>253.3127858641722</v>
      </c>
      <c r="CF11" s="1">
        <f t="shared" si="69"/>
        <v>106.68721413582777</v>
      </c>
      <c r="CG11" s="1">
        <f t="shared" si="70"/>
        <v>242.1352142458439</v>
      </c>
      <c r="CH11" s="1">
        <f t="shared" si="71"/>
        <v>117.86478575415609</v>
      </c>
      <c r="CI11" s="1">
        <f t="shared" si="72"/>
        <v>297.86478575415606</v>
      </c>
      <c r="CJ11" s="1">
        <f t="shared" si="73"/>
        <v>62.13521424584391</v>
      </c>
      <c r="CL11" s="1">
        <f t="shared" si="74"/>
        <v>263.4704843031213</v>
      </c>
      <c r="CM11" s="1">
        <f t="shared" si="75"/>
        <v>0</v>
      </c>
      <c r="CN11" s="1">
        <f t="shared" si="76"/>
        <v>0</v>
      </c>
      <c r="CO11" s="1">
        <f t="shared" si="77"/>
        <v>0</v>
      </c>
      <c r="CQ11" s="1">
        <f t="shared" si="78"/>
        <v>286.6872141358278</v>
      </c>
      <c r="CR11" s="1">
        <f t="shared" si="79"/>
        <v>0</v>
      </c>
      <c r="CS11" s="1">
        <f t="shared" si="80"/>
        <v>0</v>
      </c>
      <c r="CT11" s="1">
        <f t="shared" si="81"/>
        <v>0</v>
      </c>
      <c r="CV11" s="1">
        <f t="shared" si="82"/>
        <v>242.1352142458439</v>
      </c>
      <c r="CW11" s="1">
        <f t="shared" si="83"/>
        <v>0</v>
      </c>
      <c r="CX11" s="1">
        <f t="shared" si="84"/>
        <v>0</v>
      </c>
      <c r="CY11" s="1">
        <f t="shared" si="85"/>
        <v>0</v>
      </c>
    </row>
    <row r="12" spans="1:103" ht="12.75">
      <c r="A12" s="1">
        <f t="shared" si="53"/>
        <v>23.416666666666668</v>
      </c>
      <c r="B12" s="2">
        <f t="shared" si="1"/>
        <v>0.4086979331753388</v>
      </c>
      <c r="C12" t="str">
        <f t="shared" si="54"/>
        <v>Sul</v>
      </c>
      <c r="D12" s="1">
        <f t="shared" si="61"/>
        <v>51.43333333333333</v>
      </c>
      <c r="E12" s="2">
        <f t="shared" si="2"/>
        <v>0.8976810119424168</v>
      </c>
      <c r="F12" t="str">
        <f t="shared" si="55"/>
        <v>Oeste</v>
      </c>
      <c r="G12" s="2">
        <f t="shared" si="56"/>
        <v>3</v>
      </c>
      <c r="H12" s="1">
        <f t="shared" si="57"/>
        <v>34</v>
      </c>
      <c r="I12" s="2" t="str">
        <f t="shared" si="58"/>
        <v>Milímetros</v>
      </c>
      <c r="J12" t="s">
        <v>7</v>
      </c>
      <c r="K12" s="1">
        <v>0</v>
      </c>
      <c r="L12" s="1">
        <f t="shared" si="3"/>
        <v>23.45</v>
      </c>
      <c r="M12" s="2">
        <f t="shared" si="4"/>
        <v>0.40927970959267024</v>
      </c>
      <c r="N12">
        <f t="shared" si="5"/>
        <v>-1</v>
      </c>
      <c r="O12">
        <f t="shared" si="6"/>
        <v>1</v>
      </c>
      <c r="P12">
        <v>1</v>
      </c>
      <c r="Q12">
        <f t="shared" si="59"/>
        <v>11</v>
      </c>
      <c r="R12" s="1">
        <v>3.5</v>
      </c>
      <c r="S12" s="1">
        <f t="shared" si="60"/>
        <v>0.42888888888888865</v>
      </c>
      <c r="T12" s="1">
        <f t="shared" si="7"/>
        <v>58.93333333333333</v>
      </c>
      <c r="U12" s="1">
        <f t="shared" si="8"/>
        <v>46.06666666666667</v>
      </c>
      <c r="V12" s="10">
        <f t="shared" si="9"/>
        <v>58.93333333333333</v>
      </c>
      <c r="W12" s="11">
        <f t="shared" si="10"/>
        <v>1.0285807058419913</v>
      </c>
      <c r="X12" s="8">
        <f t="shared" si="11"/>
        <v>61.736061399899796</v>
      </c>
      <c r="Y12" s="9">
        <f t="shared" si="12"/>
        <v>1.077497538641631</v>
      </c>
      <c r="Z12" s="8">
        <f t="shared" si="13"/>
        <v>53.660092103263274</v>
      </c>
      <c r="AA12" s="9">
        <f t="shared" si="14"/>
        <v>0.9365452841253532</v>
      </c>
      <c r="AB12" s="8">
        <f t="shared" si="15"/>
        <v>73.96210885313157</v>
      </c>
      <c r="AC12" s="9">
        <f t="shared" si="16"/>
        <v>1.2908823212055929</v>
      </c>
      <c r="AD12" s="1">
        <f t="shared" si="17"/>
        <v>38.319394733233125</v>
      </c>
      <c r="AE12">
        <f t="shared" si="18"/>
        <v>0.6687996054662922</v>
      </c>
      <c r="AF12" t="s">
        <v>97</v>
      </c>
      <c r="AG12">
        <v>1</v>
      </c>
      <c r="AH12" s="1">
        <f t="shared" si="19"/>
        <v>30.243425436596606</v>
      </c>
      <c r="AI12">
        <f t="shared" si="20"/>
        <v>0.5278473509500143</v>
      </c>
      <c r="AJ12" t="str">
        <f t="shared" si="21"/>
        <v>Norte</v>
      </c>
      <c r="AK12">
        <f t="shared" si="22"/>
        <v>1</v>
      </c>
      <c r="AL12" s="1">
        <f t="shared" si="23"/>
        <v>50.545442186464896</v>
      </c>
      <c r="AM12">
        <f t="shared" si="24"/>
        <v>0.8821843880302541</v>
      </c>
      <c r="AN12" t="s">
        <v>97</v>
      </c>
      <c r="AO12">
        <v>-1</v>
      </c>
      <c r="AP12" s="1">
        <f t="shared" si="25"/>
        <v>85.15272806656647</v>
      </c>
      <c r="AQ12">
        <f t="shared" si="26"/>
        <v>1.48619547181697</v>
      </c>
      <c r="AR12" t="str">
        <f t="shared" si="27"/>
        <v>Norte</v>
      </c>
      <c r="AS12">
        <f t="shared" si="28"/>
        <v>-1</v>
      </c>
      <c r="AT12" s="1">
        <f t="shared" si="29"/>
        <v>77.07675876992994</v>
      </c>
      <c r="AU12">
        <f t="shared" si="30"/>
        <v>1.345243217300692</v>
      </c>
      <c r="AV12" t="str">
        <f t="shared" si="31"/>
        <v>Norte</v>
      </c>
      <c r="AW12">
        <f t="shared" si="32"/>
        <v>-1</v>
      </c>
      <c r="AX12" s="1">
        <f t="shared" si="33"/>
        <v>82.62122448020176</v>
      </c>
      <c r="AY12">
        <f t="shared" si="34"/>
        <v>1.4420123992088612</v>
      </c>
      <c r="AZ12" t="s">
        <v>97</v>
      </c>
      <c r="BA12">
        <v>-1</v>
      </c>
      <c r="BB12" s="7"/>
      <c r="BC12" s="1">
        <f t="shared" si="35"/>
        <v>38.319394733233125</v>
      </c>
      <c r="BD12">
        <f t="shared" si="36"/>
        <v>0.6687996054662922</v>
      </c>
      <c r="BE12" t="str">
        <f t="shared" si="37"/>
        <v>Norte</v>
      </c>
      <c r="BF12">
        <f t="shared" si="38"/>
        <v>1</v>
      </c>
      <c r="BG12" s="7"/>
      <c r="BH12" s="1">
        <f t="shared" si="39"/>
        <v>30.243425436596606</v>
      </c>
      <c r="BI12" s="1">
        <f t="shared" si="40"/>
        <v>0.5278473509500143</v>
      </c>
      <c r="BJ12" t="str">
        <f t="shared" si="41"/>
        <v>Norte</v>
      </c>
      <c r="BK12">
        <f t="shared" si="42"/>
        <v>1</v>
      </c>
      <c r="BL12" s="7"/>
      <c r="BM12" s="1">
        <f t="shared" si="43"/>
        <v>50.545442186464896</v>
      </c>
      <c r="BN12">
        <f t="shared" si="44"/>
        <v>0.8821843880302541</v>
      </c>
      <c r="BO12" t="str">
        <f t="shared" si="45"/>
        <v>Norte</v>
      </c>
      <c r="BP12">
        <f t="shared" si="46"/>
        <v>-1</v>
      </c>
      <c r="BQ12" s="7"/>
      <c r="BR12">
        <f t="shared" si="47"/>
        <v>1.335799143197921</v>
      </c>
      <c r="BS12" s="1">
        <f t="shared" si="48"/>
        <v>76.53565318243237</v>
      </c>
      <c r="BT12">
        <f t="shared" si="49"/>
        <v>1.7923789012799534</v>
      </c>
      <c r="BU12" s="1">
        <f t="shared" si="50"/>
        <v>102.69574633163694</v>
      </c>
      <c r="BV12">
        <f t="shared" si="51"/>
        <v>0.957308487785076</v>
      </c>
      <c r="BW12" s="1">
        <f t="shared" si="52"/>
        <v>54.84973604213597</v>
      </c>
      <c r="BY12" s="1">
        <f t="shared" si="62"/>
        <v>261.85015611671906</v>
      </c>
      <c r="BZ12" s="1">
        <f t="shared" si="63"/>
        <v>261.85015611671906</v>
      </c>
      <c r="CA12" s="1">
        <f t="shared" si="64"/>
        <v>278.14984388328094</v>
      </c>
      <c r="CB12" s="1">
        <f t="shared" si="65"/>
        <v>81.85015611671909</v>
      </c>
      <c r="CC12" s="1">
        <f t="shared" si="66"/>
        <v>285.6366969407175</v>
      </c>
      <c r="CD12" s="1">
        <f t="shared" si="67"/>
        <v>74.36330305928249</v>
      </c>
      <c r="CE12" s="1">
        <f t="shared" si="68"/>
        <v>254.3633030592825</v>
      </c>
      <c r="CF12" s="1">
        <f t="shared" si="69"/>
        <v>105.63669694071751</v>
      </c>
      <c r="CG12" s="1">
        <f t="shared" si="70"/>
        <v>240.47655641908773</v>
      </c>
      <c r="CH12" s="1">
        <f t="shared" si="71"/>
        <v>119.52344358091227</v>
      </c>
      <c r="CI12" s="1">
        <f t="shared" si="72"/>
        <v>299.52344358091227</v>
      </c>
      <c r="CJ12" s="1">
        <f t="shared" si="73"/>
        <v>60.476556419087736</v>
      </c>
      <c r="CL12" s="1">
        <f t="shared" si="74"/>
        <v>261.85015611671906</v>
      </c>
      <c r="CM12" s="1">
        <f t="shared" si="75"/>
        <v>0</v>
      </c>
      <c r="CN12" s="1">
        <f t="shared" si="76"/>
        <v>0</v>
      </c>
      <c r="CO12" s="1">
        <f t="shared" si="77"/>
        <v>0</v>
      </c>
      <c r="CQ12" s="1">
        <f t="shared" si="78"/>
        <v>285.6366969407175</v>
      </c>
      <c r="CR12" s="1">
        <f t="shared" si="79"/>
        <v>0</v>
      </c>
      <c r="CS12" s="1">
        <f t="shared" si="80"/>
        <v>0</v>
      </c>
      <c r="CT12" s="1">
        <f t="shared" si="81"/>
        <v>0</v>
      </c>
      <c r="CV12" s="1">
        <f t="shared" si="82"/>
        <v>240.47655641908773</v>
      </c>
      <c r="CW12" s="1">
        <f t="shared" si="83"/>
        <v>0</v>
      </c>
      <c r="CX12" s="1">
        <f t="shared" si="84"/>
        <v>0</v>
      </c>
      <c r="CY12" s="1">
        <f t="shared" si="85"/>
        <v>0</v>
      </c>
    </row>
    <row r="13" spans="1:103" ht="12.75">
      <c r="A13" s="1">
        <f t="shared" si="53"/>
        <v>23.416666666666668</v>
      </c>
      <c r="B13" s="2">
        <f t="shared" si="1"/>
        <v>0.4086979331753388</v>
      </c>
      <c r="C13" t="str">
        <f t="shared" si="54"/>
        <v>Sul</v>
      </c>
      <c r="D13" s="1">
        <f t="shared" si="61"/>
        <v>51.43333333333333</v>
      </c>
      <c r="E13" s="2">
        <f t="shared" si="2"/>
        <v>0.8976810119424168</v>
      </c>
      <c r="F13" t="str">
        <f t="shared" si="55"/>
        <v>Oeste</v>
      </c>
      <c r="G13" s="2">
        <f t="shared" si="56"/>
        <v>3</v>
      </c>
      <c r="H13" s="1">
        <f t="shared" si="57"/>
        <v>34</v>
      </c>
      <c r="I13" s="2" t="str">
        <f t="shared" si="58"/>
        <v>Milímetros</v>
      </c>
      <c r="J13" t="s">
        <v>7</v>
      </c>
      <c r="K13" s="1">
        <v>0</v>
      </c>
      <c r="L13" s="1">
        <f t="shared" si="3"/>
        <v>23.45</v>
      </c>
      <c r="M13" s="2">
        <f t="shared" si="4"/>
        <v>0.40927970959267024</v>
      </c>
      <c r="N13">
        <f t="shared" si="5"/>
        <v>-1</v>
      </c>
      <c r="O13">
        <f t="shared" si="6"/>
        <v>1</v>
      </c>
      <c r="P13">
        <v>1</v>
      </c>
      <c r="Q13">
        <f t="shared" si="59"/>
        <v>12</v>
      </c>
      <c r="R13" s="1">
        <v>3.25</v>
      </c>
      <c r="S13" s="1">
        <f t="shared" si="60"/>
        <v>0.42888888888888865</v>
      </c>
      <c r="T13" s="1">
        <f t="shared" si="7"/>
        <v>55.18333333333333</v>
      </c>
      <c r="U13" s="1">
        <f t="shared" si="8"/>
        <v>42.31666666666667</v>
      </c>
      <c r="V13" s="10">
        <f t="shared" si="9"/>
        <v>55.18333333333333</v>
      </c>
      <c r="W13" s="11">
        <f t="shared" si="10"/>
        <v>0.9631308588922041</v>
      </c>
      <c r="X13" s="8">
        <f t="shared" si="11"/>
        <v>58.40387978991079</v>
      </c>
      <c r="Y13" s="9">
        <f t="shared" si="12"/>
        <v>1.0193399982729174</v>
      </c>
      <c r="Z13" s="8">
        <f t="shared" si="13"/>
        <v>50.29712060117563</v>
      </c>
      <c r="AA13" s="9">
        <f t="shared" si="14"/>
        <v>0.8778503587631844</v>
      </c>
      <c r="AB13" s="8">
        <f t="shared" si="15"/>
        <v>71.18550936432086</v>
      </c>
      <c r="AC13" s="9">
        <f t="shared" si="16"/>
        <v>1.2424215181166547</v>
      </c>
      <c r="AD13" s="1">
        <f t="shared" si="17"/>
        <v>34.98721312324412</v>
      </c>
      <c r="AE13">
        <f t="shared" si="18"/>
        <v>0.6106420650975785</v>
      </c>
      <c r="AF13" t="s">
        <v>97</v>
      </c>
      <c r="AG13">
        <v>1</v>
      </c>
      <c r="AH13" s="1">
        <f t="shared" si="19"/>
        <v>26.88045393450896</v>
      </c>
      <c r="AI13">
        <f t="shared" si="20"/>
        <v>0.46915242558784553</v>
      </c>
      <c r="AJ13" t="str">
        <f t="shared" si="21"/>
        <v>Norte</v>
      </c>
      <c r="AK13">
        <f t="shared" si="22"/>
        <v>1</v>
      </c>
      <c r="AL13" s="1">
        <f t="shared" si="23"/>
        <v>47.76884269765419</v>
      </c>
      <c r="AM13">
        <f t="shared" si="24"/>
        <v>0.8337235849413158</v>
      </c>
      <c r="AN13" t="s">
        <v>97</v>
      </c>
      <c r="AO13">
        <v>-1</v>
      </c>
      <c r="AP13" s="1">
        <f t="shared" si="25"/>
        <v>81.82054645657746</v>
      </c>
      <c r="AQ13">
        <f t="shared" si="26"/>
        <v>1.4280379314482563</v>
      </c>
      <c r="AR13" t="str">
        <f t="shared" si="27"/>
        <v>Norte</v>
      </c>
      <c r="AS13">
        <f t="shared" si="28"/>
        <v>-1</v>
      </c>
      <c r="AT13" s="1">
        <f t="shared" si="29"/>
        <v>73.71378726784229</v>
      </c>
      <c r="AU13">
        <f t="shared" si="30"/>
        <v>1.2865482919385232</v>
      </c>
      <c r="AV13" t="str">
        <f t="shared" si="31"/>
        <v>Norte</v>
      </c>
      <c r="AW13">
        <f t="shared" si="32"/>
        <v>-1</v>
      </c>
      <c r="AX13" s="1">
        <f t="shared" si="33"/>
        <v>85.39782396901246</v>
      </c>
      <c r="AY13">
        <f t="shared" si="34"/>
        <v>1.4904732022977993</v>
      </c>
      <c r="AZ13" t="s">
        <v>97</v>
      </c>
      <c r="BA13">
        <v>-1</v>
      </c>
      <c r="BB13" s="7"/>
      <c r="BC13" s="1">
        <f t="shared" si="35"/>
        <v>34.98721312324412</v>
      </c>
      <c r="BD13">
        <f t="shared" si="36"/>
        <v>0.6106420650975785</v>
      </c>
      <c r="BE13" t="str">
        <f t="shared" si="37"/>
        <v>Norte</v>
      </c>
      <c r="BF13">
        <f t="shared" si="38"/>
        <v>1</v>
      </c>
      <c r="BG13" s="7"/>
      <c r="BH13" s="1">
        <f t="shared" si="39"/>
        <v>26.88045393450896</v>
      </c>
      <c r="BI13" s="1">
        <f t="shared" si="40"/>
        <v>0.46915242558784553</v>
      </c>
      <c r="BJ13" t="str">
        <f t="shared" si="41"/>
        <v>Norte</v>
      </c>
      <c r="BK13">
        <f t="shared" si="42"/>
        <v>1</v>
      </c>
      <c r="BL13" s="7"/>
      <c r="BM13" s="1">
        <f t="shared" si="43"/>
        <v>47.76884269765419</v>
      </c>
      <c r="BN13">
        <f t="shared" si="44"/>
        <v>0.8337235849413158</v>
      </c>
      <c r="BO13" t="str">
        <f t="shared" si="45"/>
        <v>Norte</v>
      </c>
      <c r="BP13">
        <f t="shared" si="46"/>
        <v>-1</v>
      </c>
      <c r="BQ13" s="7"/>
      <c r="BR13">
        <f t="shared" si="47"/>
        <v>1.3011457472973353</v>
      </c>
      <c r="BS13" s="1">
        <f t="shared" si="48"/>
        <v>74.55015985153285</v>
      </c>
      <c r="BT13">
        <f t="shared" si="49"/>
        <v>1.7763153083968395</v>
      </c>
      <c r="BU13" s="1">
        <f t="shared" si="50"/>
        <v>101.77537025561814</v>
      </c>
      <c r="BV13">
        <f t="shared" si="51"/>
        <v>0.9201490361189009</v>
      </c>
      <c r="BW13" s="1">
        <f t="shared" si="52"/>
        <v>52.72065629264377</v>
      </c>
      <c r="BY13" s="1">
        <f t="shared" si="62"/>
        <v>260.1654530112413</v>
      </c>
      <c r="BZ13" s="1">
        <f t="shared" si="63"/>
        <v>260.1654530112413</v>
      </c>
      <c r="CA13" s="1">
        <f t="shared" si="64"/>
        <v>279.8345469887587</v>
      </c>
      <c r="CB13" s="1">
        <f t="shared" si="65"/>
        <v>80.16545301124128</v>
      </c>
      <c r="CC13" s="1">
        <f t="shared" si="66"/>
        <v>284.62347101180956</v>
      </c>
      <c r="CD13" s="1">
        <f t="shared" si="67"/>
        <v>75.37652898819044</v>
      </c>
      <c r="CE13" s="1">
        <f t="shared" si="68"/>
        <v>255.37652898819044</v>
      </c>
      <c r="CF13" s="1">
        <f t="shared" si="69"/>
        <v>104.62347101180956</v>
      </c>
      <c r="CG13" s="1">
        <f t="shared" si="70"/>
        <v>238.71629797618732</v>
      </c>
      <c r="CH13" s="1">
        <f t="shared" si="71"/>
        <v>121.28370202381268</v>
      </c>
      <c r="CI13" s="1">
        <f t="shared" si="72"/>
        <v>301.2837020238127</v>
      </c>
      <c r="CJ13" s="1">
        <f t="shared" si="73"/>
        <v>58.71629797618732</v>
      </c>
      <c r="CL13" s="1">
        <f t="shared" si="74"/>
        <v>260.1654530112413</v>
      </c>
      <c r="CM13" s="1">
        <f t="shared" si="75"/>
        <v>0</v>
      </c>
      <c r="CN13" s="1">
        <f t="shared" si="76"/>
        <v>0</v>
      </c>
      <c r="CO13" s="1">
        <f t="shared" si="77"/>
        <v>0</v>
      </c>
      <c r="CQ13" s="1">
        <f t="shared" si="78"/>
        <v>284.62347101180956</v>
      </c>
      <c r="CR13" s="1">
        <f t="shared" si="79"/>
        <v>0</v>
      </c>
      <c r="CS13" s="1">
        <f t="shared" si="80"/>
        <v>0</v>
      </c>
      <c r="CT13" s="1">
        <f t="shared" si="81"/>
        <v>0</v>
      </c>
      <c r="CV13" s="1">
        <f t="shared" si="82"/>
        <v>238.71629797618732</v>
      </c>
      <c r="CW13" s="1">
        <f t="shared" si="83"/>
        <v>0</v>
      </c>
      <c r="CX13" s="1">
        <f t="shared" si="84"/>
        <v>0</v>
      </c>
      <c r="CY13" s="1">
        <f t="shared" si="85"/>
        <v>0</v>
      </c>
    </row>
    <row r="14" spans="1:103" ht="12.75">
      <c r="A14" s="1">
        <f t="shared" si="53"/>
        <v>23.416666666666668</v>
      </c>
      <c r="B14" s="2">
        <f t="shared" si="1"/>
        <v>0.4086979331753388</v>
      </c>
      <c r="C14" t="str">
        <f t="shared" si="54"/>
        <v>Sul</v>
      </c>
      <c r="D14" s="1">
        <f t="shared" si="61"/>
        <v>51.43333333333333</v>
      </c>
      <c r="E14" s="2">
        <f t="shared" si="2"/>
        <v>0.8976810119424168</v>
      </c>
      <c r="F14" t="str">
        <f t="shared" si="55"/>
        <v>Oeste</v>
      </c>
      <c r="G14" s="2">
        <f t="shared" si="56"/>
        <v>3</v>
      </c>
      <c r="H14" s="1">
        <f t="shared" si="57"/>
        <v>34</v>
      </c>
      <c r="I14" s="2" t="str">
        <f t="shared" si="58"/>
        <v>Milímetros</v>
      </c>
      <c r="J14" t="s">
        <v>7</v>
      </c>
      <c r="K14" s="1">
        <v>0</v>
      </c>
      <c r="L14" s="1">
        <f t="shared" si="3"/>
        <v>23.45</v>
      </c>
      <c r="M14" s="2">
        <f t="shared" si="4"/>
        <v>0.40927970959267024</v>
      </c>
      <c r="N14">
        <f t="shared" si="5"/>
        <v>-1</v>
      </c>
      <c r="O14">
        <f t="shared" si="6"/>
        <v>1</v>
      </c>
      <c r="P14">
        <v>1</v>
      </c>
      <c r="Q14">
        <f t="shared" si="59"/>
        <v>13</v>
      </c>
      <c r="R14" s="1">
        <v>3</v>
      </c>
      <c r="S14" s="1">
        <f t="shared" si="60"/>
        <v>0.42888888888888865</v>
      </c>
      <c r="T14" s="1">
        <f t="shared" si="7"/>
        <v>51.43333333333333</v>
      </c>
      <c r="U14" s="1">
        <f t="shared" si="8"/>
        <v>38.56666666666667</v>
      </c>
      <c r="V14" s="10">
        <f t="shared" si="9"/>
        <v>51.43333333333333</v>
      </c>
      <c r="W14" s="11">
        <f t="shared" si="10"/>
        <v>0.8976810119424168</v>
      </c>
      <c r="X14" s="8">
        <f t="shared" si="11"/>
        <v>55.10467391672388</v>
      </c>
      <c r="Y14" s="9">
        <f t="shared" si="12"/>
        <v>0.9617579930846714</v>
      </c>
      <c r="Z14" s="8">
        <f t="shared" si="13"/>
        <v>46.92302137899089</v>
      </c>
      <c r="AA14" s="9">
        <f t="shared" si="14"/>
        <v>0.818961218047081</v>
      </c>
      <c r="AB14" s="8">
        <f t="shared" si="15"/>
        <v>68.48905473126928</v>
      </c>
      <c r="AC14" s="9">
        <f t="shared" si="16"/>
        <v>1.195359506639249</v>
      </c>
      <c r="AD14" s="1">
        <f t="shared" si="17"/>
        <v>31.688007250057215</v>
      </c>
      <c r="AE14">
        <f t="shared" si="18"/>
        <v>0.5530600599093325</v>
      </c>
      <c r="AF14" t="s">
        <v>97</v>
      </c>
      <c r="AG14">
        <v>1</v>
      </c>
      <c r="AH14" s="1">
        <f t="shared" si="19"/>
        <v>23.50635471232422</v>
      </c>
      <c r="AI14">
        <f t="shared" si="20"/>
        <v>0.41026328487174213</v>
      </c>
      <c r="AJ14" t="str">
        <f t="shared" si="21"/>
        <v>Norte</v>
      </c>
      <c r="AK14">
        <f t="shared" si="22"/>
        <v>1</v>
      </c>
      <c r="AL14" s="1">
        <f t="shared" si="23"/>
        <v>45.072388064602606</v>
      </c>
      <c r="AM14">
        <f t="shared" si="24"/>
        <v>0.7866615734639101</v>
      </c>
      <c r="AN14" t="s">
        <v>97</v>
      </c>
      <c r="AO14">
        <v>-1</v>
      </c>
      <c r="AP14" s="1">
        <f t="shared" si="25"/>
        <v>78.52134058339055</v>
      </c>
      <c r="AQ14">
        <f t="shared" si="26"/>
        <v>1.3704559262600102</v>
      </c>
      <c r="AR14" t="str">
        <f t="shared" si="27"/>
        <v>Norte</v>
      </c>
      <c r="AS14">
        <f t="shared" si="28"/>
        <v>-1</v>
      </c>
      <c r="AT14" s="1">
        <f t="shared" si="29"/>
        <v>70.33968804565755</v>
      </c>
      <c r="AU14">
        <f t="shared" si="30"/>
        <v>1.2276591512224198</v>
      </c>
      <c r="AV14" t="str">
        <f t="shared" si="31"/>
        <v>Norte</v>
      </c>
      <c r="AW14">
        <f t="shared" si="32"/>
        <v>-1</v>
      </c>
      <c r="AX14" s="1">
        <f t="shared" si="33"/>
        <v>88.09427860206405</v>
      </c>
      <c r="AY14">
        <f t="shared" si="34"/>
        <v>1.5375352137752052</v>
      </c>
      <c r="AZ14" t="s">
        <v>97</v>
      </c>
      <c r="BA14">
        <v>-1</v>
      </c>
      <c r="BB14" s="7"/>
      <c r="BC14" s="1">
        <f t="shared" si="35"/>
        <v>31.688007250057215</v>
      </c>
      <c r="BD14">
        <f t="shared" si="36"/>
        <v>0.5530600599093325</v>
      </c>
      <c r="BE14" t="str">
        <f t="shared" si="37"/>
        <v>Norte</v>
      </c>
      <c r="BF14">
        <f t="shared" si="38"/>
        <v>1</v>
      </c>
      <c r="BG14" s="7"/>
      <c r="BH14" s="1">
        <f t="shared" si="39"/>
        <v>23.50635471232422</v>
      </c>
      <c r="BI14" s="1">
        <f t="shared" si="40"/>
        <v>0.41026328487174213</v>
      </c>
      <c r="BJ14" t="str">
        <f t="shared" si="41"/>
        <v>Norte</v>
      </c>
      <c r="BK14">
        <f t="shared" si="42"/>
        <v>1</v>
      </c>
      <c r="BL14" s="7"/>
      <c r="BM14" s="1">
        <f t="shared" si="43"/>
        <v>45.072388064602606</v>
      </c>
      <c r="BN14">
        <f t="shared" si="44"/>
        <v>0.7866615734639101</v>
      </c>
      <c r="BO14" t="str">
        <f t="shared" si="45"/>
        <v>Norte</v>
      </c>
      <c r="BP14">
        <f t="shared" si="46"/>
        <v>-1</v>
      </c>
      <c r="BQ14" s="7"/>
      <c r="BR14">
        <f t="shared" si="47"/>
        <v>1.2639318303649378</v>
      </c>
      <c r="BS14" s="1">
        <f t="shared" si="48"/>
        <v>72.41795947215604</v>
      </c>
      <c r="BT14">
        <f t="shared" si="49"/>
        <v>1.7606964821376054</v>
      </c>
      <c r="BU14" s="1">
        <f t="shared" si="50"/>
        <v>100.88047743001593</v>
      </c>
      <c r="BV14">
        <f t="shared" si="51"/>
        <v>0.8804231035581728</v>
      </c>
      <c r="BW14" s="1">
        <f t="shared" si="52"/>
        <v>50.44452801969271</v>
      </c>
      <c r="BY14" s="1">
        <f t="shared" si="62"/>
        <v>258.40016521717484</v>
      </c>
      <c r="BZ14" s="1">
        <f t="shared" si="63"/>
        <v>258.40016521717484</v>
      </c>
      <c r="CA14" s="1">
        <f t="shared" si="64"/>
        <v>281.59983478282516</v>
      </c>
      <c r="CB14" s="1">
        <f t="shared" si="65"/>
        <v>78.40016521717487</v>
      </c>
      <c r="CC14" s="1">
        <f t="shared" si="66"/>
        <v>283.644177208248</v>
      </c>
      <c r="CD14" s="1">
        <f t="shared" si="67"/>
        <v>76.355822791752</v>
      </c>
      <c r="CE14" s="1">
        <f t="shared" si="68"/>
        <v>256.355822791752</v>
      </c>
      <c r="CF14" s="1">
        <f t="shared" si="69"/>
        <v>103.644177208248</v>
      </c>
      <c r="CG14" s="1">
        <f t="shared" si="70"/>
        <v>236.84434595079102</v>
      </c>
      <c r="CH14" s="1">
        <f t="shared" si="71"/>
        <v>123.15565404920899</v>
      </c>
      <c r="CI14" s="1">
        <f t="shared" si="72"/>
        <v>303.155654049209</v>
      </c>
      <c r="CJ14" s="1">
        <f t="shared" si="73"/>
        <v>56.84434595079101</v>
      </c>
      <c r="CL14" s="1">
        <f t="shared" si="74"/>
        <v>258.40016521717484</v>
      </c>
      <c r="CM14" s="1">
        <f t="shared" si="75"/>
        <v>0</v>
      </c>
      <c r="CN14" s="1">
        <f t="shared" si="76"/>
        <v>0</v>
      </c>
      <c r="CO14" s="1">
        <f t="shared" si="77"/>
        <v>0</v>
      </c>
      <c r="CQ14" s="1">
        <f t="shared" si="78"/>
        <v>283.644177208248</v>
      </c>
      <c r="CR14" s="1">
        <f t="shared" si="79"/>
        <v>0</v>
      </c>
      <c r="CS14" s="1">
        <f t="shared" si="80"/>
        <v>0</v>
      </c>
      <c r="CT14" s="1">
        <f t="shared" si="81"/>
        <v>0</v>
      </c>
      <c r="CV14" s="1">
        <f t="shared" si="82"/>
        <v>236.84434595079102</v>
      </c>
      <c r="CW14" s="1">
        <f t="shared" si="83"/>
        <v>0</v>
      </c>
      <c r="CX14" s="1">
        <f t="shared" si="84"/>
        <v>0</v>
      </c>
      <c r="CY14" s="1">
        <f t="shared" si="85"/>
        <v>0</v>
      </c>
    </row>
    <row r="15" spans="1:103" ht="12.75">
      <c r="A15" s="1">
        <f t="shared" si="53"/>
        <v>23.416666666666668</v>
      </c>
      <c r="B15" s="2">
        <f t="shared" si="1"/>
        <v>0.4086979331753388</v>
      </c>
      <c r="C15" t="str">
        <f t="shared" si="54"/>
        <v>Sul</v>
      </c>
      <c r="D15" s="1">
        <f t="shared" si="61"/>
        <v>51.43333333333333</v>
      </c>
      <c r="E15" s="2">
        <f t="shared" si="2"/>
        <v>0.8976810119424168</v>
      </c>
      <c r="F15" t="str">
        <f t="shared" si="55"/>
        <v>Oeste</v>
      </c>
      <c r="G15" s="2">
        <f t="shared" si="56"/>
        <v>3</v>
      </c>
      <c r="H15" s="1">
        <f t="shared" si="57"/>
        <v>34</v>
      </c>
      <c r="I15" s="2" t="str">
        <f t="shared" si="58"/>
        <v>Milímetros</v>
      </c>
      <c r="J15" t="s">
        <v>7</v>
      </c>
      <c r="K15" s="1">
        <v>0</v>
      </c>
      <c r="L15" s="1">
        <f t="shared" si="3"/>
        <v>23.45</v>
      </c>
      <c r="M15" s="2">
        <f t="shared" si="4"/>
        <v>0.40927970959267024</v>
      </c>
      <c r="N15">
        <f t="shared" si="5"/>
        <v>-1</v>
      </c>
      <c r="O15">
        <f t="shared" si="6"/>
        <v>1</v>
      </c>
      <c r="P15">
        <v>1</v>
      </c>
      <c r="Q15">
        <f t="shared" si="59"/>
        <v>14</v>
      </c>
      <c r="R15" s="1">
        <v>2.75</v>
      </c>
      <c r="S15" s="1">
        <f t="shared" si="60"/>
        <v>0.42888888888888865</v>
      </c>
      <c r="T15" s="1">
        <f t="shared" si="7"/>
        <v>47.68333333333333</v>
      </c>
      <c r="U15" s="1">
        <f t="shared" si="8"/>
        <v>34.81666666666667</v>
      </c>
      <c r="V15" s="10">
        <f t="shared" si="9"/>
        <v>47.68333333333333</v>
      </c>
      <c r="W15" s="11">
        <f t="shared" si="10"/>
        <v>0.8322311649926293</v>
      </c>
      <c r="X15" s="8">
        <f t="shared" si="11"/>
        <v>51.845802892050095</v>
      </c>
      <c r="Y15" s="9">
        <f t="shared" si="12"/>
        <v>0.9048799638062723</v>
      </c>
      <c r="Z15" s="8">
        <f t="shared" si="13"/>
        <v>43.53890506203044</v>
      </c>
      <c r="AA15" s="9">
        <f t="shared" si="14"/>
        <v>0.7598972460456571</v>
      </c>
      <c r="AB15" s="8">
        <f t="shared" si="15"/>
        <v>65.88274080007433</v>
      </c>
      <c r="AC15" s="9">
        <f t="shared" si="16"/>
        <v>1.1498707471993004</v>
      </c>
      <c r="AD15" s="1">
        <f t="shared" si="17"/>
        <v>28.429136225383427</v>
      </c>
      <c r="AE15">
        <f t="shared" si="18"/>
        <v>0.4961820306309335</v>
      </c>
      <c r="AF15" t="s">
        <v>97</v>
      </c>
      <c r="AG15">
        <v>1</v>
      </c>
      <c r="AH15" s="1">
        <f t="shared" si="19"/>
        <v>20.12223839536377</v>
      </c>
      <c r="AI15">
        <f t="shared" si="20"/>
        <v>0.35119931287031825</v>
      </c>
      <c r="AJ15" t="str">
        <f t="shared" si="21"/>
        <v>Norte</v>
      </c>
      <c r="AK15">
        <f t="shared" si="22"/>
        <v>1</v>
      </c>
      <c r="AL15" s="1">
        <f t="shared" si="23"/>
        <v>42.46607413340766</v>
      </c>
      <c r="AM15">
        <f t="shared" si="24"/>
        <v>0.7411728140239613</v>
      </c>
      <c r="AN15" t="s">
        <v>97</v>
      </c>
      <c r="AO15">
        <v>-1</v>
      </c>
      <c r="AP15" s="1">
        <f t="shared" si="25"/>
        <v>75.26246955871676</v>
      </c>
      <c r="AQ15">
        <f t="shared" si="26"/>
        <v>1.3135778969816112</v>
      </c>
      <c r="AR15" t="str">
        <f t="shared" si="27"/>
        <v>Norte</v>
      </c>
      <c r="AS15">
        <f t="shared" si="28"/>
        <v>-1</v>
      </c>
      <c r="AT15" s="1">
        <f t="shared" si="29"/>
        <v>66.95557172869711</v>
      </c>
      <c r="AU15">
        <f t="shared" si="30"/>
        <v>1.168595179220996</v>
      </c>
      <c r="AV15" t="str">
        <f t="shared" si="31"/>
        <v>Norte</v>
      </c>
      <c r="AW15">
        <f t="shared" si="32"/>
        <v>-1</v>
      </c>
      <c r="AX15" s="1">
        <f t="shared" si="33"/>
        <v>89.299407466741</v>
      </c>
      <c r="AY15">
        <f t="shared" si="34"/>
        <v>1.5585686803746392</v>
      </c>
      <c r="AZ15" t="s">
        <v>97</v>
      </c>
      <c r="BA15">
        <v>-1</v>
      </c>
      <c r="BB15" s="7"/>
      <c r="BC15" s="1">
        <f t="shared" si="35"/>
        <v>28.429136225383427</v>
      </c>
      <c r="BD15">
        <f t="shared" si="36"/>
        <v>0.4961820306309335</v>
      </c>
      <c r="BE15" t="str">
        <f t="shared" si="37"/>
        <v>Norte</v>
      </c>
      <c r="BF15">
        <f t="shared" si="38"/>
        <v>1</v>
      </c>
      <c r="BG15" s="7"/>
      <c r="BH15" s="1">
        <f t="shared" si="39"/>
        <v>20.12223839536377</v>
      </c>
      <c r="BI15" s="1">
        <f t="shared" si="40"/>
        <v>0.35119931287031825</v>
      </c>
      <c r="BJ15" t="str">
        <f t="shared" si="41"/>
        <v>Norte</v>
      </c>
      <c r="BK15">
        <f t="shared" si="42"/>
        <v>1</v>
      </c>
      <c r="BL15" s="7"/>
      <c r="BM15" s="1">
        <f t="shared" si="43"/>
        <v>42.46607413340766</v>
      </c>
      <c r="BN15">
        <f t="shared" si="44"/>
        <v>0.7411728140239613</v>
      </c>
      <c r="BO15" t="str">
        <f t="shared" si="45"/>
        <v>Norte</v>
      </c>
      <c r="BP15">
        <f t="shared" si="46"/>
        <v>-1</v>
      </c>
      <c r="BQ15" s="7"/>
      <c r="BR15">
        <f t="shared" si="47"/>
        <v>1.2236207171817428</v>
      </c>
      <c r="BS15" s="1">
        <f t="shared" si="48"/>
        <v>70.1083028192848</v>
      </c>
      <c r="BT15">
        <f t="shared" si="49"/>
        <v>1.7454813237132603</v>
      </c>
      <c r="BU15" s="1">
        <f t="shared" si="50"/>
        <v>100.00871306767804</v>
      </c>
      <c r="BV15">
        <f t="shared" si="51"/>
        <v>0.8379006268236203</v>
      </c>
      <c r="BW15" s="1">
        <f t="shared" si="52"/>
        <v>48.00816956835963</v>
      </c>
      <c r="BY15" s="1">
        <f t="shared" si="62"/>
        <v>256.5356531824324</v>
      </c>
      <c r="BZ15" s="1">
        <f t="shared" si="63"/>
        <v>256.5356531824324</v>
      </c>
      <c r="CA15" s="1">
        <f t="shared" si="64"/>
        <v>283.4643468175676</v>
      </c>
      <c r="CB15" s="1">
        <f t="shared" si="65"/>
        <v>76.53565318243237</v>
      </c>
      <c r="CC15" s="1">
        <f t="shared" si="66"/>
        <v>282.69574633163694</v>
      </c>
      <c r="CD15" s="1">
        <f t="shared" si="67"/>
        <v>77.30425366836306</v>
      </c>
      <c r="CE15" s="1">
        <f t="shared" si="68"/>
        <v>257.30425366836306</v>
      </c>
      <c r="CF15" s="1">
        <f t="shared" si="69"/>
        <v>102.69574633163694</v>
      </c>
      <c r="CG15" s="1">
        <f t="shared" si="70"/>
        <v>234.849736042136</v>
      </c>
      <c r="CH15" s="1">
        <f t="shared" si="71"/>
        <v>125.15026395786403</v>
      </c>
      <c r="CI15" s="1">
        <f t="shared" si="72"/>
        <v>305.150263957864</v>
      </c>
      <c r="CJ15" s="1">
        <f t="shared" si="73"/>
        <v>54.84973604213597</v>
      </c>
      <c r="CL15" s="1">
        <f t="shared" si="74"/>
        <v>256.5356531824324</v>
      </c>
      <c r="CM15" s="1">
        <f t="shared" si="75"/>
        <v>0</v>
      </c>
      <c r="CN15" s="1">
        <f t="shared" si="76"/>
        <v>0</v>
      </c>
      <c r="CO15" s="1">
        <f t="shared" si="77"/>
        <v>0</v>
      </c>
      <c r="CQ15" s="1">
        <f t="shared" si="78"/>
        <v>282.69574633163694</v>
      </c>
      <c r="CR15" s="1">
        <f t="shared" si="79"/>
        <v>0</v>
      </c>
      <c r="CS15" s="1">
        <f t="shared" si="80"/>
        <v>0</v>
      </c>
      <c r="CT15" s="1">
        <f t="shared" si="81"/>
        <v>0</v>
      </c>
      <c r="CV15" s="1">
        <f t="shared" si="82"/>
        <v>234.849736042136</v>
      </c>
      <c r="CW15" s="1">
        <f t="shared" si="83"/>
        <v>0</v>
      </c>
      <c r="CX15" s="1">
        <f t="shared" si="84"/>
        <v>0</v>
      </c>
      <c r="CY15" s="1">
        <f t="shared" si="85"/>
        <v>0</v>
      </c>
    </row>
    <row r="16" spans="1:103" ht="12.75">
      <c r="A16" s="1">
        <f t="shared" si="53"/>
        <v>23.416666666666668</v>
      </c>
      <c r="B16" s="2">
        <f t="shared" si="1"/>
        <v>0.4086979331753388</v>
      </c>
      <c r="C16" t="str">
        <f t="shared" si="54"/>
        <v>Sul</v>
      </c>
      <c r="D16" s="1">
        <f t="shared" si="61"/>
        <v>51.43333333333333</v>
      </c>
      <c r="E16" s="2">
        <f t="shared" si="2"/>
        <v>0.8976810119424168</v>
      </c>
      <c r="F16" t="str">
        <f t="shared" si="55"/>
        <v>Oeste</v>
      </c>
      <c r="G16" s="2">
        <f t="shared" si="56"/>
        <v>3</v>
      </c>
      <c r="H16" s="1">
        <f t="shared" si="57"/>
        <v>34</v>
      </c>
      <c r="I16" s="2" t="str">
        <f t="shared" si="58"/>
        <v>Milímetros</v>
      </c>
      <c r="J16" t="s">
        <v>7</v>
      </c>
      <c r="K16" s="1">
        <v>0</v>
      </c>
      <c r="L16" s="1">
        <f t="shared" si="3"/>
        <v>23.45</v>
      </c>
      <c r="M16" s="2">
        <f t="shared" si="4"/>
        <v>0.40927970959267024</v>
      </c>
      <c r="N16">
        <f t="shared" si="5"/>
        <v>-1</v>
      </c>
      <c r="O16">
        <f t="shared" si="6"/>
        <v>1</v>
      </c>
      <c r="P16">
        <v>1</v>
      </c>
      <c r="Q16">
        <f t="shared" si="59"/>
        <v>15</v>
      </c>
      <c r="R16" s="1">
        <v>2.5</v>
      </c>
      <c r="S16" s="1">
        <f t="shared" si="60"/>
        <v>0.42888888888888865</v>
      </c>
      <c r="T16" s="1">
        <f t="shared" si="7"/>
        <v>43.93333333333333</v>
      </c>
      <c r="U16" s="1">
        <f t="shared" si="8"/>
        <v>31.06666666666667</v>
      </c>
      <c r="V16" s="10">
        <f t="shared" si="9"/>
        <v>43.93333333333333</v>
      </c>
      <c r="W16" s="11">
        <f t="shared" si="10"/>
        <v>0.766781318042842</v>
      </c>
      <c r="X16" s="8">
        <f t="shared" si="11"/>
        <v>48.636371958458774</v>
      </c>
      <c r="Y16" s="9">
        <f t="shared" si="12"/>
        <v>0.8488648268997483</v>
      </c>
      <c r="Z16" s="8">
        <f t="shared" si="13"/>
        <v>40.14579587598637</v>
      </c>
      <c r="AA16" s="9">
        <f t="shared" si="14"/>
        <v>0.7006763188695233</v>
      </c>
      <c r="AB16" s="8">
        <f t="shared" si="15"/>
        <v>63.377836641802105</v>
      </c>
      <c r="AC16" s="9">
        <f t="shared" si="16"/>
        <v>1.1061519221905527</v>
      </c>
      <c r="AD16" s="1">
        <f t="shared" si="17"/>
        <v>25.219705291792106</v>
      </c>
      <c r="AE16">
        <f t="shared" si="18"/>
        <v>0.4401668937244095</v>
      </c>
      <c r="AF16" t="s">
        <v>97</v>
      </c>
      <c r="AG16">
        <v>1</v>
      </c>
      <c r="AH16" s="1">
        <f t="shared" si="19"/>
        <v>16.729129209319705</v>
      </c>
      <c r="AI16">
        <f t="shared" si="20"/>
        <v>0.2919783856941845</v>
      </c>
      <c r="AJ16" t="str">
        <f t="shared" si="21"/>
        <v>Norte</v>
      </c>
      <c r="AK16">
        <f t="shared" si="22"/>
        <v>1</v>
      </c>
      <c r="AL16" s="1">
        <f t="shared" si="23"/>
        <v>39.961169975135434</v>
      </c>
      <c r="AM16">
        <f t="shared" si="24"/>
        <v>0.6974539890152138</v>
      </c>
      <c r="AN16" t="s">
        <v>97</v>
      </c>
      <c r="AO16">
        <v>-1</v>
      </c>
      <c r="AP16" s="1">
        <f t="shared" si="25"/>
        <v>72.05303862512544</v>
      </c>
      <c r="AQ16">
        <f t="shared" si="26"/>
        <v>1.2575627600750872</v>
      </c>
      <c r="AR16" t="str">
        <f t="shared" si="27"/>
        <v>Norte</v>
      </c>
      <c r="AS16">
        <f t="shared" si="28"/>
        <v>-1</v>
      </c>
      <c r="AT16" s="1">
        <f t="shared" si="29"/>
        <v>63.56246254265304</v>
      </c>
      <c r="AU16">
        <f t="shared" si="30"/>
        <v>1.1093742520448622</v>
      </c>
      <c r="AV16" t="str">
        <f t="shared" si="31"/>
        <v>Norte</v>
      </c>
      <c r="AW16">
        <f t="shared" si="32"/>
        <v>-1</v>
      </c>
      <c r="AX16" s="1">
        <f t="shared" si="33"/>
        <v>86.79450330846878</v>
      </c>
      <c r="AY16">
        <f t="shared" si="34"/>
        <v>1.5148498553658916</v>
      </c>
      <c r="AZ16" t="s">
        <v>97</v>
      </c>
      <c r="BA16">
        <v>-1</v>
      </c>
      <c r="BB16" s="7"/>
      <c r="BC16" s="1">
        <f t="shared" si="35"/>
        <v>25.219705291792106</v>
      </c>
      <c r="BD16">
        <f t="shared" si="36"/>
        <v>0.4401668937244095</v>
      </c>
      <c r="BE16" t="str">
        <f t="shared" si="37"/>
        <v>Norte</v>
      </c>
      <c r="BF16">
        <f t="shared" si="38"/>
        <v>1</v>
      </c>
      <c r="BG16" s="7"/>
      <c r="BH16" s="1">
        <f t="shared" si="39"/>
        <v>16.729129209319705</v>
      </c>
      <c r="BI16" s="1">
        <f t="shared" si="40"/>
        <v>0.2919783856941845</v>
      </c>
      <c r="BJ16" t="str">
        <f t="shared" si="41"/>
        <v>Norte</v>
      </c>
      <c r="BK16">
        <f t="shared" si="42"/>
        <v>1</v>
      </c>
      <c r="BL16" s="7"/>
      <c r="BM16" s="1">
        <f t="shared" si="43"/>
        <v>39.961169975135434</v>
      </c>
      <c r="BN16">
        <f t="shared" si="44"/>
        <v>0.6974539890152138</v>
      </c>
      <c r="BO16" t="str">
        <f t="shared" si="45"/>
        <v>Norte</v>
      </c>
      <c r="BP16">
        <f t="shared" si="46"/>
        <v>-1</v>
      </c>
      <c r="BQ16" s="7"/>
      <c r="BR16">
        <f t="shared" si="47"/>
        <v>1.1795654157680486</v>
      </c>
      <c r="BS16" s="1">
        <f t="shared" si="48"/>
        <v>67.58411998310339</v>
      </c>
      <c r="BT16">
        <f t="shared" si="49"/>
        <v>1.730632266642343</v>
      </c>
      <c r="BU16" s="1">
        <f t="shared" si="50"/>
        <v>99.15792476776558</v>
      </c>
      <c r="BV16">
        <f t="shared" si="51"/>
        <v>0.7923458871623995</v>
      </c>
      <c r="BW16" s="1">
        <f t="shared" si="52"/>
        <v>45.39807524895445</v>
      </c>
      <c r="BY16" s="1">
        <f t="shared" si="62"/>
        <v>254.55015985153284</v>
      </c>
      <c r="BZ16" s="1">
        <f t="shared" si="63"/>
        <v>254.55015985153284</v>
      </c>
      <c r="CA16" s="1">
        <f t="shared" si="64"/>
        <v>285.44984014846716</v>
      </c>
      <c r="CB16" s="1">
        <f t="shared" si="65"/>
        <v>74.55015985153285</v>
      </c>
      <c r="CC16" s="1">
        <f t="shared" si="66"/>
        <v>281.77537025561816</v>
      </c>
      <c r="CD16" s="1">
        <f t="shared" si="67"/>
        <v>78.22462974438186</v>
      </c>
      <c r="CE16" s="1">
        <f t="shared" si="68"/>
        <v>258.22462974438184</v>
      </c>
      <c r="CF16" s="1">
        <f t="shared" si="69"/>
        <v>101.77537025561814</v>
      </c>
      <c r="CG16" s="1">
        <f t="shared" si="70"/>
        <v>232.72065629264375</v>
      </c>
      <c r="CH16" s="1">
        <f t="shared" si="71"/>
        <v>127.27934370735623</v>
      </c>
      <c r="CI16" s="1">
        <f t="shared" si="72"/>
        <v>307.27934370735625</v>
      </c>
      <c r="CJ16" s="1">
        <f t="shared" si="73"/>
        <v>52.72065629264377</v>
      </c>
      <c r="CL16" s="1">
        <f t="shared" si="74"/>
        <v>254.55015985153284</v>
      </c>
      <c r="CM16" s="1">
        <f t="shared" si="75"/>
        <v>0</v>
      </c>
      <c r="CN16" s="1">
        <f t="shared" si="76"/>
        <v>0</v>
      </c>
      <c r="CO16" s="1">
        <f t="shared" si="77"/>
        <v>0</v>
      </c>
      <c r="CQ16" s="1">
        <f t="shared" si="78"/>
        <v>281.77537025561816</v>
      </c>
      <c r="CR16" s="1">
        <f t="shared" si="79"/>
        <v>0</v>
      </c>
      <c r="CS16" s="1">
        <f t="shared" si="80"/>
        <v>0</v>
      </c>
      <c r="CT16" s="1">
        <f t="shared" si="81"/>
        <v>0</v>
      </c>
      <c r="CV16" s="1">
        <f t="shared" si="82"/>
        <v>232.72065629264375</v>
      </c>
      <c r="CW16" s="1">
        <f t="shared" si="83"/>
        <v>0</v>
      </c>
      <c r="CX16" s="1">
        <f t="shared" si="84"/>
        <v>0</v>
      </c>
      <c r="CY16" s="1">
        <f t="shared" si="85"/>
        <v>0</v>
      </c>
    </row>
    <row r="17" spans="1:103" ht="12.75">
      <c r="A17" s="1">
        <f t="shared" si="53"/>
        <v>23.416666666666668</v>
      </c>
      <c r="B17" s="2">
        <f t="shared" si="1"/>
        <v>0.4086979331753388</v>
      </c>
      <c r="C17" t="str">
        <f t="shared" si="54"/>
        <v>Sul</v>
      </c>
      <c r="D17" s="1">
        <f t="shared" si="61"/>
        <v>51.43333333333333</v>
      </c>
      <c r="E17" s="2">
        <f t="shared" si="2"/>
        <v>0.8976810119424168</v>
      </c>
      <c r="F17" t="str">
        <f t="shared" si="55"/>
        <v>Oeste</v>
      </c>
      <c r="G17" s="2">
        <f t="shared" si="56"/>
        <v>3</v>
      </c>
      <c r="H17" s="1">
        <f t="shared" si="57"/>
        <v>34</v>
      </c>
      <c r="I17" s="2" t="str">
        <f t="shared" si="58"/>
        <v>Milímetros</v>
      </c>
      <c r="J17" t="s">
        <v>7</v>
      </c>
      <c r="K17" s="1">
        <v>0</v>
      </c>
      <c r="L17" s="1">
        <f t="shared" si="3"/>
        <v>23.45</v>
      </c>
      <c r="M17" s="2">
        <f t="shared" si="4"/>
        <v>0.40927970959267024</v>
      </c>
      <c r="N17">
        <f t="shared" si="5"/>
        <v>-1</v>
      </c>
      <c r="O17">
        <f t="shared" si="6"/>
        <v>1</v>
      </c>
      <c r="P17">
        <v>1</v>
      </c>
      <c r="Q17">
        <f t="shared" si="59"/>
        <v>16</v>
      </c>
      <c r="R17" s="1">
        <v>2.25</v>
      </c>
      <c r="S17" s="1">
        <f t="shared" si="60"/>
        <v>0.42888888888888865</v>
      </c>
      <c r="T17" s="1">
        <f t="shared" si="7"/>
        <v>40.18333333333333</v>
      </c>
      <c r="U17" s="1">
        <f t="shared" si="8"/>
        <v>27.31666666666667</v>
      </c>
      <c r="V17" s="10">
        <f t="shared" si="9"/>
        <v>40.18333333333333</v>
      </c>
      <c r="W17" s="11">
        <f t="shared" si="10"/>
        <v>0.7013314710930546</v>
      </c>
      <c r="X17" s="8">
        <f t="shared" si="11"/>
        <v>45.48778293879761</v>
      </c>
      <c r="Y17" s="9">
        <f t="shared" si="12"/>
        <v>0.7939115817145205</v>
      </c>
      <c r="Z17" s="8">
        <f t="shared" si="13"/>
        <v>36.744642545904064</v>
      </c>
      <c r="AA17" s="9">
        <f t="shared" si="14"/>
        <v>0.6413149948944176</v>
      </c>
      <c r="AB17" s="8">
        <f t="shared" si="15"/>
        <v>60.98697894094607</v>
      </c>
      <c r="AC17" s="9">
        <f t="shared" si="16"/>
        <v>1.0644235833639533</v>
      </c>
      <c r="AD17" s="1">
        <f t="shared" si="17"/>
        <v>22.07111627213094</v>
      </c>
      <c r="AE17">
        <f t="shared" si="18"/>
        <v>0.38521364853918166</v>
      </c>
      <c r="AF17" t="s">
        <v>97</v>
      </c>
      <c r="AG17">
        <v>1</v>
      </c>
      <c r="AH17" s="1">
        <f t="shared" si="19"/>
        <v>13.327975879237396</v>
      </c>
      <c r="AI17">
        <f t="shared" si="20"/>
        <v>0.23261706171907873</v>
      </c>
      <c r="AJ17" t="str">
        <f t="shared" si="21"/>
        <v>Norte</v>
      </c>
      <c r="AK17">
        <f t="shared" si="22"/>
        <v>1</v>
      </c>
      <c r="AL17" s="1">
        <f t="shared" si="23"/>
        <v>37.5703122742794</v>
      </c>
      <c r="AM17">
        <f t="shared" si="24"/>
        <v>0.6557256501886144</v>
      </c>
      <c r="AN17" t="s">
        <v>97</v>
      </c>
      <c r="AO17">
        <v>-1</v>
      </c>
      <c r="AP17" s="1">
        <f t="shared" si="25"/>
        <v>68.90444960546428</v>
      </c>
      <c r="AQ17">
        <f t="shared" si="26"/>
        <v>1.2026095148898595</v>
      </c>
      <c r="AR17" t="str">
        <f t="shared" si="27"/>
        <v>Norte</v>
      </c>
      <c r="AS17">
        <f t="shared" si="28"/>
        <v>-1</v>
      </c>
      <c r="AT17" s="1">
        <f t="shared" si="29"/>
        <v>60.16130921257073</v>
      </c>
      <c r="AU17">
        <f t="shared" si="30"/>
        <v>1.0500129280697563</v>
      </c>
      <c r="AV17" t="str">
        <f t="shared" si="31"/>
        <v>Norte</v>
      </c>
      <c r="AW17">
        <f t="shared" si="32"/>
        <v>-1</v>
      </c>
      <c r="AX17" s="1">
        <f t="shared" si="33"/>
        <v>84.40364560761273</v>
      </c>
      <c r="AY17">
        <f t="shared" si="34"/>
        <v>1.4731215165392921</v>
      </c>
      <c r="AZ17" t="s">
        <v>97</v>
      </c>
      <c r="BA17">
        <v>-1</v>
      </c>
      <c r="BB17" s="7"/>
      <c r="BC17" s="1">
        <f t="shared" si="35"/>
        <v>22.07111627213094</v>
      </c>
      <c r="BD17">
        <f t="shared" si="36"/>
        <v>0.38521364853918166</v>
      </c>
      <c r="BE17" t="str">
        <f t="shared" si="37"/>
        <v>Norte</v>
      </c>
      <c r="BF17">
        <f t="shared" si="38"/>
        <v>1</v>
      </c>
      <c r="BG17" s="7"/>
      <c r="BH17" s="1">
        <f t="shared" si="39"/>
        <v>13.327975879237396</v>
      </c>
      <c r="BI17" s="1">
        <f t="shared" si="40"/>
        <v>0.23261706171907873</v>
      </c>
      <c r="BJ17" t="str">
        <f t="shared" si="41"/>
        <v>Norte</v>
      </c>
      <c r="BK17">
        <f t="shared" si="42"/>
        <v>1</v>
      </c>
      <c r="BL17" s="7"/>
      <c r="BM17" s="1">
        <f t="shared" si="43"/>
        <v>37.5703122742794</v>
      </c>
      <c r="BN17">
        <f t="shared" si="44"/>
        <v>0.6557256501886144</v>
      </c>
      <c r="BO17" t="str">
        <f t="shared" si="45"/>
        <v>Norte</v>
      </c>
      <c r="BP17">
        <f t="shared" si="46"/>
        <v>-1</v>
      </c>
      <c r="BQ17" s="7"/>
      <c r="BR17">
        <f t="shared" si="47"/>
        <v>1.130981338166213</v>
      </c>
      <c r="BS17" s="1">
        <f t="shared" si="48"/>
        <v>64.80045738498214</v>
      </c>
      <c r="BT17">
        <f t="shared" si="49"/>
        <v>1.716115148117507</v>
      </c>
      <c r="BU17" s="1">
        <f t="shared" si="50"/>
        <v>98.32615514560129</v>
      </c>
      <c r="BV17">
        <f t="shared" si="51"/>
        <v>0.743525062940613</v>
      </c>
      <c r="BW17" s="1">
        <f t="shared" si="52"/>
        <v>42.600848068696024</v>
      </c>
      <c r="BY17" s="1">
        <f t="shared" si="62"/>
        <v>252.41795947215604</v>
      </c>
      <c r="BZ17" s="1">
        <f t="shared" si="63"/>
        <v>252.41795947215604</v>
      </c>
      <c r="CA17" s="1">
        <f t="shared" si="64"/>
        <v>287.58204052784396</v>
      </c>
      <c r="CB17" s="1">
        <f t="shared" si="65"/>
        <v>72.41795947215604</v>
      </c>
      <c r="CC17" s="1">
        <f t="shared" si="66"/>
        <v>280.88047743001596</v>
      </c>
      <c r="CD17" s="1">
        <f t="shared" si="67"/>
        <v>79.11952256998407</v>
      </c>
      <c r="CE17" s="1">
        <f t="shared" si="68"/>
        <v>259.11952256998404</v>
      </c>
      <c r="CF17" s="1">
        <f t="shared" si="69"/>
        <v>100.88047743001593</v>
      </c>
      <c r="CG17" s="1">
        <f t="shared" si="70"/>
        <v>230.4445280196927</v>
      </c>
      <c r="CH17" s="1">
        <f t="shared" si="71"/>
        <v>129.5554719803073</v>
      </c>
      <c r="CI17" s="1">
        <f t="shared" si="72"/>
        <v>309.5554719803073</v>
      </c>
      <c r="CJ17" s="1">
        <f t="shared" si="73"/>
        <v>50.44452801969271</v>
      </c>
      <c r="CL17" s="1">
        <f t="shared" si="74"/>
        <v>252.41795947215604</v>
      </c>
      <c r="CM17" s="1">
        <f t="shared" si="75"/>
        <v>0</v>
      </c>
      <c r="CN17" s="1">
        <f t="shared" si="76"/>
        <v>0</v>
      </c>
      <c r="CO17" s="1">
        <f t="shared" si="77"/>
        <v>0</v>
      </c>
      <c r="CQ17" s="1">
        <f t="shared" si="78"/>
        <v>280.88047743001596</v>
      </c>
      <c r="CR17" s="1">
        <f t="shared" si="79"/>
        <v>0</v>
      </c>
      <c r="CS17" s="1">
        <f t="shared" si="80"/>
        <v>0</v>
      </c>
      <c r="CT17" s="1">
        <f t="shared" si="81"/>
        <v>0</v>
      </c>
      <c r="CV17" s="1">
        <f t="shared" si="82"/>
        <v>230.4445280196927</v>
      </c>
      <c r="CW17" s="1">
        <f t="shared" si="83"/>
        <v>0</v>
      </c>
      <c r="CX17" s="1">
        <f t="shared" si="84"/>
        <v>0</v>
      </c>
      <c r="CY17" s="1">
        <f t="shared" si="85"/>
        <v>0</v>
      </c>
    </row>
    <row r="18" spans="1:103" ht="12.75">
      <c r="A18" s="1">
        <f t="shared" si="53"/>
        <v>23.416666666666668</v>
      </c>
      <c r="B18" s="2">
        <f t="shared" si="1"/>
        <v>0.4086979331753388</v>
      </c>
      <c r="C18" t="str">
        <f t="shared" si="54"/>
        <v>Sul</v>
      </c>
      <c r="D18" s="1">
        <f t="shared" si="61"/>
        <v>51.43333333333333</v>
      </c>
      <c r="E18" s="2">
        <f t="shared" si="2"/>
        <v>0.8976810119424168</v>
      </c>
      <c r="F18" t="str">
        <f t="shared" si="55"/>
        <v>Oeste</v>
      </c>
      <c r="G18" s="2">
        <f t="shared" si="56"/>
        <v>3</v>
      </c>
      <c r="H18" s="1">
        <f t="shared" si="57"/>
        <v>34</v>
      </c>
      <c r="I18" s="2" t="str">
        <f t="shared" si="58"/>
        <v>Milímetros</v>
      </c>
      <c r="J18" t="s">
        <v>7</v>
      </c>
      <c r="K18" s="1">
        <v>0</v>
      </c>
      <c r="L18" s="1">
        <f t="shared" si="3"/>
        <v>23.45</v>
      </c>
      <c r="M18" s="2">
        <f t="shared" si="4"/>
        <v>0.40927970959267024</v>
      </c>
      <c r="N18">
        <f t="shared" si="5"/>
        <v>-1</v>
      </c>
      <c r="O18">
        <f t="shared" si="6"/>
        <v>1</v>
      </c>
      <c r="P18">
        <v>1</v>
      </c>
      <c r="Q18">
        <f t="shared" si="59"/>
        <v>17</v>
      </c>
      <c r="R18" s="1">
        <v>2</v>
      </c>
      <c r="S18" s="1">
        <f t="shared" si="60"/>
        <v>0.42888888888888865</v>
      </c>
      <c r="T18" s="1">
        <f t="shared" si="7"/>
        <v>36.43333333333333</v>
      </c>
      <c r="U18" s="1">
        <f t="shared" si="8"/>
        <v>23.56666666666667</v>
      </c>
      <c r="V18" s="10">
        <f t="shared" si="9"/>
        <v>36.43333333333333</v>
      </c>
      <c r="W18" s="11">
        <f t="shared" si="10"/>
        <v>0.6358816241432673</v>
      </c>
      <c r="X18" s="8">
        <f t="shared" si="11"/>
        <v>42.41446677538565</v>
      </c>
      <c r="Y18" s="9">
        <f t="shared" si="12"/>
        <v>0.7402720957082217</v>
      </c>
      <c r="Z18" s="8">
        <f t="shared" si="13"/>
        <v>33.33632795382318</v>
      </c>
      <c r="AA18" s="9">
        <f t="shared" si="14"/>
        <v>0.5818286833188386</v>
      </c>
      <c r="AB18" s="8">
        <f t="shared" si="15"/>
        <v>58.72423083441882</v>
      </c>
      <c r="AC18" s="9">
        <f t="shared" si="16"/>
        <v>1.0249311787617854</v>
      </c>
      <c r="AD18" s="1">
        <f t="shared" si="17"/>
        <v>18.99780010871898</v>
      </c>
      <c r="AE18">
        <f t="shared" si="18"/>
        <v>0.33157416253288285</v>
      </c>
      <c r="AF18" t="s">
        <v>97</v>
      </c>
      <c r="AG18">
        <v>1</v>
      </c>
      <c r="AH18" s="1">
        <f t="shared" si="19"/>
        <v>9.919661287156512</v>
      </c>
      <c r="AI18">
        <f t="shared" si="20"/>
        <v>0.17313075014349982</v>
      </c>
      <c r="AJ18" t="str">
        <f t="shared" si="21"/>
        <v>Norte</v>
      </c>
      <c r="AK18">
        <f t="shared" si="22"/>
        <v>1</v>
      </c>
      <c r="AL18" s="1">
        <f t="shared" si="23"/>
        <v>35.30756416775215</v>
      </c>
      <c r="AM18">
        <f t="shared" si="24"/>
        <v>0.6162332455864464</v>
      </c>
      <c r="AN18" t="s">
        <v>97</v>
      </c>
      <c r="AO18">
        <v>-1</v>
      </c>
      <c r="AP18" s="1">
        <f t="shared" si="25"/>
        <v>65.83113344205232</v>
      </c>
      <c r="AQ18">
        <f t="shared" si="26"/>
        <v>1.1489700288835605</v>
      </c>
      <c r="AR18" t="str">
        <f t="shared" si="27"/>
        <v>Norte</v>
      </c>
      <c r="AS18">
        <f t="shared" si="28"/>
        <v>-1</v>
      </c>
      <c r="AT18" s="1">
        <f t="shared" si="29"/>
        <v>56.752994620489844</v>
      </c>
      <c r="AU18">
        <f t="shared" si="30"/>
        <v>0.9905266164941774</v>
      </c>
      <c r="AV18" t="str">
        <f t="shared" si="31"/>
        <v>Norte</v>
      </c>
      <c r="AW18">
        <f t="shared" si="32"/>
        <v>-1</v>
      </c>
      <c r="AX18" s="1">
        <f t="shared" si="33"/>
        <v>82.14089750108549</v>
      </c>
      <c r="AY18">
        <f t="shared" si="34"/>
        <v>1.4336291119371243</v>
      </c>
      <c r="AZ18" t="s">
        <v>97</v>
      </c>
      <c r="BA18">
        <v>-1</v>
      </c>
      <c r="BB18" s="7"/>
      <c r="BC18" s="1">
        <f t="shared" si="35"/>
        <v>18.99780010871898</v>
      </c>
      <c r="BD18">
        <f t="shared" si="36"/>
        <v>0.33157416253288285</v>
      </c>
      <c r="BE18" t="str">
        <f t="shared" si="37"/>
        <v>Norte</v>
      </c>
      <c r="BF18">
        <f t="shared" si="38"/>
        <v>1</v>
      </c>
      <c r="BG18" s="7"/>
      <c r="BH18" s="1">
        <f t="shared" si="39"/>
        <v>9.919661287156512</v>
      </c>
      <c r="BI18" s="1">
        <f t="shared" si="40"/>
        <v>0.17313075014349982</v>
      </c>
      <c r="BJ18" t="str">
        <f t="shared" si="41"/>
        <v>Norte</v>
      </c>
      <c r="BK18">
        <f t="shared" si="42"/>
        <v>1</v>
      </c>
      <c r="BL18" s="7"/>
      <c r="BM18" s="1">
        <f t="shared" si="43"/>
        <v>35.30756416775215</v>
      </c>
      <c r="BN18">
        <f t="shared" si="44"/>
        <v>0.6162332455864464</v>
      </c>
      <c r="BO18" t="str">
        <f t="shared" si="45"/>
        <v>Norte</v>
      </c>
      <c r="BP18">
        <f t="shared" si="46"/>
        <v>-1</v>
      </c>
      <c r="BQ18" s="7"/>
      <c r="BR18">
        <f t="shared" si="47"/>
        <v>1.0769148172054646</v>
      </c>
      <c r="BS18" s="1">
        <f t="shared" si="48"/>
        <v>61.70267392097565</v>
      </c>
      <c r="BT18">
        <f t="shared" si="49"/>
        <v>1.7018992572617326</v>
      </c>
      <c r="BU18" s="1">
        <f t="shared" si="50"/>
        <v>97.5116445975468</v>
      </c>
      <c r="BV18">
        <f t="shared" si="51"/>
        <v>0.6912172011640502</v>
      </c>
      <c r="BW18" s="1">
        <f t="shared" si="52"/>
        <v>39.60382835354529</v>
      </c>
      <c r="BY18" s="1">
        <f t="shared" si="62"/>
        <v>250.1083028192848</v>
      </c>
      <c r="BZ18" s="1">
        <f t="shared" si="63"/>
        <v>250.1083028192848</v>
      </c>
      <c r="CA18" s="1">
        <f t="shared" si="64"/>
        <v>289.8916971807152</v>
      </c>
      <c r="CB18" s="1">
        <f t="shared" si="65"/>
        <v>70.1083028192848</v>
      </c>
      <c r="CC18" s="1">
        <f t="shared" si="66"/>
        <v>280.00871306767806</v>
      </c>
      <c r="CD18" s="1">
        <f t="shared" si="67"/>
        <v>79.99128693232196</v>
      </c>
      <c r="CE18" s="1">
        <f t="shared" si="68"/>
        <v>259.99128693232194</v>
      </c>
      <c r="CF18" s="1">
        <f t="shared" si="69"/>
        <v>100.00871306767804</v>
      </c>
      <c r="CG18" s="1">
        <f t="shared" si="70"/>
        <v>228.00816956835962</v>
      </c>
      <c r="CH18" s="1">
        <f t="shared" si="71"/>
        <v>131.99183043164038</v>
      </c>
      <c r="CI18" s="1">
        <f t="shared" si="72"/>
        <v>311.9918304316404</v>
      </c>
      <c r="CJ18" s="1">
        <f t="shared" si="73"/>
        <v>48.00816956835963</v>
      </c>
      <c r="CL18" s="1">
        <f t="shared" si="74"/>
        <v>250.1083028192848</v>
      </c>
      <c r="CM18" s="1">
        <f t="shared" si="75"/>
        <v>0</v>
      </c>
      <c r="CN18" s="1">
        <f t="shared" si="76"/>
        <v>0</v>
      </c>
      <c r="CO18" s="1">
        <f t="shared" si="77"/>
        <v>0</v>
      </c>
      <c r="CQ18" s="1">
        <f t="shared" si="78"/>
        <v>280.00871306767806</v>
      </c>
      <c r="CR18" s="1">
        <f t="shared" si="79"/>
        <v>0</v>
      </c>
      <c r="CS18" s="1">
        <f t="shared" si="80"/>
        <v>0</v>
      </c>
      <c r="CT18" s="1">
        <f t="shared" si="81"/>
        <v>0</v>
      </c>
      <c r="CV18" s="1">
        <f t="shared" si="82"/>
        <v>228.00816956835962</v>
      </c>
      <c r="CW18" s="1">
        <f t="shared" si="83"/>
        <v>0</v>
      </c>
      <c r="CX18" s="1">
        <f t="shared" si="84"/>
        <v>0</v>
      </c>
      <c r="CY18" s="1">
        <f t="shared" si="85"/>
        <v>0</v>
      </c>
    </row>
    <row r="19" spans="1:103" ht="12.75">
      <c r="A19" s="1">
        <f t="shared" si="53"/>
        <v>23.416666666666668</v>
      </c>
      <c r="B19" s="2">
        <f t="shared" si="1"/>
        <v>0.4086979331753388</v>
      </c>
      <c r="C19" t="str">
        <f t="shared" si="54"/>
        <v>Sul</v>
      </c>
      <c r="D19" s="1">
        <f t="shared" si="61"/>
        <v>51.43333333333333</v>
      </c>
      <c r="E19" s="2">
        <f t="shared" si="2"/>
        <v>0.8976810119424168</v>
      </c>
      <c r="F19" t="str">
        <f t="shared" si="55"/>
        <v>Oeste</v>
      </c>
      <c r="G19" s="2">
        <f t="shared" si="56"/>
        <v>3</v>
      </c>
      <c r="H19" s="1">
        <f t="shared" si="57"/>
        <v>34</v>
      </c>
      <c r="I19" s="2" t="str">
        <f t="shared" si="58"/>
        <v>Milímetros</v>
      </c>
      <c r="J19" t="s">
        <v>7</v>
      </c>
      <c r="K19" s="1">
        <v>0</v>
      </c>
      <c r="L19" s="1">
        <f t="shared" si="3"/>
        <v>23.45</v>
      </c>
      <c r="M19" s="2">
        <f t="shared" si="4"/>
        <v>0.40927970959267024</v>
      </c>
      <c r="N19">
        <f t="shared" si="5"/>
        <v>-1</v>
      </c>
      <c r="O19">
        <f t="shared" si="6"/>
        <v>1</v>
      </c>
      <c r="P19">
        <v>1</v>
      </c>
      <c r="Q19">
        <f t="shared" si="59"/>
        <v>18</v>
      </c>
      <c r="R19" s="1">
        <v>1.75</v>
      </c>
      <c r="S19" s="1">
        <f t="shared" si="60"/>
        <v>0.42888888888888865</v>
      </c>
      <c r="T19" s="1">
        <f t="shared" si="7"/>
        <v>32.68333333333333</v>
      </c>
      <c r="U19" s="1">
        <f t="shared" si="8"/>
        <v>19.81666666666667</v>
      </c>
      <c r="V19" s="10">
        <f t="shared" si="9"/>
        <v>32.68333333333333</v>
      </c>
      <c r="W19" s="11">
        <f t="shared" si="10"/>
        <v>0.5704317771934799</v>
      </c>
      <c r="X19" s="8">
        <f t="shared" si="11"/>
        <v>39.4348517734118</v>
      </c>
      <c r="Y19" s="9">
        <f t="shared" si="12"/>
        <v>0.6882680034819607</v>
      </c>
      <c r="Z19" s="8">
        <f t="shared" si="13"/>
        <v>29.92167774046819</v>
      </c>
      <c r="AA19" s="9">
        <f t="shared" si="14"/>
        <v>0.5222317942918673</v>
      </c>
      <c r="AB19" s="8">
        <f t="shared" si="15"/>
        <v>56.60508099526523</v>
      </c>
      <c r="AC19" s="9">
        <f t="shared" si="16"/>
        <v>0.9879450367254471</v>
      </c>
      <c r="AD19" s="1">
        <f t="shared" si="17"/>
        <v>16.018185106745133</v>
      </c>
      <c r="AE19">
        <f t="shared" si="18"/>
        <v>0.2795700703066219</v>
      </c>
      <c r="AF19" t="s">
        <v>97</v>
      </c>
      <c r="AG19">
        <v>1</v>
      </c>
      <c r="AH19" s="1">
        <f t="shared" si="19"/>
        <v>6.505011073801523</v>
      </c>
      <c r="AI19">
        <f t="shared" si="20"/>
        <v>0.11353386111652843</v>
      </c>
      <c r="AJ19" t="str">
        <f t="shared" si="21"/>
        <v>Norte</v>
      </c>
      <c r="AK19">
        <f t="shared" si="22"/>
        <v>1</v>
      </c>
      <c r="AL19" s="1">
        <f t="shared" si="23"/>
        <v>33.18841432859857</v>
      </c>
      <c r="AM19">
        <f t="shared" si="24"/>
        <v>0.5792471035501083</v>
      </c>
      <c r="AN19" t="s">
        <v>97</v>
      </c>
      <c r="AO19">
        <v>-1</v>
      </c>
      <c r="AP19" s="1">
        <f t="shared" si="25"/>
        <v>62.851518440078465</v>
      </c>
      <c r="AQ19">
        <f t="shared" si="26"/>
        <v>1.0969659366572997</v>
      </c>
      <c r="AR19" t="str">
        <f t="shared" si="27"/>
        <v>Norte</v>
      </c>
      <c r="AS19">
        <f t="shared" si="28"/>
        <v>-1</v>
      </c>
      <c r="AT19" s="1">
        <f t="shared" si="29"/>
        <v>53.338344407134855</v>
      </c>
      <c r="AU19">
        <f t="shared" si="30"/>
        <v>0.9309297274672061</v>
      </c>
      <c r="AV19" t="str">
        <f t="shared" si="31"/>
        <v>Norte</v>
      </c>
      <c r="AW19">
        <f t="shared" si="32"/>
        <v>-1</v>
      </c>
      <c r="AX19" s="1">
        <f t="shared" si="33"/>
        <v>80.0217476619319</v>
      </c>
      <c r="AY19">
        <f t="shared" si="34"/>
        <v>1.3966429699007858</v>
      </c>
      <c r="AZ19" t="s">
        <v>97</v>
      </c>
      <c r="BA19">
        <v>-1</v>
      </c>
      <c r="BB19" s="7"/>
      <c r="BC19" s="1">
        <f t="shared" si="35"/>
        <v>16.018185106745133</v>
      </c>
      <c r="BD19">
        <f t="shared" si="36"/>
        <v>0.2795700703066219</v>
      </c>
      <c r="BE19" t="str">
        <f t="shared" si="37"/>
        <v>Norte</v>
      </c>
      <c r="BF19">
        <f t="shared" si="38"/>
        <v>1</v>
      </c>
      <c r="BG19" s="7"/>
      <c r="BH19" s="1">
        <f t="shared" si="39"/>
        <v>6.505011073801523</v>
      </c>
      <c r="BI19" s="1">
        <f t="shared" si="40"/>
        <v>0.11353386111652843</v>
      </c>
      <c r="BJ19" t="str">
        <f t="shared" si="41"/>
        <v>Norte</v>
      </c>
      <c r="BK19">
        <f t="shared" si="42"/>
        <v>1</v>
      </c>
      <c r="BL19" s="7"/>
      <c r="BM19" s="1">
        <f t="shared" si="43"/>
        <v>33.18841432859857</v>
      </c>
      <c r="BN19">
        <f t="shared" si="44"/>
        <v>0.5792471035501083</v>
      </c>
      <c r="BO19" t="str">
        <f t="shared" si="45"/>
        <v>Norte</v>
      </c>
      <c r="BP19">
        <f t="shared" si="46"/>
        <v>-1</v>
      </c>
      <c r="BQ19" s="7"/>
      <c r="BR19">
        <f t="shared" si="47"/>
        <v>1.0162099053836504</v>
      </c>
      <c r="BS19" s="1">
        <f t="shared" si="48"/>
        <v>58.224538677871884</v>
      </c>
      <c r="BT19">
        <f t="shared" si="49"/>
        <v>1.6879576697809442</v>
      </c>
      <c r="BU19" s="1">
        <f t="shared" si="50"/>
        <v>96.7128504751852</v>
      </c>
      <c r="BV19">
        <f t="shared" si="51"/>
        <v>0.6352292904977863</v>
      </c>
      <c r="BW19" s="1">
        <f t="shared" si="52"/>
        <v>36.39595736861288</v>
      </c>
      <c r="BY19" s="1">
        <f t="shared" si="62"/>
        <v>247.5841199831034</v>
      </c>
      <c r="BZ19" s="1">
        <f t="shared" si="63"/>
        <v>247.5841199831034</v>
      </c>
      <c r="CA19" s="1">
        <f t="shared" si="64"/>
        <v>292.4158800168966</v>
      </c>
      <c r="CB19" s="1">
        <f t="shared" si="65"/>
        <v>67.58411998310339</v>
      </c>
      <c r="CC19" s="1">
        <f t="shared" si="66"/>
        <v>279.15792476776556</v>
      </c>
      <c r="CD19" s="1">
        <f t="shared" si="67"/>
        <v>80.84207523223442</v>
      </c>
      <c r="CE19" s="1">
        <f t="shared" si="68"/>
        <v>260.84207523223444</v>
      </c>
      <c r="CF19" s="1">
        <f t="shared" si="69"/>
        <v>99.15792476776558</v>
      </c>
      <c r="CG19" s="1">
        <f t="shared" si="70"/>
        <v>225.39807524895446</v>
      </c>
      <c r="CH19" s="1">
        <f t="shared" si="71"/>
        <v>134.60192475104554</v>
      </c>
      <c r="CI19" s="1">
        <f t="shared" si="72"/>
        <v>314.60192475104554</v>
      </c>
      <c r="CJ19" s="1">
        <f t="shared" si="73"/>
        <v>45.39807524895445</v>
      </c>
      <c r="CL19" s="1">
        <f t="shared" si="74"/>
        <v>247.5841199831034</v>
      </c>
      <c r="CM19" s="1">
        <f t="shared" si="75"/>
        <v>0</v>
      </c>
      <c r="CN19" s="1">
        <f t="shared" si="76"/>
        <v>0</v>
      </c>
      <c r="CO19" s="1">
        <f t="shared" si="77"/>
        <v>0</v>
      </c>
      <c r="CQ19" s="1">
        <f t="shared" si="78"/>
        <v>279.15792476776556</v>
      </c>
      <c r="CR19" s="1">
        <f t="shared" si="79"/>
        <v>0</v>
      </c>
      <c r="CS19" s="1">
        <f t="shared" si="80"/>
        <v>0</v>
      </c>
      <c r="CT19" s="1">
        <f t="shared" si="81"/>
        <v>0</v>
      </c>
      <c r="CV19" s="1">
        <f t="shared" si="82"/>
        <v>225.39807524895446</v>
      </c>
      <c r="CW19" s="1">
        <f t="shared" si="83"/>
        <v>0</v>
      </c>
      <c r="CX19" s="1">
        <f t="shared" si="84"/>
        <v>0</v>
      </c>
      <c r="CY19" s="1">
        <f t="shared" si="85"/>
        <v>0</v>
      </c>
    </row>
    <row r="20" spans="1:103" ht="12.75">
      <c r="A20" s="1">
        <f t="shared" si="53"/>
        <v>23.416666666666668</v>
      </c>
      <c r="B20" s="2">
        <f t="shared" si="1"/>
        <v>0.4086979331753388</v>
      </c>
      <c r="C20" t="str">
        <f t="shared" si="54"/>
        <v>Sul</v>
      </c>
      <c r="D20" s="1">
        <f t="shared" si="61"/>
        <v>51.43333333333333</v>
      </c>
      <c r="E20" s="2">
        <f t="shared" si="2"/>
        <v>0.8976810119424168</v>
      </c>
      <c r="F20" t="str">
        <f t="shared" si="55"/>
        <v>Oeste</v>
      </c>
      <c r="G20" s="2">
        <f t="shared" si="56"/>
        <v>3</v>
      </c>
      <c r="H20" s="1">
        <f t="shared" si="57"/>
        <v>34</v>
      </c>
      <c r="I20" s="2" t="str">
        <f t="shared" si="58"/>
        <v>Milímetros</v>
      </c>
      <c r="J20" t="s">
        <v>7</v>
      </c>
      <c r="K20" s="1">
        <v>0</v>
      </c>
      <c r="L20" s="1">
        <f t="shared" si="3"/>
        <v>23.45</v>
      </c>
      <c r="M20" s="2">
        <f t="shared" si="4"/>
        <v>0.40927970959267024</v>
      </c>
      <c r="N20">
        <f t="shared" si="5"/>
        <v>-1</v>
      </c>
      <c r="O20">
        <f t="shared" si="6"/>
        <v>1</v>
      </c>
      <c r="P20">
        <v>1</v>
      </c>
      <c r="Q20">
        <f t="shared" si="59"/>
        <v>19</v>
      </c>
      <c r="R20" s="1">
        <v>1.5</v>
      </c>
      <c r="S20" s="1">
        <f t="shared" si="60"/>
        <v>0.42888888888888865</v>
      </c>
      <c r="T20" s="1">
        <f t="shared" si="7"/>
        <v>28.93333333333333</v>
      </c>
      <c r="U20" s="1">
        <f t="shared" si="8"/>
        <v>16.06666666666667</v>
      </c>
      <c r="V20" s="10">
        <f t="shared" si="9"/>
        <v>28.93333333333333</v>
      </c>
      <c r="W20" s="11">
        <f t="shared" si="10"/>
        <v>0.5049819302436925</v>
      </c>
      <c r="X20" s="8">
        <f t="shared" si="11"/>
        <v>36.57261970541289</v>
      </c>
      <c r="Y20" s="9">
        <f t="shared" si="12"/>
        <v>0.6383126299392136</v>
      </c>
      <c r="Z20" s="8">
        <f t="shared" si="13"/>
        <v>26.501468013273072</v>
      </c>
      <c r="AA20" s="9">
        <f t="shared" si="14"/>
        <v>0.46253787344357544</v>
      </c>
      <c r="AB20" s="8">
        <f t="shared" si="15"/>
        <v>54.64635207739649</v>
      </c>
      <c r="AC20" s="9">
        <f t="shared" si="16"/>
        <v>0.9537587679546119</v>
      </c>
      <c r="AD20" s="1">
        <f t="shared" si="17"/>
        <v>13.155953038746222</v>
      </c>
      <c r="AE20">
        <f t="shared" si="18"/>
        <v>0.22961469676387472</v>
      </c>
      <c r="AF20" t="s">
        <v>97</v>
      </c>
      <c r="AG20">
        <v>1</v>
      </c>
      <c r="AH20" s="1">
        <f t="shared" si="19"/>
        <v>3.0848013466064046</v>
      </c>
      <c r="AI20">
        <f t="shared" si="20"/>
        <v>0.05383994026823657</v>
      </c>
      <c r="AJ20" t="str">
        <f t="shared" si="21"/>
        <v>Norte</v>
      </c>
      <c r="AK20">
        <f t="shared" si="22"/>
        <v>1</v>
      </c>
      <c r="AL20" s="1">
        <f t="shared" si="23"/>
        <v>31.229685410729825</v>
      </c>
      <c r="AM20">
        <f t="shared" si="24"/>
        <v>0.5450608347792731</v>
      </c>
      <c r="AN20" t="s">
        <v>97</v>
      </c>
      <c r="AO20">
        <v>-1</v>
      </c>
      <c r="AP20" s="1">
        <f t="shared" si="25"/>
        <v>59.98928637207956</v>
      </c>
      <c r="AQ20">
        <f t="shared" si="26"/>
        <v>1.0470105631145525</v>
      </c>
      <c r="AR20" t="str">
        <f t="shared" si="27"/>
        <v>Norte</v>
      </c>
      <c r="AS20">
        <f t="shared" si="28"/>
        <v>-1</v>
      </c>
      <c r="AT20" s="1">
        <f t="shared" si="29"/>
        <v>49.91813467993974</v>
      </c>
      <c r="AU20">
        <f t="shared" si="30"/>
        <v>0.8712358066189143</v>
      </c>
      <c r="AV20" t="str">
        <f t="shared" si="31"/>
        <v>Norte</v>
      </c>
      <c r="AW20">
        <f t="shared" si="32"/>
        <v>-1</v>
      </c>
      <c r="AX20" s="1">
        <f t="shared" si="33"/>
        <v>78.06301874406316</v>
      </c>
      <c r="AY20">
        <f t="shared" si="34"/>
        <v>1.3624567011299507</v>
      </c>
      <c r="AZ20" t="s">
        <v>97</v>
      </c>
      <c r="BA20">
        <v>-1</v>
      </c>
      <c r="BB20" s="7"/>
      <c r="BC20" s="1">
        <f t="shared" si="35"/>
        <v>13.155953038746222</v>
      </c>
      <c r="BD20">
        <f t="shared" si="36"/>
        <v>0.22961469676387472</v>
      </c>
      <c r="BE20" t="str">
        <f t="shared" si="37"/>
        <v>Norte</v>
      </c>
      <c r="BF20">
        <f t="shared" si="38"/>
        <v>1</v>
      </c>
      <c r="BG20" s="7"/>
      <c r="BH20" s="1">
        <f t="shared" si="39"/>
        <v>3.0848013466064046</v>
      </c>
      <c r="BI20" s="1">
        <f t="shared" si="40"/>
        <v>0.05383994026823657</v>
      </c>
      <c r="BJ20" t="str">
        <f t="shared" si="41"/>
        <v>Norte</v>
      </c>
      <c r="BK20">
        <f t="shared" si="42"/>
        <v>1</v>
      </c>
      <c r="BL20" s="7"/>
      <c r="BM20" s="1">
        <f t="shared" si="43"/>
        <v>31.229685410729825</v>
      </c>
      <c r="BN20">
        <f t="shared" si="44"/>
        <v>0.5450608347792731</v>
      </c>
      <c r="BO20" t="str">
        <f t="shared" si="45"/>
        <v>Norte</v>
      </c>
      <c r="BP20">
        <f t="shared" si="46"/>
        <v>-1</v>
      </c>
      <c r="BQ20" s="7"/>
      <c r="BR20">
        <f t="shared" si="47"/>
        <v>0.9474803886417291</v>
      </c>
      <c r="BS20" s="1">
        <f t="shared" si="48"/>
        <v>54.28662744058606</v>
      </c>
      <c r="BT20">
        <f t="shared" si="49"/>
        <v>1.6742680969938613</v>
      </c>
      <c r="BU20" s="1">
        <f t="shared" si="50"/>
        <v>95.9284957311482</v>
      </c>
      <c r="BV20">
        <f t="shared" si="51"/>
        <v>0.5754158586721466</v>
      </c>
      <c r="BW20" s="1">
        <f t="shared" si="52"/>
        <v>32.96890016681025</v>
      </c>
      <c r="BY20" s="1">
        <f t="shared" si="62"/>
        <v>244.80045738498214</v>
      </c>
      <c r="BZ20" s="1">
        <f t="shared" si="63"/>
        <v>244.80045738498214</v>
      </c>
      <c r="CA20" s="1">
        <f t="shared" si="64"/>
        <v>295.1995426150179</v>
      </c>
      <c r="CB20" s="1">
        <f t="shared" si="65"/>
        <v>64.80045738498214</v>
      </c>
      <c r="CC20" s="1">
        <f t="shared" si="66"/>
        <v>278.3261551456013</v>
      </c>
      <c r="CD20" s="1">
        <f t="shared" si="67"/>
        <v>81.67384485439871</v>
      </c>
      <c r="CE20" s="1">
        <f t="shared" si="68"/>
        <v>261.6738448543987</v>
      </c>
      <c r="CF20" s="1">
        <f t="shared" si="69"/>
        <v>98.32615514560129</v>
      </c>
      <c r="CG20" s="1">
        <f t="shared" si="70"/>
        <v>222.60084806869602</v>
      </c>
      <c r="CH20" s="1">
        <f t="shared" si="71"/>
        <v>137.39915193130398</v>
      </c>
      <c r="CI20" s="1">
        <f t="shared" si="72"/>
        <v>317.399151931304</v>
      </c>
      <c r="CJ20" s="1">
        <f t="shared" si="73"/>
        <v>42.600848068696024</v>
      </c>
      <c r="CL20" s="1">
        <f t="shared" si="74"/>
        <v>244.80045738498214</v>
      </c>
      <c r="CM20" s="1">
        <f t="shared" si="75"/>
        <v>0</v>
      </c>
      <c r="CN20" s="1">
        <f t="shared" si="76"/>
        <v>0</v>
      </c>
      <c r="CO20" s="1">
        <f t="shared" si="77"/>
        <v>0</v>
      </c>
      <c r="CQ20" s="1">
        <f t="shared" si="78"/>
        <v>278.3261551456013</v>
      </c>
      <c r="CR20" s="1">
        <f t="shared" si="79"/>
        <v>0</v>
      </c>
      <c r="CS20" s="1">
        <f t="shared" si="80"/>
        <v>0</v>
      </c>
      <c r="CT20" s="1">
        <f t="shared" si="81"/>
        <v>0</v>
      </c>
      <c r="CV20" s="1">
        <f t="shared" si="82"/>
        <v>222.60084806869602</v>
      </c>
      <c r="CW20" s="1">
        <f t="shared" si="83"/>
        <v>0</v>
      </c>
      <c r="CX20" s="1">
        <f t="shared" si="84"/>
        <v>0</v>
      </c>
      <c r="CY20" s="1">
        <f t="shared" si="85"/>
        <v>0</v>
      </c>
    </row>
    <row r="21" spans="1:103" ht="12.75">
      <c r="A21" s="1">
        <f t="shared" si="53"/>
        <v>23.416666666666668</v>
      </c>
      <c r="B21" s="2">
        <f t="shared" si="1"/>
        <v>0.4086979331753388</v>
      </c>
      <c r="C21" t="str">
        <f t="shared" si="54"/>
        <v>Sul</v>
      </c>
      <c r="D21" s="1">
        <f t="shared" si="61"/>
        <v>51.43333333333333</v>
      </c>
      <c r="E21" s="2">
        <f t="shared" si="2"/>
        <v>0.8976810119424168</v>
      </c>
      <c r="F21" t="str">
        <f t="shared" si="55"/>
        <v>Oeste</v>
      </c>
      <c r="G21" s="2">
        <f t="shared" si="56"/>
        <v>3</v>
      </c>
      <c r="H21" s="1">
        <f t="shared" si="57"/>
        <v>34</v>
      </c>
      <c r="I21" s="2" t="str">
        <f t="shared" si="58"/>
        <v>Milímetros</v>
      </c>
      <c r="J21" t="s">
        <v>7</v>
      </c>
      <c r="K21" s="1">
        <v>0</v>
      </c>
      <c r="L21" s="1">
        <f t="shared" si="3"/>
        <v>23.45</v>
      </c>
      <c r="M21" s="2">
        <f t="shared" si="4"/>
        <v>0.40927970959267024</v>
      </c>
      <c r="N21">
        <f t="shared" si="5"/>
        <v>-1</v>
      </c>
      <c r="O21">
        <f t="shared" si="6"/>
        <v>1</v>
      </c>
      <c r="P21">
        <v>1</v>
      </c>
      <c r="Q21">
        <f t="shared" si="59"/>
        <v>20</v>
      </c>
      <c r="R21" s="1">
        <v>1.25</v>
      </c>
      <c r="S21" s="1">
        <f t="shared" si="60"/>
        <v>0.42888888888888865</v>
      </c>
      <c r="T21" s="1">
        <f t="shared" si="7"/>
        <v>25.18333333333333</v>
      </c>
      <c r="U21" s="1">
        <f t="shared" si="8"/>
        <v>12.31666666666667</v>
      </c>
      <c r="V21" s="10">
        <f t="shared" si="9"/>
        <v>25.18333333333333</v>
      </c>
      <c r="W21" s="11">
        <f t="shared" si="10"/>
        <v>0.4395320832939053</v>
      </c>
      <c r="X21" s="8">
        <f t="shared" si="11"/>
        <v>33.85827203962417</v>
      </c>
      <c r="Y21" s="9">
        <f t="shared" si="12"/>
        <v>0.5909383261273777</v>
      </c>
      <c r="Z21" s="8">
        <f t="shared" si="13"/>
        <v>23.076432306511315</v>
      </c>
      <c r="AA21" s="9">
        <f t="shared" si="14"/>
        <v>0.4027597233622117</v>
      </c>
      <c r="AB21" s="8">
        <f t="shared" si="15"/>
        <v>52.865982597192556</v>
      </c>
      <c r="AC21" s="9">
        <f t="shared" si="16"/>
        <v>0.9226854586230333</v>
      </c>
      <c r="AD21" s="1">
        <f t="shared" si="17"/>
        <v>10.4416053729575</v>
      </c>
      <c r="AE21">
        <f t="shared" si="18"/>
        <v>0.18224039295203887</v>
      </c>
      <c r="AF21" t="s">
        <v>97</v>
      </c>
      <c r="AG21">
        <v>1</v>
      </c>
      <c r="AH21" s="1">
        <f t="shared" si="19"/>
        <v>0.34023436015535324</v>
      </c>
      <c r="AI21">
        <f t="shared" si="20"/>
        <v>0.00593820981312712</v>
      </c>
      <c r="AJ21" t="str">
        <f t="shared" si="21"/>
        <v>Sul</v>
      </c>
      <c r="AK21">
        <f t="shared" si="22"/>
        <v>-1</v>
      </c>
      <c r="AL21" s="1">
        <f t="shared" si="23"/>
        <v>29.449315930525888</v>
      </c>
      <c r="AM21">
        <f t="shared" si="24"/>
        <v>0.5139875254476943</v>
      </c>
      <c r="AN21" t="s">
        <v>97</v>
      </c>
      <c r="AO21">
        <v>-1</v>
      </c>
      <c r="AP21" s="1">
        <f t="shared" si="25"/>
        <v>57.27493870629084</v>
      </c>
      <c r="AQ21">
        <f t="shared" si="26"/>
        <v>0.9996362593027167</v>
      </c>
      <c r="AR21" t="str">
        <f t="shared" si="27"/>
        <v>Norte</v>
      </c>
      <c r="AS21">
        <f t="shared" si="28"/>
        <v>-1</v>
      </c>
      <c r="AT21" s="1">
        <f t="shared" si="29"/>
        <v>46.49309897317798</v>
      </c>
      <c r="AU21">
        <f t="shared" si="30"/>
        <v>0.8114576565375505</v>
      </c>
      <c r="AV21" t="str">
        <f t="shared" si="31"/>
        <v>Norte</v>
      </c>
      <c r="AW21">
        <f t="shared" si="32"/>
        <v>-1</v>
      </c>
      <c r="AX21" s="1">
        <f t="shared" si="33"/>
        <v>76.28264926385923</v>
      </c>
      <c r="AY21">
        <f t="shared" si="34"/>
        <v>1.3313833917983722</v>
      </c>
      <c r="AZ21" t="s">
        <v>97</v>
      </c>
      <c r="BA21">
        <v>-1</v>
      </c>
      <c r="BB21" s="7"/>
      <c r="BC21" s="1">
        <f t="shared" si="35"/>
        <v>10.4416053729575</v>
      </c>
      <c r="BD21">
        <f t="shared" si="36"/>
        <v>0.18224039295203887</v>
      </c>
      <c r="BE21" t="str">
        <f t="shared" si="37"/>
        <v>Norte</v>
      </c>
      <c r="BF21">
        <f t="shared" si="38"/>
        <v>1</v>
      </c>
      <c r="BG21" s="7"/>
      <c r="BH21" s="1">
        <f t="shared" si="39"/>
        <v>0.34023436015535324</v>
      </c>
      <c r="BI21" s="1">
        <f t="shared" si="40"/>
        <v>0.00593820981312712</v>
      </c>
      <c r="BJ21" t="str">
        <f t="shared" si="41"/>
        <v>Sul</v>
      </c>
      <c r="BK21">
        <f t="shared" si="42"/>
        <v>-1</v>
      </c>
      <c r="BL21" s="7"/>
      <c r="BM21" s="1">
        <f t="shared" si="43"/>
        <v>29.449315930525888</v>
      </c>
      <c r="BN21">
        <f t="shared" si="44"/>
        <v>0.5139875254476943</v>
      </c>
      <c r="BO21" t="str">
        <f t="shared" si="45"/>
        <v>Norte</v>
      </c>
      <c r="BP21">
        <f t="shared" si="46"/>
        <v>-1</v>
      </c>
      <c r="BQ21" s="7"/>
      <c r="BR21">
        <f t="shared" si="47"/>
        <v>0.8691027565841613</v>
      </c>
      <c r="BS21" s="1">
        <f t="shared" si="48"/>
        <v>49.79591991545816</v>
      </c>
      <c r="BT21">
        <f t="shared" si="49"/>
        <v>1.6608147539199138</v>
      </c>
      <c r="BU21" s="1">
        <f t="shared" si="50"/>
        <v>95.15767595266946</v>
      </c>
      <c r="BV21">
        <f t="shared" si="51"/>
        <v>0.5117029354150804</v>
      </c>
      <c r="BW21" s="1">
        <f t="shared" si="52"/>
        <v>29.31841856373945</v>
      </c>
      <c r="BY21" s="1">
        <f t="shared" si="62"/>
        <v>241.70267392097566</v>
      </c>
      <c r="BZ21" s="1">
        <f t="shared" si="63"/>
        <v>241.70267392097566</v>
      </c>
      <c r="CA21" s="1">
        <f t="shared" si="64"/>
        <v>298.29732607902434</v>
      </c>
      <c r="CB21" s="1">
        <f t="shared" si="65"/>
        <v>61.70267392097565</v>
      </c>
      <c r="CC21" s="1">
        <f t="shared" si="66"/>
        <v>277.5116445975468</v>
      </c>
      <c r="CD21" s="1">
        <f t="shared" si="67"/>
        <v>82.4883554024532</v>
      </c>
      <c r="CE21" s="1">
        <f t="shared" si="68"/>
        <v>262.4883554024532</v>
      </c>
      <c r="CF21" s="1">
        <f t="shared" si="69"/>
        <v>97.5116445975468</v>
      </c>
      <c r="CG21" s="1">
        <f t="shared" si="70"/>
        <v>219.60382835354528</v>
      </c>
      <c r="CH21" s="1">
        <f t="shared" si="71"/>
        <v>140.39617164645472</v>
      </c>
      <c r="CI21" s="1">
        <f t="shared" si="72"/>
        <v>320.3961716464547</v>
      </c>
      <c r="CJ21" s="1">
        <f t="shared" si="73"/>
        <v>39.60382835354529</v>
      </c>
      <c r="CL21" s="1">
        <f t="shared" si="74"/>
        <v>241.70267392097566</v>
      </c>
      <c r="CM21" s="1">
        <f t="shared" si="75"/>
        <v>0</v>
      </c>
      <c r="CN21" s="1">
        <f t="shared" si="76"/>
        <v>0</v>
      </c>
      <c r="CO21" s="1">
        <f t="shared" si="77"/>
        <v>0</v>
      </c>
      <c r="CQ21" s="1">
        <f t="shared" si="78"/>
        <v>277.5116445975468</v>
      </c>
      <c r="CR21" s="1">
        <f t="shared" si="79"/>
        <v>0</v>
      </c>
      <c r="CS21" s="1">
        <f t="shared" si="80"/>
        <v>0</v>
      </c>
      <c r="CT21" s="1">
        <f t="shared" si="81"/>
        <v>0</v>
      </c>
      <c r="CV21" s="1">
        <f t="shared" si="82"/>
        <v>219.60382835354528</v>
      </c>
      <c r="CW21" s="1">
        <f t="shared" si="83"/>
        <v>0</v>
      </c>
      <c r="CX21" s="1">
        <f t="shared" si="84"/>
        <v>0</v>
      </c>
      <c r="CY21" s="1">
        <f t="shared" si="85"/>
        <v>0</v>
      </c>
    </row>
    <row r="22" spans="1:103" ht="12.75">
      <c r="A22" s="1">
        <f t="shared" si="53"/>
        <v>23.416666666666668</v>
      </c>
      <c r="B22" s="2">
        <f t="shared" si="1"/>
        <v>0.4086979331753388</v>
      </c>
      <c r="C22" t="str">
        <f t="shared" si="54"/>
        <v>Sul</v>
      </c>
      <c r="D22" s="1">
        <f t="shared" si="61"/>
        <v>51.43333333333333</v>
      </c>
      <c r="E22" s="2">
        <f t="shared" si="2"/>
        <v>0.8976810119424168</v>
      </c>
      <c r="F22" t="str">
        <f t="shared" si="55"/>
        <v>Oeste</v>
      </c>
      <c r="G22" s="2">
        <f t="shared" si="56"/>
        <v>3</v>
      </c>
      <c r="H22" s="1">
        <f t="shared" si="57"/>
        <v>34</v>
      </c>
      <c r="I22" s="2" t="str">
        <f t="shared" si="58"/>
        <v>Milímetros</v>
      </c>
      <c r="J22" t="s">
        <v>7</v>
      </c>
      <c r="K22" s="1">
        <v>0</v>
      </c>
      <c r="L22" s="1">
        <f t="shared" si="3"/>
        <v>23.45</v>
      </c>
      <c r="M22" s="2">
        <f t="shared" si="4"/>
        <v>0.40927970959267024</v>
      </c>
      <c r="N22">
        <f t="shared" si="5"/>
        <v>-1</v>
      </c>
      <c r="O22">
        <f t="shared" si="6"/>
        <v>1</v>
      </c>
      <c r="P22">
        <v>1</v>
      </c>
      <c r="Q22">
        <f t="shared" si="59"/>
        <v>21</v>
      </c>
      <c r="R22" s="1">
        <v>1</v>
      </c>
      <c r="S22" s="1">
        <f t="shared" si="60"/>
        <v>0.42888888888888865</v>
      </c>
      <c r="T22" s="1">
        <f t="shared" si="7"/>
        <v>21.43333333333333</v>
      </c>
      <c r="U22" s="1">
        <f t="shared" si="8"/>
        <v>8.56666666666667</v>
      </c>
      <c r="V22" s="10">
        <f t="shared" si="9"/>
        <v>21.43333333333333</v>
      </c>
      <c r="W22" s="11">
        <f t="shared" si="10"/>
        <v>0.3740822363441179</v>
      </c>
      <c r="X22" s="8">
        <f t="shared" si="11"/>
        <v>31.330930730794208</v>
      </c>
      <c r="Y22" s="9">
        <f t="shared" si="12"/>
        <v>0.5468278989666321</v>
      </c>
      <c r="Z22" s="8">
        <f t="shared" si="13"/>
        <v>19.647267933456305</v>
      </c>
      <c r="AA22" s="9">
        <f t="shared" si="14"/>
        <v>0.3429095144603147</v>
      </c>
      <c r="AB22" s="8">
        <f t="shared" si="15"/>
        <v>51.28264588126111</v>
      </c>
      <c r="AC22" s="9">
        <f t="shared" si="16"/>
        <v>0.8950510197623154</v>
      </c>
      <c r="AD22" s="1">
        <f t="shared" si="17"/>
        <v>7.91426406412754</v>
      </c>
      <c r="AE22">
        <f t="shared" si="18"/>
        <v>0.13812996579129322</v>
      </c>
      <c r="AF22" t="s">
        <v>97</v>
      </c>
      <c r="AG22">
        <v>1</v>
      </c>
      <c r="AH22" s="1">
        <f t="shared" si="19"/>
        <v>3.7693987332103625</v>
      </c>
      <c r="AI22">
        <f t="shared" si="20"/>
        <v>0.06578841871502415</v>
      </c>
      <c r="AJ22" t="str">
        <f t="shared" si="21"/>
        <v>Sul</v>
      </c>
      <c r="AK22">
        <f t="shared" si="22"/>
        <v>-1</v>
      </c>
      <c r="AL22" s="1">
        <f t="shared" si="23"/>
        <v>27.865979214594443</v>
      </c>
      <c r="AM22">
        <f t="shared" si="24"/>
        <v>0.48635308658697657</v>
      </c>
      <c r="AN22" t="s">
        <v>97</v>
      </c>
      <c r="AO22">
        <v>-1</v>
      </c>
      <c r="AP22" s="1">
        <f t="shared" si="25"/>
        <v>54.74759739746088</v>
      </c>
      <c r="AQ22">
        <f t="shared" si="26"/>
        <v>0.955525832141971</v>
      </c>
      <c r="AR22" t="str">
        <f t="shared" si="27"/>
        <v>Norte</v>
      </c>
      <c r="AS22">
        <f t="shared" si="28"/>
        <v>-1</v>
      </c>
      <c r="AT22" s="1">
        <f t="shared" si="29"/>
        <v>43.06393460012298</v>
      </c>
      <c r="AU22">
        <f t="shared" si="30"/>
        <v>0.7516074476356536</v>
      </c>
      <c r="AV22" t="str">
        <f t="shared" si="31"/>
        <v>Norte</v>
      </c>
      <c r="AW22">
        <f t="shared" si="32"/>
        <v>-1</v>
      </c>
      <c r="AX22" s="1">
        <f t="shared" si="33"/>
        <v>74.69931254792778</v>
      </c>
      <c r="AY22">
        <f t="shared" si="34"/>
        <v>1.3037489529376542</v>
      </c>
      <c r="AZ22" t="s">
        <v>97</v>
      </c>
      <c r="BA22">
        <v>-1</v>
      </c>
      <c r="BB22" s="7"/>
      <c r="BC22" s="1">
        <f t="shared" si="35"/>
        <v>7.91426406412754</v>
      </c>
      <c r="BD22">
        <f t="shared" si="36"/>
        <v>0.13812996579129322</v>
      </c>
      <c r="BE22" t="str">
        <f t="shared" si="37"/>
        <v>Norte</v>
      </c>
      <c r="BF22">
        <f t="shared" si="38"/>
        <v>1</v>
      </c>
      <c r="BG22" s="7"/>
      <c r="BH22" s="1">
        <f t="shared" si="39"/>
        <v>3.7693987332103625</v>
      </c>
      <c r="BI22" s="1">
        <f t="shared" si="40"/>
        <v>0.06578841871502415</v>
      </c>
      <c r="BJ22" t="str">
        <f t="shared" si="41"/>
        <v>Sul</v>
      </c>
      <c r="BK22">
        <f t="shared" si="42"/>
        <v>-1</v>
      </c>
      <c r="BL22" s="7"/>
      <c r="BM22" s="1">
        <f t="shared" si="43"/>
        <v>27.865979214594443</v>
      </c>
      <c r="BN22">
        <f t="shared" si="44"/>
        <v>0.48635308658697657</v>
      </c>
      <c r="BO22" t="str">
        <f t="shared" si="45"/>
        <v>Norte</v>
      </c>
      <c r="BP22">
        <f t="shared" si="46"/>
        <v>-1</v>
      </c>
      <c r="BQ22" s="7"/>
      <c r="BR22">
        <f t="shared" si="47"/>
        <v>0.7792615890486182</v>
      </c>
      <c r="BS22" s="1">
        <f t="shared" si="48"/>
        <v>44.64840018914379</v>
      </c>
      <c r="BT22">
        <f t="shared" si="49"/>
        <v>1.6475924628966339</v>
      </c>
      <c r="BU22" s="1">
        <f t="shared" si="50"/>
        <v>94.4000944815418</v>
      </c>
      <c r="BV22">
        <f t="shared" si="51"/>
        <v>0.4441152202066757</v>
      </c>
      <c r="BW22" s="1">
        <f t="shared" si="52"/>
        <v>25.445927735365693</v>
      </c>
      <c r="BY22" s="1">
        <f t="shared" si="62"/>
        <v>238.2245386778719</v>
      </c>
      <c r="BZ22" s="1">
        <f t="shared" si="63"/>
        <v>238.2245386778719</v>
      </c>
      <c r="CA22" s="1">
        <f t="shared" si="64"/>
        <v>301.77546132212814</v>
      </c>
      <c r="CB22" s="1">
        <f t="shared" si="65"/>
        <v>58.224538677871884</v>
      </c>
      <c r="CC22" s="1">
        <f t="shared" si="66"/>
        <v>276.7128504751852</v>
      </c>
      <c r="CD22" s="1">
        <f t="shared" si="67"/>
        <v>83.2871495248148</v>
      </c>
      <c r="CE22" s="1">
        <f t="shared" si="68"/>
        <v>263.2871495248148</v>
      </c>
      <c r="CF22" s="1">
        <f t="shared" si="69"/>
        <v>96.7128504751852</v>
      </c>
      <c r="CG22" s="1">
        <f t="shared" si="70"/>
        <v>216.39595736861287</v>
      </c>
      <c r="CH22" s="1">
        <f t="shared" si="71"/>
        <v>143.60404263138713</v>
      </c>
      <c r="CI22" s="1">
        <f t="shared" si="72"/>
        <v>323.60404263138713</v>
      </c>
      <c r="CJ22" s="1">
        <f t="shared" si="73"/>
        <v>36.39595736861288</v>
      </c>
      <c r="CL22" s="1">
        <f t="shared" si="74"/>
        <v>238.2245386778719</v>
      </c>
      <c r="CM22" s="1">
        <f t="shared" si="75"/>
        <v>0</v>
      </c>
      <c r="CN22" s="1">
        <f t="shared" si="76"/>
        <v>0</v>
      </c>
      <c r="CO22" s="1">
        <f t="shared" si="77"/>
        <v>0</v>
      </c>
      <c r="CQ22" s="1">
        <f t="shared" si="78"/>
        <v>276.7128504751852</v>
      </c>
      <c r="CR22" s="1">
        <f t="shared" si="79"/>
        <v>0</v>
      </c>
      <c r="CS22" s="1">
        <f t="shared" si="80"/>
        <v>0</v>
      </c>
      <c r="CT22" s="1">
        <f t="shared" si="81"/>
        <v>0</v>
      </c>
      <c r="CV22" s="1">
        <f t="shared" si="82"/>
        <v>216.39595736861287</v>
      </c>
      <c r="CW22" s="1">
        <f t="shared" si="83"/>
        <v>0</v>
      </c>
      <c r="CX22" s="1">
        <f t="shared" si="84"/>
        <v>0</v>
      </c>
      <c r="CY22" s="1">
        <f t="shared" si="85"/>
        <v>0</v>
      </c>
    </row>
    <row r="23" spans="1:103" ht="12.75">
      <c r="A23" s="1">
        <f t="shared" si="53"/>
        <v>23.416666666666668</v>
      </c>
      <c r="B23" s="2">
        <f t="shared" si="1"/>
        <v>0.4086979331753388</v>
      </c>
      <c r="C23" t="str">
        <f t="shared" si="54"/>
        <v>Sul</v>
      </c>
      <c r="D23" s="1">
        <f t="shared" si="61"/>
        <v>51.43333333333333</v>
      </c>
      <c r="E23" s="2">
        <f t="shared" si="2"/>
        <v>0.8976810119424168</v>
      </c>
      <c r="F23" t="str">
        <f t="shared" si="55"/>
        <v>Oeste</v>
      </c>
      <c r="G23" s="2">
        <f t="shared" si="56"/>
        <v>3</v>
      </c>
      <c r="H23" s="1">
        <f t="shared" si="57"/>
        <v>34</v>
      </c>
      <c r="I23" s="2" t="str">
        <f t="shared" si="58"/>
        <v>Milímetros</v>
      </c>
      <c r="J23" t="s">
        <v>7</v>
      </c>
      <c r="K23" s="1">
        <v>0</v>
      </c>
      <c r="L23" s="1">
        <f t="shared" si="3"/>
        <v>23.45</v>
      </c>
      <c r="M23" s="2">
        <f t="shared" si="4"/>
        <v>0.40927970959267024</v>
      </c>
      <c r="N23">
        <f t="shared" si="5"/>
        <v>-1</v>
      </c>
      <c r="O23">
        <f t="shared" si="6"/>
        <v>1</v>
      </c>
      <c r="P23">
        <v>1</v>
      </c>
      <c r="Q23">
        <f t="shared" si="59"/>
        <v>22</v>
      </c>
      <c r="R23" s="1">
        <v>0.75</v>
      </c>
      <c r="S23" s="1">
        <f t="shared" si="60"/>
        <v>0.42888888888888865</v>
      </c>
      <c r="T23" s="1">
        <f t="shared" si="7"/>
        <v>17.68333333333333</v>
      </c>
      <c r="U23" s="1">
        <f t="shared" si="8"/>
        <v>4.81666666666667</v>
      </c>
      <c r="V23" s="10">
        <f t="shared" si="9"/>
        <v>17.68333333333333</v>
      </c>
      <c r="W23" s="11">
        <f t="shared" si="10"/>
        <v>0.3086323893943306</v>
      </c>
      <c r="X23" s="8">
        <f t="shared" si="11"/>
        <v>29.040062211942463</v>
      </c>
      <c r="Y23" s="9">
        <f t="shared" si="12"/>
        <v>0.5068447005823833</v>
      </c>
      <c r="Z23" s="8">
        <f t="shared" si="13"/>
        <v>16.214641890228116</v>
      </c>
      <c r="AA23" s="9">
        <f t="shared" si="14"/>
        <v>0.2829988880162776</v>
      </c>
      <c r="AB23" s="8">
        <f t="shared" si="15"/>
        <v>49.915177851572835</v>
      </c>
      <c r="AC23" s="9">
        <f t="shared" si="16"/>
        <v>0.8711842002284954</v>
      </c>
      <c r="AD23" s="1">
        <f t="shared" si="17"/>
        <v>5.623395545275795</v>
      </c>
      <c r="AE23">
        <f t="shared" si="18"/>
        <v>0.09814676740704446</v>
      </c>
      <c r="AF23" t="s">
        <v>97</v>
      </c>
      <c r="AG23">
        <v>1</v>
      </c>
      <c r="AH23" s="1">
        <f t="shared" si="19"/>
        <v>7.202024776438552</v>
      </c>
      <c r="AI23">
        <f t="shared" si="20"/>
        <v>0.12569904515906127</v>
      </c>
      <c r="AJ23" t="str">
        <f t="shared" si="21"/>
        <v>Sul</v>
      </c>
      <c r="AK23">
        <f t="shared" si="22"/>
        <v>-1</v>
      </c>
      <c r="AL23" s="1">
        <f t="shared" si="23"/>
        <v>26.498511184906167</v>
      </c>
      <c r="AM23">
        <f t="shared" si="24"/>
        <v>0.46248626705315654</v>
      </c>
      <c r="AN23" t="s">
        <v>97</v>
      </c>
      <c r="AO23">
        <v>-1</v>
      </c>
      <c r="AP23" s="1">
        <f t="shared" si="25"/>
        <v>52.45672887860913</v>
      </c>
      <c r="AQ23">
        <f t="shared" si="26"/>
        <v>0.915542633757722</v>
      </c>
      <c r="AR23" t="str">
        <f t="shared" si="27"/>
        <v>Norte</v>
      </c>
      <c r="AS23">
        <f t="shared" si="28"/>
        <v>-1</v>
      </c>
      <c r="AT23" s="1">
        <f t="shared" si="29"/>
        <v>39.63130855689478</v>
      </c>
      <c r="AU23">
        <f t="shared" si="30"/>
        <v>0.6916968211916164</v>
      </c>
      <c r="AV23" t="str">
        <f t="shared" si="31"/>
        <v>Norte</v>
      </c>
      <c r="AW23">
        <f t="shared" si="32"/>
        <v>-1</v>
      </c>
      <c r="AX23" s="1">
        <f t="shared" si="33"/>
        <v>73.3318445182395</v>
      </c>
      <c r="AY23">
        <f t="shared" si="34"/>
        <v>1.2798821334038344</v>
      </c>
      <c r="AZ23" t="s">
        <v>97</v>
      </c>
      <c r="BA23">
        <v>-1</v>
      </c>
      <c r="BB23" s="7"/>
      <c r="BC23" s="1">
        <f t="shared" si="35"/>
        <v>5.623395545275795</v>
      </c>
      <c r="BD23">
        <f t="shared" si="36"/>
        <v>0.09814676740704446</v>
      </c>
      <c r="BE23" t="str">
        <f t="shared" si="37"/>
        <v>Norte</v>
      </c>
      <c r="BF23">
        <f t="shared" si="38"/>
        <v>1</v>
      </c>
      <c r="BG23" s="7"/>
      <c r="BH23" s="1">
        <f t="shared" si="39"/>
        <v>7.202024776438552</v>
      </c>
      <c r="BI23" s="1">
        <f t="shared" si="40"/>
        <v>0.12569904515906127</v>
      </c>
      <c r="BJ23" t="str">
        <f t="shared" si="41"/>
        <v>Sul</v>
      </c>
      <c r="BK23">
        <f t="shared" si="42"/>
        <v>-1</v>
      </c>
      <c r="BL23" s="7"/>
      <c r="BM23" s="1">
        <f t="shared" si="43"/>
        <v>26.498511184906167</v>
      </c>
      <c r="BN23">
        <f t="shared" si="44"/>
        <v>0.46248626705315654</v>
      </c>
      <c r="BO23" t="str">
        <f t="shared" si="45"/>
        <v>Norte</v>
      </c>
      <c r="BP23">
        <f t="shared" si="46"/>
        <v>-1</v>
      </c>
      <c r="BQ23" s="7"/>
      <c r="BR23">
        <f t="shared" si="47"/>
        <v>0.6761024630959522</v>
      </c>
      <c r="BS23" s="1">
        <f t="shared" si="48"/>
        <v>38.737817653797556</v>
      </c>
      <c r="BT23">
        <f t="shared" si="49"/>
        <v>1.6346162788053287</v>
      </c>
      <c r="BU23" s="1">
        <f t="shared" si="50"/>
        <v>93.6566138989252</v>
      </c>
      <c r="BV23">
        <f t="shared" si="51"/>
        <v>0.3728038664759776</v>
      </c>
      <c r="BW23" s="1">
        <f t="shared" si="52"/>
        <v>21.360088135232193</v>
      </c>
      <c r="BY23" s="1">
        <f t="shared" si="62"/>
        <v>234.28662744058607</v>
      </c>
      <c r="BZ23" s="1">
        <f t="shared" si="63"/>
        <v>234.28662744058607</v>
      </c>
      <c r="CA23" s="1">
        <f t="shared" si="64"/>
        <v>305.7133725594139</v>
      </c>
      <c r="CB23" s="1">
        <f t="shared" si="65"/>
        <v>54.28662744058606</v>
      </c>
      <c r="CC23" s="1">
        <f t="shared" si="66"/>
        <v>275.9284957311482</v>
      </c>
      <c r="CD23" s="1">
        <f t="shared" si="67"/>
        <v>84.0715042688518</v>
      </c>
      <c r="CE23" s="1">
        <f t="shared" si="68"/>
        <v>264.0715042688518</v>
      </c>
      <c r="CF23" s="1">
        <f t="shared" si="69"/>
        <v>95.9284957311482</v>
      </c>
      <c r="CG23" s="1">
        <f t="shared" si="70"/>
        <v>212.96890016681024</v>
      </c>
      <c r="CH23" s="1">
        <f t="shared" si="71"/>
        <v>147.03109983318976</v>
      </c>
      <c r="CI23" s="1">
        <f t="shared" si="72"/>
        <v>327.0310998331897</v>
      </c>
      <c r="CJ23" s="1">
        <f t="shared" si="73"/>
        <v>32.96890016681025</v>
      </c>
      <c r="CL23" s="1">
        <f t="shared" si="74"/>
        <v>234.28662744058607</v>
      </c>
      <c r="CM23" s="1">
        <f t="shared" si="75"/>
        <v>0</v>
      </c>
      <c r="CN23" s="1">
        <f t="shared" si="76"/>
        <v>0</v>
      </c>
      <c r="CO23" s="1">
        <f t="shared" si="77"/>
        <v>0</v>
      </c>
      <c r="CQ23" s="1">
        <f t="shared" si="78"/>
        <v>275.9284957311482</v>
      </c>
      <c r="CR23" s="1">
        <f t="shared" si="79"/>
        <v>0</v>
      </c>
      <c r="CS23" s="1">
        <f t="shared" si="80"/>
        <v>0</v>
      </c>
      <c r="CT23" s="1">
        <f t="shared" si="81"/>
        <v>0</v>
      </c>
      <c r="CV23" s="1">
        <f t="shared" si="82"/>
        <v>212.96890016681024</v>
      </c>
      <c r="CW23" s="1">
        <f t="shared" si="83"/>
        <v>0</v>
      </c>
      <c r="CX23" s="1">
        <f t="shared" si="84"/>
        <v>0</v>
      </c>
      <c r="CY23" s="1">
        <f t="shared" si="85"/>
        <v>0</v>
      </c>
    </row>
    <row r="24" spans="1:103" ht="12.75">
      <c r="A24" s="1">
        <f t="shared" si="53"/>
        <v>23.416666666666668</v>
      </c>
      <c r="B24" s="2">
        <f t="shared" si="1"/>
        <v>0.4086979331753388</v>
      </c>
      <c r="C24" t="str">
        <f t="shared" si="54"/>
        <v>Sul</v>
      </c>
      <c r="D24" s="1">
        <f t="shared" si="61"/>
        <v>51.43333333333333</v>
      </c>
      <c r="E24" s="2">
        <f t="shared" si="2"/>
        <v>0.8976810119424168</v>
      </c>
      <c r="F24" t="str">
        <f t="shared" si="55"/>
        <v>Oeste</v>
      </c>
      <c r="G24" s="2">
        <f t="shared" si="56"/>
        <v>3</v>
      </c>
      <c r="H24" s="1">
        <f t="shared" si="57"/>
        <v>34</v>
      </c>
      <c r="I24" s="2" t="str">
        <f t="shared" si="58"/>
        <v>Milímetros</v>
      </c>
      <c r="J24" t="s">
        <v>7</v>
      </c>
      <c r="K24" s="1">
        <v>0</v>
      </c>
      <c r="L24" s="1">
        <f t="shared" si="3"/>
        <v>23.45</v>
      </c>
      <c r="M24" s="2">
        <f t="shared" si="4"/>
        <v>0.40927970959267024</v>
      </c>
      <c r="N24">
        <f t="shared" si="5"/>
        <v>-1</v>
      </c>
      <c r="O24">
        <f t="shared" si="6"/>
        <v>1</v>
      </c>
      <c r="P24">
        <v>1</v>
      </c>
      <c r="Q24">
        <f t="shared" si="59"/>
        <v>23</v>
      </c>
      <c r="R24" s="1">
        <v>0.5</v>
      </c>
      <c r="S24" s="1">
        <f t="shared" si="60"/>
        <v>0.42888888888888865</v>
      </c>
      <c r="T24" s="1">
        <f t="shared" si="7"/>
        <v>13.93333333333333</v>
      </c>
      <c r="U24" s="1">
        <f t="shared" si="8"/>
        <v>1.06666666666667</v>
      </c>
      <c r="V24" s="10">
        <f t="shared" si="9"/>
        <v>13.93333333333333</v>
      </c>
      <c r="W24" s="11">
        <f t="shared" si="10"/>
        <v>0.24318254244454318</v>
      </c>
      <c r="X24" s="8">
        <f t="shared" si="11"/>
        <v>27.046351345803206</v>
      </c>
      <c r="Y24" s="9">
        <f t="shared" si="12"/>
        <v>0.4720478816354654</v>
      </c>
      <c r="Z24" s="8">
        <f t="shared" si="13"/>
        <v>12.779196576800235</v>
      </c>
      <c r="AA24" s="9">
        <f t="shared" si="14"/>
        <v>0.2230390560247525</v>
      </c>
      <c r="AB24" s="8">
        <f t="shared" si="15"/>
        <v>48.781806192203355</v>
      </c>
      <c r="AC24" s="9">
        <f t="shared" si="16"/>
        <v>0.8514031331237063</v>
      </c>
      <c r="AD24" s="1">
        <f t="shared" si="17"/>
        <v>3.6296846791365383</v>
      </c>
      <c r="AE24">
        <f t="shared" si="18"/>
        <v>0.06334994846012652</v>
      </c>
      <c r="AF24" t="s">
        <v>97</v>
      </c>
      <c r="AG24">
        <v>1</v>
      </c>
      <c r="AH24" s="1">
        <f t="shared" si="19"/>
        <v>10.637470089866433</v>
      </c>
      <c r="AI24">
        <f t="shared" si="20"/>
        <v>0.18565887715058635</v>
      </c>
      <c r="AJ24" t="str">
        <f t="shared" si="21"/>
        <v>Sul</v>
      </c>
      <c r="AK24">
        <f t="shared" si="22"/>
        <v>-1</v>
      </c>
      <c r="AL24" s="1">
        <f t="shared" si="23"/>
        <v>25.365139525536687</v>
      </c>
      <c r="AM24">
        <f t="shared" si="24"/>
        <v>0.4427051999483675</v>
      </c>
      <c r="AN24" t="s">
        <v>97</v>
      </c>
      <c r="AO24">
        <v>-1</v>
      </c>
      <c r="AP24" s="1">
        <f t="shared" si="25"/>
        <v>50.463018012469874</v>
      </c>
      <c r="AQ24">
        <f t="shared" si="26"/>
        <v>0.8807458148108042</v>
      </c>
      <c r="AR24" t="str">
        <f t="shared" si="27"/>
        <v>Norte</v>
      </c>
      <c r="AS24">
        <f t="shared" si="28"/>
        <v>-1</v>
      </c>
      <c r="AT24" s="1">
        <f t="shared" si="29"/>
        <v>36.1958632434669</v>
      </c>
      <c r="AU24">
        <f t="shared" si="30"/>
        <v>0.6317369892000914</v>
      </c>
      <c r="AV24" t="str">
        <f t="shared" si="31"/>
        <v>Norte</v>
      </c>
      <c r="AW24">
        <f t="shared" si="32"/>
        <v>-1</v>
      </c>
      <c r="AX24" s="1">
        <f t="shared" si="33"/>
        <v>72.19847285887002</v>
      </c>
      <c r="AY24">
        <f t="shared" si="34"/>
        <v>1.260101066299045</v>
      </c>
      <c r="AZ24" t="s">
        <v>97</v>
      </c>
      <c r="BA24">
        <v>-1</v>
      </c>
      <c r="BB24" s="7"/>
      <c r="BC24" s="1">
        <f t="shared" si="35"/>
        <v>3.6296846791365383</v>
      </c>
      <c r="BD24">
        <f t="shared" si="36"/>
        <v>0.06334994846012652</v>
      </c>
      <c r="BE24" t="str">
        <f t="shared" si="37"/>
        <v>Norte</v>
      </c>
      <c r="BF24">
        <f t="shared" si="38"/>
        <v>1</v>
      </c>
      <c r="BG24" s="7"/>
      <c r="BH24" s="1">
        <f t="shared" si="39"/>
        <v>10.637470089866433</v>
      </c>
      <c r="BI24" s="1">
        <f t="shared" si="40"/>
        <v>0.18565887715058635</v>
      </c>
      <c r="BJ24" t="str">
        <f t="shared" si="41"/>
        <v>Sul</v>
      </c>
      <c r="BK24">
        <f t="shared" si="42"/>
        <v>-1</v>
      </c>
      <c r="BL24" s="7"/>
      <c r="BM24" s="1">
        <f t="shared" si="43"/>
        <v>25.365139525536687</v>
      </c>
      <c r="BN24">
        <f t="shared" si="44"/>
        <v>0.4427051999483675</v>
      </c>
      <c r="BO24" t="str">
        <f t="shared" si="45"/>
        <v>Norte</v>
      </c>
      <c r="BP24">
        <f t="shared" si="46"/>
        <v>-1</v>
      </c>
      <c r="BQ24" s="7"/>
      <c r="BR24">
        <f t="shared" si="47"/>
        <v>0.5580711491741384</v>
      </c>
      <c r="BS24" s="1">
        <f t="shared" si="48"/>
        <v>31.975121515693903</v>
      </c>
      <c r="BT24">
        <f t="shared" si="49"/>
        <v>1.6219470038690569</v>
      </c>
      <c r="BU24" s="1">
        <f t="shared" si="50"/>
        <v>92.93071791558597</v>
      </c>
      <c r="BV24">
        <f t="shared" si="51"/>
        <v>0.29807063711241516</v>
      </c>
      <c r="BW24" s="1">
        <f t="shared" si="52"/>
        <v>17.078189503316914</v>
      </c>
      <c r="BY24" s="1">
        <f t="shared" si="62"/>
        <v>229.79591991545817</v>
      </c>
      <c r="BZ24" s="1">
        <f t="shared" si="63"/>
        <v>229.79591991545817</v>
      </c>
      <c r="CA24" s="1">
        <f t="shared" si="64"/>
        <v>310.20408008454183</v>
      </c>
      <c r="CB24" s="1">
        <f t="shared" si="65"/>
        <v>49.79591991545816</v>
      </c>
      <c r="CC24" s="1">
        <f t="shared" si="66"/>
        <v>275.1576759526695</v>
      </c>
      <c r="CD24" s="1">
        <f t="shared" si="67"/>
        <v>84.84232404733054</v>
      </c>
      <c r="CE24" s="1">
        <f t="shared" si="68"/>
        <v>264.8423240473305</v>
      </c>
      <c r="CF24" s="1">
        <f t="shared" si="69"/>
        <v>95.15767595266946</v>
      </c>
      <c r="CG24" s="1">
        <f t="shared" si="70"/>
        <v>209.31841856373944</v>
      </c>
      <c r="CH24" s="1">
        <f t="shared" si="71"/>
        <v>150.68158143626056</v>
      </c>
      <c r="CI24" s="1">
        <f t="shared" si="72"/>
        <v>330.68158143626056</v>
      </c>
      <c r="CJ24" s="1">
        <f t="shared" si="73"/>
        <v>29.31841856373945</v>
      </c>
      <c r="CL24" s="1">
        <f t="shared" si="74"/>
        <v>229.79591991545817</v>
      </c>
      <c r="CM24" s="1">
        <f t="shared" si="75"/>
        <v>0</v>
      </c>
      <c r="CN24" s="1">
        <f t="shared" si="76"/>
        <v>0</v>
      </c>
      <c r="CO24" s="1">
        <f t="shared" si="77"/>
        <v>0</v>
      </c>
      <c r="CQ24" s="1">
        <f t="shared" si="78"/>
        <v>275.1576759526695</v>
      </c>
      <c r="CR24" s="1">
        <f t="shared" si="79"/>
        <v>0</v>
      </c>
      <c r="CS24" s="1">
        <f t="shared" si="80"/>
        <v>0</v>
      </c>
      <c r="CT24" s="1">
        <f t="shared" si="81"/>
        <v>0</v>
      </c>
      <c r="CV24" s="1">
        <f t="shared" si="82"/>
        <v>209.31841856373944</v>
      </c>
      <c r="CW24" s="1">
        <f t="shared" si="83"/>
        <v>0</v>
      </c>
      <c r="CX24" s="1">
        <f t="shared" si="84"/>
        <v>0</v>
      </c>
      <c r="CY24" s="1">
        <f t="shared" si="85"/>
        <v>0</v>
      </c>
    </row>
    <row r="25" spans="1:103" ht="12.75">
      <c r="A25" s="1">
        <f t="shared" si="53"/>
        <v>23.416666666666668</v>
      </c>
      <c r="B25" s="2">
        <f t="shared" si="1"/>
        <v>0.4086979331753388</v>
      </c>
      <c r="C25" t="str">
        <f t="shared" si="54"/>
        <v>Sul</v>
      </c>
      <c r="D25" s="1">
        <f t="shared" si="61"/>
        <v>51.43333333333333</v>
      </c>
      <c r="E25" s="2">
        <f t="shared" si="2"/>
        <v>0.8976810119424168</v>
      </c>
      <c r="F25" t="str">
        <f t="shared" si="55"/>
        <v>Oeste</v>
      </c>
      <c r="G25" s="2">
        <f t="shared" si="56"/>
        <v>3</v>
      </c>
      <c r="H25" s="1">
        <f t="shared" si="57"/>
        <v>34</v>
      </c>
      <c r="I25" s="2" t="str">
        <f t="shared" si="58"/>
        <v>Milímetros</v>
      </c>
      <c r="J25" t="s">
        <v>7</v>
      </c>
      <c r="K25" s="1">
        <v>0</v>
      </c>
      <c r="L25" s="1">
        <f t="shared" si="3"/>
        <v>23.45</v>
      </c>
      <c r="M25" s="2">
        <f t="shared" si="4"/>
        <v>0.40927970959267024</v>
      </c>
      <c r="N25">
        <f t="shared" si="5"/>
        <v>-1</v>
      </c>
      <c r="O25">
        <f t="shared" si="6"/>
        <v>1</v>
      </c>
      <c r="P25">
        <v>1</v>
      </c>
      <c r="Q25">
        <f t="shared" si="59"/>
        <v>24</v>
      </c>
      <c r="R25" s="1">
        <v>0.25</v>
      </c>
      <c r="S25" s="1">
        <f t="shared" si="60"/>
        <v>0.42888888888888865</v>
      </c>
      <c r="T25" s="1">
        <f t="shared" si="7"/>
        <v>10.18333333333333</v>
      </c>
      <c r="U25" s="1">
        <f t="shared" si="8"/>
        <v>2.68333333333333</v>
      </c>
      <c r="V25" s="10">
        <f t="shared" si="9"/>
        <v>10.18333333333333</v>
      </c>
      <c r="W25" s="11">
        <f t="shared" si="10"/>
        <v>0.17773269549475582</v>
      </c>
      <c r="X25" s="8">
        <f t="shared" si="11"/>
        <v>25.42025979970567</v>
      </c>
      <c r="Y25" s="9">
        <f t="shared" si="12"/>
        <v>0.4436672302172182</v>
      </c>
      <c r="Z25" s="8">
        <f t="shared" si="13"/>
        <v>9.341556099837433</v>
      </c>
      <c r="AA25" s="9">
        <f t="shared" si="14"/>
        <v>0.16304091120192335</v>
      </c>
      <c r="AB25" s="8">
        <f t="shared" si="15"/>
        <v>47.89920874830599</v>
      </c>
      <c r="AC25" s="9">
        <f t="shared" si="16"/>
        <v>0.8359989017580114</v>
      </c>
      <c r="AD25" s="1">
        <f t="shared" si="17"/>
        <v>2.0035931330390007</v>
      </c>
      <c r="AE25">
        <f t="shared" si="18"/>
        <v>0.034969297041879344</v>
      </c>
      <c r="AF25" t="s">
        <v>97</v>
      </c>
      <c r="AG25">
        <v>1</v>
      </c>
      <c r="AH25" s="1">
        <f t="shared" si="19"/>
        <v>14.075110566829235</v>
      </c>
      <c r="AI25">
        <f t="shared" si="20"/>
        <v>0.24565702197341552</v>
      </c>
      <c r="AJ25" t="str">
        <f t="shared" si="21"/>
        <v>Sul</v>
      </c>
      <c r="AK25">
        <f t="shared" si="22"/>
        <v>-1</v>
      </c>
      <c r="AL25" s="1">
        <f t="shared" si="23"/>
        <v>24.48254208163932</v>
      </c>
      <c r="AM25">
        <f t="shared" si="24"/>
        <v>0.4273009685826725</v>
      </c>
      <c r="AN25" t="s">
        <v>97</v>
      </c>
      <c r="AO25">
        <v>-1</v>
      </c>
      <c r="AP25" s="1">
        <f t="shared" si="25"/>
        <v>48.83692646637233</v>
      </c>
      <c r="AQ25">
        <f t="shared" si="26"/>
        <v>0.852365163392557</v>
      </c>
      <c r="AR25" t="str">
        <f t="shared" si="27"/>
        <v>Norte</v>
      </c>
      <c r="AS25">
        <f t="shared" si="28"/>
        <v>-1</v>
      </c>
      <c r="AT25" s="1">
        <f t="shared" si="29"/>
        <v>32.758222766504105</v>
      </c>
      <c r="AU25">
        <f t="shared" si="30"/>
        <v>0.5717388443772622</v>
      </c>
      <c r="AV25" t="str">
        <f t="shared" si="31"/>
        <v>Norte</v>
      </c>
      <c r="AW25">
        <f t="shared" si="32"/>
        <v>-1</v>
      </c>
      <c r="AX25" s="1">
        <f t="shared" si="33"/>
        <v>71.31587541497265</v>
      </c>
      <c r="AY25">
        <f t="shared" si="34"/>
        <v>1.2446968349333503</v>
      </c>
      <c r="AZ25" t="s">
        <v>97</v>
      </c>
      <c r="BA25">
        <v>-1</v>
      </c>
      <c r="BB25" s="7"/>
      <c r="BC25" s="1">
        <f t="shared" si="35"/>
        <v>2.0035931330390007</v>
      </c>
      <c r="BD25">
        <f t="shared" si="36"/>
        <v>0.034969297041879344</v>
      </c>
      <c r="BE25" t="str">
        <f t="shared" si="37"/>
        <v>Norte</v>
      </c>
      <c r="BF25">
        <f t="shared" si="38"/>
        <v>1</v>
      </c>
      <c r="BG25" s="7"/>
      <c r="BH25" s="1">
        <f t="shared" si="39"/>
        <v>14.075110566829235</v>
      </c>
      <c r="BI25" s="1">
        <f t="shared" si="40"/>
        <v>0.24565702197341552</v>
      </c>
      <c r="BJ25" t="str">
        <f t="shared" si="41"/>
        <v>Sul</v>
      </c>
      <c r="BK25">
        <f t="shared" si="42"/>
        <v>-1</v>
      </c>
      <c r="BL25" s="7"/>
      <c r="BM25" s="1">
        <f t="shared" si="43"/>
        <v>24.48254208163932</v>
      </c>
      <c r="BN25">
        <f t="shared" si="44"/>
        <v>0.4273009685826725</v>
      </c>
      <c r="BO25" t="str">
        <f t="shared" si="45"/>
        <v>Norte</v>
      </c>
      <c r="BP25">
        <f t="shared" si="46"/>
        <v>-1</v>
      </c>
      <c r="BQ25" s="7"/>
      <c r="BR25">
        <f t="shared" si="47"/>
        <v>0.4245087842849426</v>
      </c>
      <c r="BS25" s="1">
        <f t="shared" si="48"/>
        <v>24.322561705756698</v>
      </c>
      <c r="BT25">
        <f t="shared" si="49"/>
        <v>1.609773511563252</v>
      </c>
      <c r="BU25" s="1">
        <f t="shared" si="50"/>
        <v>92.23322818452837</v>
      </c>
      <c r="BV25">
        <f t="shared" si="51"/>
        <v>0.22038279591876017</v>
      </c>
      <c r="BW25" s="1">
        <f t="shared" si="52"/>
        <v>12.627004083437901</v>
      </c>
      <c r="BY25" s="1">
        <f t="shared" si="62"/>
        <v>224.64840018914379</v>
      </c>
      <c r="BZ25" s="1">
        <f t="shared" si="63"/>
        <v>224.64840018914379</v>
      </c>
      <c r="CA25" s="1">
        <f t="shared" si="64"/>
        <v>315.3515998108562</v>
      </c>
      <c r="CB25" s="1">
        <f t="shared" si="65"/>
        <v>44.64840018914379</v>
      </c>
      <c r="CC25" s="1">
        <f t="shared" si="66"/>
        <v>274.4000944815418</v>
      </c>
      <c r="CD25" s="1">
        <f t="shared" si="67"/>
        <v>85.5999055184582</v>
      </c>
      <c r="CE25" s="1">
        <f t="shared" si="68"/>
        <v>265.5999055184582</v>
      </c>
      <c r="CF25" s="1">
        <f t="shared" si="69"/>
        <v>94.4000944815418</v>
      </c>
      <c r="CG25" s="1">
        <f t="shared" si="70"/>
        <v>205.4459277353657</v>
      </c>
      <c r="CH25" s="1">
        <f t="shared" si="71"/>
        <v>154.5540722646343</v>
      </c>
      <c r="CI25" s="1">
        <f t="shared" si="72"/>
        <v>334.5540722646343</v>
      </c>
      <c r="CJ25" s="1">
        <f t="shared" si="73"/>
        <v>25.445927735365693</v>
      </c>
      <c r="CL25" s="1">
        <f t="shared" si="74"/>
        <v>224.64840018914379</v>
      </c>
      <c r="CM25" s="1">
        <f t="shared" si="75"/>
        <v>0</v>
      </c>
      <c r="CN25" s="1">
        <f t="shared" si="76"/>
        <v>0</v>
      </c>
      <c r="CO25" s="1">
        <f t="shared" si="77"/>
        <v>0</v>
      </c>
      <c r="CQ25" s="1">
        <f t="shared" si="78"/>
        <v>274.4000944815418</v>
      </c>
      <c r="CR25" s="1">
        <f t="shared" si="79"/>
        <v>0</v>
      </c>
      <c r="CS25" s="1">
        <f t="shared" si="80"/>
        <v>0</v>
      </c>
      <c r="CT25" s="1">
        <f t="shared" si="81"/>
        <v>0</v>
      </c>
      <c r="CV25" s="1">
        <f t="shared" si="82"/>
        <v>205.4459277353657</v>
      </c>
      <c r="CW25" s="1">
        <f t="shared" si="83"/>
        <v>0</v>
      </c>
      <c r="CX25" s="1">
        <f t="shared" si="84"/>
        <v>0</v>
      </c>
      <c r="CY25" s="1">
        <f t="shared" si="85"/>
        <v>0</v>
      </c>
    </row>
    <row r="26" spans="1:103" ht="12.75">
      <c r="A26" s="1">
        <f t="shared" si="53"/>
        <v>23.416666666666668</v>
      </c>
      <c r="B26" s="2">
        <f t="shared" si="1"/>
        <v>0.4086979331753388</v>
      </c>
      <c r="C26" t="str">
        <f t="shared" si="54"/>
        <v>Sul</v>
      </c>
      <c r="D26" s="1">
        <f t="shared" si="61"/>
        <v>51.43333333333333</v>
      </c>
      <c r="E26" s="2">
        <f t="shared" si="2"/>
        <v>0.8976810119424168</v>
      </c>
      <c r="F26" t="str">
        <f t="shared" si="55"/>
        <v>Oeste</v>
      </c>
      <c r="G26" s="2">
        <f t="shared" si="56"/>
        <v>3</v>
      </c>
      <c r="H26" s="1">
        <f t="shared" si="57"/>
        <v>34</v>
      </c>
      <c r="I26" s="2" t="str">
        <f t="shared" si="58"/>
        <v>Milímetros</v>
      </c>
      <c r="J26" t="s">
        <v>7</v>
      </c>
      <c r="K26" s="1">
        <v>0</v>
      </c>
      <c r="L26" s="1">
        <f t="shared" si="3"/>
        <v>23.45</v>
      </c>
      <c r="M26" s="2">
        <f t="shared" si="4"/>
        <v>0.40927970959267024</v>
      </c>
      <c r="N26">
        <f t="shared" si="5"/>
        <v>-1</v>
      </c>
      <c r="O26">
        <f t="shared" si="6"/>
        <v>1</v>
      </c>
      <c r="P26">
        <v>1</v>
      </c>
      <c r="Q26">
        <f t="shared" si="59"/>
        <v>25</v>
      </c>
      <c r="R26" s="1">
        <v>0</v>
      </c>
      <c r="S26" s="1">
        <f t="shared" si="60"/>
        <v>0.42888888888888865</v>
      </c>
      <c r="T26" s="1">
        <f t="shared" si="7"/>
        <v>6.43333333333333</v>
      </c>
      <c r="U26" s="1">
        <f t="shared" si="8"/>
        <v>6.43333333333333</v>
      </c>
      <c r="V26" s="10">
        <f t="shared" si="9"/>
        <v>6.43333333333333</v>
      </c>
      <c r="W26" s="11">
        <f t="shared" si="10"/>
        <v>0.11228284854496848</v>
      </c>
      <c r="X26" s="8">
        <f t="shared" si="11"/>
        <v>24.23624798651307</v>
      </c>
      <c r="Y26" s="9">
        <f t="shared" si="12"/>
        <v>0.42300232569449936</v>
      </c>
      <c r="Z26" s="8">
        <f t="shared" si="13"/>
        <v>5.902337094381579</v>
      </c>
      <c r="AA26" s="9">
        <f t="shared" si="14"/>
        <v>0.10301521585955387</v>
      </c>
      <c r="AB26" s="8">
        <f t="shared" si="15"/>
        <v>47.28147553187419</v>
      </c>
      <c r="AC26" s="9">
        <f t="shared" si="16"/>
        <v>0.8252174232323418</v>
      </c>
      <c r="AD26" s="1">
        <f t="shared" si="17"/>
        <v>0.819581319846403</v>
      </c>
      <c r="AE26">
        <f t="shared" si="18"/>
        <v>0.014304392519160478</v>
      </c>
      <c r="AF26" t="s">
        <v>97</v>
      </c>
      <c r="AG26">
        <v>1</v>
      </c>
      <c r="AH26" s="1">
        <f t="shared" si="19"/>
        <v>17.51432957228509</v>
      </c>
      <c r="AI26">
        <f t="shared" si="20"/>
        <v>0.305682717315785</v>
      </c>
      <c r="AJ26" t="str">
        <f t="shared" si="21"/>
        <v>Sul</v>
      </c>
      <c r="AK26">
        <f t="shared" si="22"/>
        <v>-1</v>
      </c>
      <c r="AL26" s="1">
        <f t="shared" si="23"/>
        <v>23.864808865207525</v>
      </c>
      <c r="AM26">
        <f t="shared" si="24"/>
        <v>0.41651949005700295</v>
      </c>
      <c r="AN26" t="s">
        <v>97</v>
      </c>
      <c r="AO26">
        <v>-1</v>
      </c>
      <c r="AP26" s="1">
        <f t="shared" si="25"/>
        <v>47.652914653179735</v>
      </c>
      <c r="AQ26">
        <f t="shared" si="26"/>
        <v>0.8317002588698381</v>
      </c>
      <c r="AR26" t="str">
        <f t="shared" si="27"/>
        <v>Norte</v>
      </c>
      <c r="AS26">
        <f t="shared" si="28"/>
        <v>-1</v>
      </c>
      <c r="AT26" s="1">
        <f t="shared" si="29"/>
        <v>29.319003761048247</v>
      </c>
      <c r="AU26">
        <f t="shared" si="30"/>
        <v>0.5117131490348927</v>
      </c>
      <c r="AV26" t="str">
        <f t="shared" si="31"/>
        <v>Norte</v>
      </c>
      <c r="AW26">
        <f t="shared" si="32"/>
        <v>-1</v>
      </c>
      <c r="AX26" s="1">
        <f t="shared" si="33"/>
        <v>70.69814219854086</v>
      </c>
      <c r="AY26">
        <f t="shared" si="34"/>
        <v>1.2339153564076806</v>
      </c>
      <c r="AZ26" t="s">
        <v>97</v>
      </c>
      <c r="BA26">
        <v>-1</v>
      </c>
      <c r="BB26" s="7"/>
      <c r="BC26" s="1">
        <f t="shared" si="35"/>
        <v>0.819581319846403</v>
      </c>
      <c r="BD26">
        <f t="shared" si="36"/>
        <v>0.014304392519160478</v>
      </c>
      <c r="BE26" t="str">
        <f t="shared" si="37"/>
        <v>Norte</v>
      </c>
      <c r="BF26">
        <f t="shared" si="38"/>
        <v>1</v>
      </c>
      <c r="BG26" s="7"/>
      <c r="BH26" s="1">
        <f t="shared" si="39"/>
        <v>17.51432957228509</v>
      </c>
      <c r="BI26" s="1">
        <f t="shared" si="40"/>
        <v>0.305682717315785</v>
      </c>
      <c r="BJ26" t="str">
        <f t="shared" si="41"/>
        <v>Sul</v>
      </c>
      <c r="BK26">
        <f t="shared" si="42"/>
        <v>-1</v>
      </c>
      <c r="BL26" s="7"/>
      <c r="BM26" s="1">
        <f t="shared" si="43"/>
        <v>23.864808865207525</v>
      </c>
      <c r="BN26">
        <f t="shared" si="44"/>
        <v>0.41651949005700295</v>
      </c>
      <c r="BO26" t="str">
        <f t="shared" si="45"/>
        <v>Norte</v>
      </c>
      <c r="BP26">
        <f t="shared" si="46"/>
        <v>-1</v>
      </c>
      <c r="BQ26" s="7"/>
      <c r="BR26">
        <f t="shared" si="47"/>
        <v>0.27646089822115444</v>
      </c>
      <c r="BS26" s="1">
        <f t="shared" si="48"/>
        <v>15.840042668467959</v>
      </c>
      <c r="BT26">
        <f t="shared" si="49"/>
        <v>1.598783620167847</v>
      </c>
      <c r="BU26" s="1">
        <f t="shared" si="50"/>
        <v>91.60355379026451</v>
      </c>
      <c r="BV26">
        <f t="shared" si="51"/>
        <v>0.1403727469787922</v>
      </c>
      <c r="BW26" s="1">
        <f t="shared" si="52"/>
        <v>8.042765960542571</v>
      </c>
      <c r="BY26" s="1">
        <f t="shared" si="62"/>
        <v>218.73781765379755</v>
      </c>
      <c r="BZ26" s="1">
        <f t="shared" si="63"/>
        <v>218.73781765379755</v>
      </c>
      <c r="CA26" s="1">
        <f t="shared" si="64"/>
        <v>321.26218234620245</v>
      </c>
      <c r="CB26" s="1">
        <f t="shared" si="65"/>
        <v>38.737817653797556</v>
      </c>
      <c r="CC26" s="1">
        <f t="shared" si="66"/>
        <v>273.65661389892523</v>
      </c>
      <c r="CD26" s="1">
        <f t="shared" si="67"/>
        <v>86.3433861010748</v>
      </c>
      <c r="CE26" s="1">
        <f t="shared" si="68"/>
        <v>266.34338610107477</v>
      </c>
      <c r="CF26" s="1">
        <f t="shared" si="69"/>
        <v>93.6566138989252</v>
      </c>
      <c r="CG26" s="1">
        <f t="shared" si="70"/>
        <v>201.3600881352322</v>
      </c>
      <c r="CH26" s="1">
        <f t="shared" si="71"/>
        <v>158.6399118647678</v>
      </c>
      <c r="CI26" s="1">
        <f t="shared" si="72"/>
        <v>338.6399118647678</v>
      </c>
      <c r="CJ26" s="1">
        <f t="shared" si="73"/>
        <v>21.360088135232193</v>
      </c>
      <c r="CL26" s="1">
        <f t="shared" si="74"/>
        <v>218.73781765379755</v>
      </c>
      <c r="CM26" s="1">
        <f t="shared" si="75"/>
        <v>0</v>
      </c>
      <c r="CN26" s="1">
        <f t="shared" si="76"/>
        <v>0</v>
      </c>
      <c r="CO26" s="1">
        <f t="shared" si="77"/>
        <v>0</v>
      </c>
      <c r="CQ26" s="1">
        <f t="shared" si="78"/>
        <v>273.65661389892523</v>
      </c>
      <c r="CR26" s="1">
        <f t="shared" si="79"/>
        <v>0</v>
      </c>
      <c r="CS26" s="1">
        <f t="shared" si="80"/>
        <v>0</v>
      </c>
      <c r="CT26" s="1">
        <f t="shared" si="81"/>
        <v>0</v>
      </c>
      <c r="CV26" s="1">
        <f t="shared" si="82"/>
        <v>201.3600881352322</v>
      </c>
      <c r="CW26" s="1">
        <f t="shared" si="83"/>
        <v>0</v>
      </c>
      <c r="CX26" s="1">
        <f t="shared" si="84"/>
        <v>0</v>
      </c>
      <c r="CY26" s="1">
        <f t="shared" si="85"/>
        <v>0</v>
      </c>
    </row>
    <row r="27" spans="1:103" ht="12.75">
      <c r="A27" s="1">
        <f t="shared" si="53"/>
        <v>23.416666666666668</v>
      </c>
      <c r="B27" s="2">
        <f t="shared" si="1"/>
        <v>0.4086979331753388</v>
      </c>
      <c r="C27" t="str">
        <f t="shared" si="54"/>
        <v>Sul</v>
      </c>
      <c r="D27" s="1">
        <f t="shared" si="61"/>
        <v>51.43333333333333</v>
      </c>
      <c r="E27" s="2">
        <f t="shared" si="2"/>
        <v>0.8976810119424168</v>
      </c>
      <c r="F27" t="str">
        <f t="shared" si="55"/>
        <v>Oeste</v>
      </c>
      <c r="G27" s="2">
        <f t="shared" si="56"/>
        <v>3</v>
      </c>
      <c r="H27" s="1">
        <f t="shared" si="57"/>
        <v>34</v>
      </c>
      <c r="I27" s="2" t="str">
        <f t="shared" si="58"/>
        <v>Milímetros</v>
      </c>
      <c r="J27" t="s">
        <v>7</v>
      </c>
      <c r="K27" s="1">
        <v>0</v>
      </c>
      <c r="L27" s="1">
        <f t="shared" si="3"/>
        <v>23.45</v>
      </c>
      <c r="M27" s="2">
        <f t="shared" si="4"/>
        <v>0.40927970959267024</v>
      </c>
      <c r="N27">
        <f t="shared" si="5"/>
        <v>-1</v>
      </c>
      <c r="O27">
        <f t="shared" si="6"/>
        <v>1</v>
      </c>
      <c r="P27">
        <v>1</v>
      </c>
      <c r="Q27">
        <f t="shared" si="59"/>
        <v>26</v>
      </c>
      <c r="R27" s="1">
        <v>0.25</v>
      </c>
      <c r="S27" s="1">
        <f t="shared" si="60"/>
        <v>0.42888888888888865</v>
      </c>
      <c r="T27" s="1">
        <f>ABS(R27*15-(D27-G27*15))</f>
        <v>2.68333333333333</v>
      </c>
      <c r="U27" s="1">
        <f>ABS(R27*15+(D27-G27*15))</f>
        <v>10.18333333333333</v>
      </c>
      <c r="V27" s="10">
        <f t="shared" si="9"/>
        <v>2.68333333333333</v>
      </c>
      <c r="W27" s="11">
        <f t="shared" si="10"/>
        <v>0.04683300159518111</v>
      </c>
      <c r="X27" s="8">
        <f t="shared" si="11"/>
        <v>23.56130440690212</v>
      </c>
      <c r="Y27" s="9">
        <f t="shared" si="12"/>
        <v>0.4112223379650918</v>
      </c>
      <c r="Z27" s="8">
        <f t="shared" si="13"/>
        <v>2.462211172924588</v>
      </c>
      <c r="AA27" s="9">
        <f t="shared" si="14"/>
        <v>0.04297369184692552</v>
      </c>
      <c r="AB27" s="8">
        <f t="shared" si="15"/>
        <v>46.93909553796661</v>
      </c>
      <c r="AC27" s="9">
        <f t="shared" si="16"/>
        <v>0.8192417650456963</v>
      </c>
      <c r="AD27" s="1">
        <f t="shared" si="17"/>
        <v>0.14463774023545284</v>
      </c>
      <c r="AE27">
        <f t="shared" si="18"/>
        <v>0.0025244047897529306</v>
      </c>
      <c r="AF27" t="s">
        <v>97</v>
      </c>
      <c r="AG27">
        <v>1</v>
      </c>
      <c r="AH27" s="1">
        <f t="shared" si="19"/>
        <v>20.95445549374208</v>
      </c>
      <c r="AI27">
        <f t="shared" si="20"/>
        <v>0.36572424132841336</v>
      </c>
      <c r="AJ27" t="str">
        <f t="shared" si="21"/>
        <v>Sul</v>
      </c>
      <c r="AK27">
        <f t="shared" si="22"/>
        <v>-1</v>
      </c>
      <c r="AL27" s="1">
        <f t="shared" si="23"/>
        <v>23.52242887129994</v>
      </c>
      <c r="AM27">
        <f t="shared" si="24"/>
        <v>0.4105438318703574</v>
      </c>
      <c r="AN27" t="s">
        <v>97</v>
      </c>
      <c r="AO27">
        <v>-1</v>
      </c>
      <c r="AP27" s="1">
        <f t="shared" si="25"/>
        <v>46.97797107356879</v>
      </c>
      <c r="AQ27">
        <f t="shared" si="26"/>
        <v>0.8199202711404306</v>
      </c>
      <c r="AR27" t="str">
        <f t="shared" si="27"/>
        <v>Norte</v>
      </c>
      <c r="AS27">
        <f t="shared" si="28"/>
        <v>-1</v>
      </c>
      <c r="AT27" s="1">
        <f t="shared" si="29"/>
        <v>25.878877839591254</v>
      </c>
      <c r="AU27">
        <f t="shared" si="30"/>
        <v>0.4516716250222644</v>
      </c>
      <c r="AV27" t="str">
        <f t="shared" si="31"/>
        <v>Norte</v>
      </c>
      <c r="AW27">
        <f t="shared" si="32"/>
        <v>-1</v>
      </c>
      <c r="AX27" s="1">
        <f t="shared" si="33"/>
        <v>70.35576220463328</v>
      </c>
      <c r="AY27">
        <f t="shared" si="34"/>
        <v>1.227939698221035</v>
      </c>
      <c r="AZ27" t="s">
        <v>97</v>
      </c>
      <c r="BA27">
        <v>-1</v>
      </c>
      <c r="BB27" s="7"/>
      <c r="BC27" s="1">
        <f t="shared" si="35"/>
        <v>0.14463774023545284</v>
      </c>
      <c r="BD27">
        <f t="shared" si="36"/>
        <v>0.0025244047897529306</v>
      </c>
      <c r="BE27" t="str">
        <f t="shared" si="37"/>
        <v>Norte</v>
      </c>
      <c r="BF27">
        <f t="shared" si="38"/>
        <v>1</v>
      </c>
      <c r="BG27" s="7"/>
      <c r="BH27" s="1">
        <f t="shared" si="39"/>
        <v>20.95445549374208</v>
      </c>
      <c r="BI27" s="1">
        <f t="shared" si="40"/>
        <v>0.36572424132841336</v>
      </c>
      <c r="BJ27" t="str">
        <f t="shared" si="41"/>
        <v>Sul</v>
      </c>
      <c r="BK27">
        <f t="shared" si="42"/>
        <v>-1</v>
      </c>
      <c r="BL27" s="7"/>
      <c r="BM27" s="1">
        <f t="shared" si="43"/>
        <v>23.52242887129994</v>
      </c>
      <c r="BN27">
        <f t="shared" si="44"/>
        <v>0.4105438318703574</v>
      </c>
      <c r="BO27" t="str">
        <f t="shared" si="45"/>
        <v>Norte</v>
      </c>
      <c r="BP27">
        <f t="shared" si="46"/>
        <v>-1</v>
      </c>
      <c r="BQ27" s="7"/>
      <c r="BR27">
        <f t="shared" si="47"/>
        <v>0.11738816112446605</v>
      </c>
      <c r="BS27" s="1">
        <f t="shared" si="48"/>
        <v>6.725846197233588</v>
      </c>
      <c r="BT27">
        <f t="shared" si="49"/>
        <v>1.5936457853914348</v>
      </c>
      <c r="BU27" s="1">
        <f t="shared" si="50"/>
        <v>91.30917754174055</v>
      </c>
      <c r="BV27">
        <f t="shared" si="51"/>
        <v>0.05881790230024816</v>
      </c>
      <c r="BW27" s="1">
        <f t="shared" si="52"/>
        <v>3.370017561617036</v>
      </c>
      <c r="BY27" s="1">
        <f t="shared" si="62"/>
        <v>211.9751215156939</v>
      </c>
      <c r="BZ27" s="1">
        <f t="shared" si="63"/>
        <v>211.9751215156939</v>
      </c>
      <c r="CA27" s="1">
        <f t="shared" si="64"/>
        <v>328.0248784843061</v>
      </c>
      <c r="CB27" s="1">
        <f t="shared" si="65"/>
        <v>31.975121515693903</v>
      </c>
      <c r="CC27" s="1">
        <f t="shared" si="66"/>
        <v>272.930717915586</v>
      </c>
      <c r="CD27" s="1">
        <f t="shared" si="67"/>
        <v>87.06928208441403</v>
      </c>
      <c r="CE27" s="1">
        <f t="shared" si="68"/>
        <v>267.069282084414</v>
      </c>
      <c r="CF27" s="1">
        <f t="shared" si="69"/>
        <v>92.93071791558597</v>
      </c>
      <c r="CG27" s="1">
        <f t="shared" si="70"/>
        <v>197.0781895033169</v>
      </c>
      <c r="CH27" s="1">
        <f t="shared" si="71"/>
        <v>162.9218104966831</v>
      </c>
      <c r="CI27" s="1">
        <f t="shared" si="72"/>
        <v>342.92181049668307</v>
      </c>
      <c r="CJ27" s="1">
        <f t="shared" si="73"/>
        <v>17.078189503316914</v>
      </c>
      <c r="CL27" s="1">
        <f t="shared" si="74"/>
        <v>211.9751215156939</v>
      </c>
      <c r="CM27" s="1">
        <f t="shared" si="75"/>
        <v>0</v>
      </c>
      <c r="CN27" s="1">
        <f t="shared" si="76"/>
        <v>0</v>
      </c>
      <c r="CO27" s="1">
        <f t="shared" si="77"/>
        <v>0</v>
      </c>
      <c r="CQ27" s="1">
        <f t="shared" si="78"/>
        <v>272.930717915586</v>
      </c>
      <c r="CR27" s="1">
        <f t="shared" si="79"/>
        <v>0</v>
      </c>
      <c r="CS27" s="1">
        <f t="shared" si="80"/>
        <v>0</v>
      </c>
      <c r="CT27" s="1">
        <f t="shared" si="81"/>
        <v>0</v>
      </c>
      <c r="CV27" s="1">
        <f t="shared" si="82"/>
        <v>197.0781895033169</v>
      </c>
      <c r="CW27" s="1">
        <f t="shared" si="83"/>
        <v>0</v>
      </c>
      <c r="CX27" s="1">
        <f t="shared" si="84"/>
        <v>0</v>
      </c>
      <c r="CY27" s="1">
        <f t="shared" si="85"/>
        <v>0</v>
      </c>
    </row>
    <row r="28" spans="1:103" ht="12.75">
      <c r="A28" s="1">
        <f t="shared" si="53"/>
        <v>23.416666666666668</v>
      </c>
      <c r="B28" s="2">
        <f t="shared" si="1"/>
        <v>0.4086979331753388</v>
      </c>
      <c r="C28" t="str">
        <f t="shared" si="54"/>
        <v>Sul</v>
      </c>
      <c r="D28" s="1">
        <f t="shared" si="61"/>
        <v>51.43333333333333</v>
      </c>
      <c r="E28" s="2">
        <f t="shared" si="2"/>
        <v>0.8976810119424168</v>
      </c>
      <c r="F28" t="str">
        <f t="shared" si="55"/>
        <v>Oeste</v>
      </c>
      <c r="G28" s="2">
        <f t="shared" si="56"/>
        <v>3</v>
      </c>
      <c r="H28" s="1">
        <f t="shared" si="57"/>
        <v>34</v>
      </c>
      <c r="I28" s="2" t="str">
        <f t="shared" si="58"/>
        <v>Milímetros</v>
      </c>
      <c r="J28" t="s">
        <v>7</v>
      </c>
      <c r="K28" s="1">
        <v>0</v>
      </c>
      <c r="L28" s="1">
        <f t="shared" si="3"/>
        <v>23.45</v>
      </c>
      <c r="M28" s="2">
        <f t="shared" si="4"/>
        <v>0.40927970959267024</v>
      </c>
      <c r="N28">
        <f t="shared" si="5"/>
        <v>-1</v>
      </c>
      <c r="O28">
        <f t="shared" si="6"/>
        <v>1</v>
      </c>
      <c r="P28">
        <v>1</v>
      </c>
      <c r="Q28">
        <f t="shared" si="59"/>
        <v>27</v>
      </c>
      <c r="R28" s="1">
        <v>0.5</v>
      </c>
      <c r="S28" s="1">
        <f t="shared" si="60"/>
        <v>0.42888888888888865</v>
      </c>
      <c r="T28" s="1">
        <f aca="true" t="shared" si="86" ref="T28:T50">ABS(R28*15-(D28-G28*15))</f>
        <v>1.06666666666667</v>
      </c>
      <c r="U28" s="1">
        <f aca="true" t="shared" si="87" ref="U28:U50">ABS(R28*15+(D28-G28*15))</f>
        <v>13.93333333333333</v>
      </c>
      <c r="V28" s="10">
        <f t="shared" si="9"/>
        <v>1.06666666666667</v>
      </c>
      <c r="W28" s="11">
        <f t="shared" si="10"/>
        <v>0.01861684535460624</v>
      </c>
      <c r="X28" s="8">
        <f t="shared" si="11"/>
        <v>23.43958165380165</v>
      </c>
      <c r="Y28" s="9">
        <f t="shared" si="12"/>
        <v>0.40909787514889645</v>
      </c>
      <c r="Z28" s="8">
        <f t="shared" si="13"/>
        <v>0.9792568782439283</v>
      </c>
      <c r="AA28" s="9">
        <f t="shared" si="14"/>
        <v>0.017091256748157774</v>
      </c>
      <c r="AB28" s="8">
        <f t="shared" si="15"/>
        <v>46.87811923975131</v>
      </c>
      <c r="AC28" s="9">
        <f t="shared" si="16"/>
        <v>0.8181775278761614</v>
      </c>
      <c r="AD28" s="1">
        <f t="shared" si="17"/>
        <v>0.022914987134981857</v>
      </c>
      <c r="AE28">
        <f t="shared" si="18"/>
        <v>0.00039994197355757566</v>
      </c>
      <c r="AF28" t="s">
        <v>97</v>
      </c>
      <c r="AG28">
        <v>1</v>
      </c>
      <c r="AH28" s="1">
        <f t="shared" si="19"/>
        <v>22.43740978842274</v>
      </c>
      <c r="AI28">
        <f t="shared" si="20"/>
        <v>0.3916066764271811</v>
      </c>
      <c r="AJ28" t="str">
        <f t="shared" si="21"/>
        <v>Sul</v>
      </c>
      <c r="AK28">
        <f t="shared" si="22"/>
        <v>-1</v>
      </c>
      <c r="AL28" s="1">
        <f t="shared" si="23"/>
        <v>23.46145257308464</v>
      </c>
      <c r="AM28">
        <f t="shared" si="24"/>
        <v>0.4094795947008225</v>
      </c>
      <c r="AN28" t="s">
        <v>97</v>
      </c>
      <c r="AO28">
        <v>-1</v>
      </c>
      <c r="AP28" s="1">
        <f t="shared" si="25"/>
        <v>46.85624832046832</v>
      </c>
      <c r="AQ28">
        <f t="shared" si="26"/>
        <v>0.8177958083242353</v>
      </c>
      <c r="AR28" t="str">
        <f t="shared" si="27"/>
        <v>Norte</v>
      </c>
      <c r="AS28">
        <f t="shared" si="28"/>
        <v>-1</v>
      </c>
      <c r="AT28" s="1">
        <f t="shared" si="29"/>
        <v>24.395923544910595</v>
      </c>
      <c r="AU28">
        <f t="shared" si="30"/>
        <v>0.4257891899234966</v>
      </c>
      <c r="AV28" t="str">
        <f t="shared" si="31"/>
        <v>Norte</v>
      </c>
      <c r="AW28">
        <f t="shared" si="32"/>
        <v>-1</v>
      </c>
      <c r="AX28" s="1">
        <f t="shared" si="33"/>
        <v>70.29478590641797</v>
      </c>
      <c r="AY28">
        <f t="shared" si="34"/>
        <v>1.2268754610515002</v>
      </c>
      <c r="AZ28" t="s">
        <v>97</v>
      </c>
      <c r="BA28">
        <v>-1</v>
      </c>
      <c r="BB28" s="7"/>
      <c r="BC28" s="1">
        <f t="shared" si="35"/>
        <v>0.022914987134981857</v>
      </c>
      <c r="BD28">
        <f t="shared" si="36"/>
        <v>0.00039994197355757566</v>
      </c>
      <c r="BE28" t="str">
        <f t="shared" si="37"/>
        <v>Norte</v>
      </c>
      <c r="BF28">
        <f t="shared" si="38"/>
        <v>1</v>
      </c>
      <c r="BG28" s="7"/>
      <c r="BH28" s="1">
        <f t="shared" si="39"/>
        <v>22.43740978842274</v>
      </c>
      <c r="BI28" s="1">
        <f t="shared" si="40"/>
        <v>0.3916066764271811</v>
      </c>
      <c r="BJ28" t="str">
        <f t="shared" si="41"/>
        <v>Sul</v>
      </c>
      <c r="BK28">
        <f t="shared" si="42"/>
        <v>-1</v>
      </c>
      <c r="BL28" s="7"/>
      <c r="BM28" s="1">
        <f t="shared" si="43"/>
        <v>23.46145257308464</v>
      </c>
      <c r="BN28">
        <f t="shared" si="44"/>
        <v>0.4094795947008225</v>
      </c>
      <c r="BO28" t="str">
        <f t="shared" si="45"/>
        <v>Norte</v>
      </c>
      <c r="BP28">
        <f t="shared" si="46"/>
        <v>-1</v>
      </c>
      <c r="BQ28" s="7"/>
      <c r="BR28">
        <f t="shared" si="47"/>
        <v>0.04681604710875104</v>
      </c>
      <c r="BS28" s="1">
        <f t="shared" si="48"/>
        <v>2.6823619128170746</v>
      </c>
      <c r="BT28">
        <f t="shared" si="49"/>
        <v>1.6085431393096994</v>
      </c>
      <c r="BU28" s="1">
        <f t="shared" si="50"/>
        <v>92.1627330471698</v>
      </c>
      <c r="BV28">
        <f t="shared" si="51"/>
        <v>0.023400163412345226</v>
      </c>
      <c r="BW28" s="1">
        <f t="shared" si="52"/>
        <v>1.340730603443828</v>
      </c>
      <c r="BY28" s="1">
        <f t="shared" si="62"/>
        <v>204.3225617057567</v>
      </c>
      <c r="BZ28" s="1">
        <f t="shared" si="63"/>
        <v>155.6774382942433</v>
      </c>
      <c r="CA28" s="1">
        <f t="shared" si="64"/>
        <v>335.6774382942433</v>
      </c>
      <c r="CB28" s="1">
        <f t="shared" si="65"/>
        <v>335.6774382942433</v>
      </c>
      <c r="CC28" s="1">
        <f t="shared" si="66"/>
        <v>272.23322818452834</v>
      </c>
      <c r="CD28" s="1">
        <f t="shared" si="67"/>
        <v>272.23322818452834</v>
      </c>
      <c r="CE28" s="1">
        <f t="shared" si="68"/>
        <v>267.76677181547166</v>
      </c>
      <c r="CF28" s="1">
        <f t="shared" si="69"/>
        <v>267.76677181547166</v>
      </c>
      <c r="CG28" s="1">
        <f t="shared" si="70"/>
        <v>192.6270040834379</v>
      </c>
      <c r="CH28" s="1">
        <f t="shared" si="71"/>
        <v>192.6270040834379</v>
      </c>
      <c r="CI28" s="1">
        <f t="shared" si="72"/>
        <v>347.3729959165621</v>
      </c>
      <c r="CJ28" s="1">
        <f t="shared" si="73"/>
        <v>347.3729959165621</v>
      </c>
      <c r="CL28" s="1">
        <f t="shared" si="74"/>
        <v>204.3225617057567</v>
      </c>
      <c r="CM28" s="1">
        <f t="shared" si="75"/>
        <v>0</v>
      </c>
      <c r="CN28" s="1">
        <f t="shared" si="76"/>
        <v>0</v>
      </c>
      <c r="CO28" s="1">
        <f t="shared" si="77"/>
        <v>0</v>
      </c>
      <c r="CQ28" s="1">
        <f t="shared" si="78"/>
        <v>272.23322818452834</v>
      </c>
      <c r="CR28" s="1">
        <f t="shared" si="79"/>
        <v>0</v>
      </c>
      <c r="CS28" s="1">
        <f t="shared" si="80"/>
        <v>0</v>
      </c>
      <c r="CT28" s="1">
        <f t="shared" si="81"/>
        <v>0</v>
      </c>
      <c r="CV28" s="1">
        <f t="shared" si="82"/>
        <v>192.6270040834379</v>
      </c>
      <c r="CW28" s="1">
        <f t="shared" si="83"/>
        <v>0</v>
      </c>
      <c r="CX28" s="1">
        <f t="shared" si="84"/>
        <v>0</v>
      </c>
      <c r="CY28" s="1">
        <f t="shared" si="85"/>
        <v>0</v>
      </c>
    </row>
    <row r="29" spans="1:103" ht="12.75">
      <c r="A29" s="1">
        <f t="shared" si="53"/>
        <v>23.416666666666668</v>
      </c>
      <c r="B29" s="2">
        <f t="shared" si="1"/>
        <v>0.4086979331753388</v>
      </c>
      <c r="C29" t="str">
        <f t="shared" si="54"/>
        <v>Sul</v>
      </c>
      <c r="D29" s="1">
        <f t="shared" si="61"/>
        <v>51.43333333333333</v>
      </c>
      <c r="E29" s="2">
        <f t="shared" si="2"/>
        <v>0.8976810119424168</v>
      </c>
      <c r="F29" t="str">
        <f t="shared" si="55"/>
        <v>Oeste</v>
      </c>
      <c r="G29" s="2">
        <f t="shared" si="56"/>
        <v>3</v>
      </c>
      <c r="H29" s="1">
        <f t="shared" si="57"/>
        <v>34</v>
      </c>
      <c r="I29" s="2" t="str">
        <f t="shared" si="58"/>
        <v>Milímetros</v>
      </c>
      <c r="J29" t="s">
        <v>7</v>
      </c>
      <c r="K29" s="1">
        <v>0</v>
      </c>
      <c r="L29" s="1">
        <f t="shared" si="3"/>
        <v>23.45</v>
      </c>
      <c r="M29" s="2">
        <f t="shared" si="4"/>
        <v>0.40927970959267024</v>
      </c>
      <c r="N29">
        <f t="shared" si="5"/>
        <v>-1</v>
      </c>
      <c r="O29">
        <f t="shared" si="6"/>
        <v>1</v>
      </c>
      <c r="P29">
        <v>1</v>
      </c>
      <c r="Q29">
        <f t="shared" si="59"/>
        <v>28</v>
      </c>
      <c r="R29" s="1">
        <v>0.75</v>
      </c>
      <c r="S29" s="1">
        <f t="shared" si="60"/>
        <v>0.42888888888888865</v>
      </c>
      <c r="T29" s="1">
        <f t="shared" si="86"/>
        <v>4.81666666666667</v>
      </c>
      <c r="U29" s="1">
        <f t="shared" si="87"/>
        <v>17.68333333333333</v>
      </c>
      <c r="V29" s="10">
        <f t="shared" si="9"/>
        <v>4.81666666666667</v>
      </c>
      <c r="W29" s="11">
        <f t="shared" si="10"/>
        <v>0.08406669230439359</v>
      </c>
      <c r="X29" s="8">
        <f t="shared" si="11"/>
        <v>23.879564583382905</v>
      </c>
      <c r="Y29" s="9">
        <f t="shared" si="12"/>
        <v>0.4167770259226597</v>
      </c>
      <c r="Z29" s="8">
        <f t="shared" si="13"/>
        <v>4.419324151398456</v>
      </c>
      <c r="AA29" s="9">
        <f t="shared" si="14"/>
        <v>0.07713175715480743</v>
      </c>
      <c r="AB29" s="8">
        <f t="shared" si="15"/>
        <v>47.09964255843665</v>
      </c>
      <c r="AC29" s="9">
        <f t="shared" si="16"/>
        <v>0.8220438391571653</v>
      </c>
      <c r="AD29" s="1">
        <f t="shared" si="17"/>
        <v>0.46289791671623703</v>
      </c>
      <c r="AE29">
        <f t="shared" si="18"/>
        <v>0.008079092747320835</v>
      </c>
      <c r="AF29" t="s">
        <v>97</v>
      </c>
      <c r="AG29">
        <v>1</v>
      </c>
      <c r="AH29" s="1">
        <f t="shared" si="19"/>
        <v>18.997342515268212</v>
      </c>
      <c r="AI29">
        <f t="shared" si="20"/>
        <v>0.3315661760205314</v>
      </c>
      <c r="AJ29" t="str">
        <f t="shared" si="21"/>
        <v>Sul</v>
      </c>
      <c r="AK29">
        <f t="shared" si="22"/>
        <v>-1</v>
      </c>
      <c r="AL29" s="1">
        <f t="shared" si="23"/>
        <v>23.68297589176998</v>
      </c>
      <c r="AM29">
        <f t="shared" si="24"/>
        <v>0.41334590598182636</v>
      </c>
      <c r="AN29" t="s">
        <v>97</v>
      </c>
      <c r="AO29">
        <v>-1</v>
      </c>
      <c r="AP29" s="1">
        <f t="shared" si="25"/>
        <v>47.29623125004957</v>
      </c>
      <c r="AQ29">
        <f t="shared" si="26"/>
        <v>0.8254749590979985</v>
      </c>
      <c r="AR29" t="str">
        <f t="shared" si="27"/>
        <v>Norte</v>
      </c>
      <c r="AS29">
        <f t="shared" si="28"/>
        <v>-1</v>
      </c>
      <c r="AT29" s="1">
        <f t="shared" si="29"/>
        <v>27.835990818065124</v>
      </c>
      <c r="AU29">
        <f t="shared" si="30"/>
        <v>0.4858296903301462</v>
      </c>
      <c r="AV29" t="str">
        <f t="shared" si="31"/>
        <v>Norte</v>
      </c>
      <c r="AW29">
        <f t="shared" si="32"/>
        <v>-1</v>
      </c>
      <c r="AX29" s="1">
        <f t="shared" si="33"/>
        <v>70.51630922510331</v>
      </c>
      <c r="AY29">
        <f t="shared" si="34"/>
        <v>1.230741772332504</v>
      </c>
      <c r="AZ29" t="s">
        <v>97</v>
      </c>
      <c r="BA29">
        <v>-1</v>
      </c>
      <c r="BB29" s="7"/>
      <c r="BC29" s="1">
        <f t="shared" si="35"/>
        <v>0.46289791671623703</v>
      </c>
      <c r="BD29">
        <f t="shared" si="36"/>
        <v>0.008079092747320835</v>
      </c>
      <c r="BE29" t="str">
        <f t="shared" si="37"/>
        <v>Norte</v>
      </c>
      <c r="BF29">
        <f t="shared" si="38"/>
        <v>1</v>
      </c>
      <c r="BG29" s="7"/>
      <c r="BH29" s="1">
        <f t="shared" si="39"/>
        <v>18.997342515268212</v>
      </c>
      <c r="BI29" s="1">
        <f t="shared" si="40"/>
        <v>0.3315661760205314</v>
      </c>
      <c r="BJ29" t="str">
        <f t="shared" si="41"/>
        <v>Sul</v>
      </c>
      <c r="BK29">
        <f t="shared" si="42"/>
        <v>-1</v>
      </c>
      <c r="BL29" s="7"/>
      <c r="BM29" s="1">
        <f t="shared" si="43"/>
        <v>23.68297589176998</v>
      </c>
      <c r="BN29">
        <f t="shared" si="44"/>
        <v>0.41334590598182636</v>
      </c>
      <c r="BO29" t="str">
        <f t="shared" si="45"/>
        <v>Norte</v>
      </c>
      <c r="BP29">
        <f t="shared" si="46"/>
        <v>-1</v>
      </c>
      <c r="BQ29" s="7"/>
      <c r="BR29">
        <f t="shared" si="47"/>
        <v>0.2089390870043421</v>
      </c>
      <c r="BS29" s="1">
        <f t="shared" si="48"/>
        <v>11.97132786066551</v>
      </c>
      <c r="BT29">
        <f t="shared" si="49"/>
        <v>1.5950584232610512</v>
      </c>
      <c r="BU29" s="1">
        <f t="shared" si="50"/>
        <v>91.39011572964993</v>
      </c>
      <c r="BV29">
        <f t="shared" si="51"/>
        <v>0.10535322272897013</v>
      </c>
      <c r="BW29" s="1">
        <f t="shared" si="52"/>
        <v>6.036295020471726</v>
      </c>
      <c r="BY29" s="1">
        <f t="shared" si="62"/>
        <v>195.84004266846796</v>
      </c>
      <c r="BZ29" s="1">
        <f t="shared" si="63"/>
        <v>164.15995733153204</v>
      </c>
      <c r="CA29" s="1">
        <f t="shared" si="64"/>
        <v>344.15995733153204</v>
      </c>
      <c r="CB29" s="1">
        <f t="shared" si="65"/>
        <v>344.15995733153204</v>
      </c>
      <c r="CC29" s="1">
        <f t="shared" si="66"/>
        <v>271.6035537902645</v>
      </c>
      <c r="CD29" s="1">
        <f t="shared" si="67"/>
        <v>271.6035537902645</v>
      </c>
      <c r="CE29" s="1">
        <f t="shared" si="68"/>
        <v>268.3964462097355</v>
      </c>
      <c r="CF29" s="1">
        <f t="shared" si="69"/>
        <v>268.3964462097355</v>
      </c>
      <c r="CG29" s="1">
        <f t="shared" si="70"/>
        <v>188.04276596054257</v>
      </c>
      <c r="CH29" s="1">
        <f t="shared" si="71"/>
        <v>188.04276596054257</v>
      </c>
      <c r="CI29" s="1">
        <f t="shared" si="72"/>
        <v>351.95723403945743</v>
      </c>
      <c r="CJ29" s="1">
        <f t="shared" si="73"/>
        <v>351.95723403945743</v>
      </c>
      <c r="CL29" s="1">
        <f t="shared" si="74"/>
        <v>195.84004266846796</v>
      </c>
      <c r="CM29" s="1">
        <f t="shared" si="75"/>
        <v>0</v>
      </c>
      <c r="CN29" s="1">
        <f t="shared" si="76"/>
        <v>0</v>
      </c>
      <c r="CO29" s="1">
        <f t="shared" si="77"/>
        <v>0</v>
      </c>
      <c r="CQ29" s="1">
        <f t="shared" si="78"/>
        <v>271.6035537902645</v>
      </c>
      <c r="CR29" s="1">
        <f t="shared" si="79"/>
        <v>0</v>
      </c>
      <c r="CS29" s="1">
        <f t="shared" si="80"/>
        <v>0</v>
      </c>
      <c r="CT29" s="1">
        <f t="shared" si="81"/>
        <v>0</v>
      </c>
      <c r="CV29" s="1">
        <f t="shared" si="82"/>
        <v>188.04276596054257</v>
      </c>
      <c r="CW29" s="1">
        <f t="shared" si="83"/>
        <v>0</v>
      </c>
      <c r="CX29" s="1">
        <f t="shared" si="84"/>
        <v>0</v>
      </c>
      <c r="CY29" s="1">
        <f t="shared" si="85"/>
        <v>0</v>
      </c>
    </row>
    <row r="30" spans="1:103" ht="12.75">
      <c r="A30" s="1">
        <f t="shared" si="53"/>
        <v>23.416666666666668</v>
      </c>
      <c r="B30" s="2">
        <f t="shared" si="1"/>
        <v>0.4086979331753388</v>
      </c>
      <c r="C30" t="str">
        <f t="shared" si="54"/>
        <v>Sul</v>
      </c>
      <c r="D30" s="1">
        <f t="shared" si="61"/>
        <v>51.43333333333333</v>
      </c>
      <c r="E30" s="2">
        <f t="shared" si="2"/>
        <v>0.8976810119424168</v>
      </c>
      <c r="F30" t="str">
        <f t="shared" si="55"/>
        <v>Oeste</v>
      </c>
      <c r="G30" s="2">
        <f t="shared" si="56"/>
        <v>3</v>
      </c>
      <c r="H30" s="1">
        <f t="shared" si="57"/>
        <v>34</v>
      </c>
      <c r="I30" s="2" t="str">
        <f t="shared" si="58"/>
        <v>Milímetros</v>
      </c>
      <c r="J30" t="s">
        <v>7</v>
      </c>
      <c r="K30" s="1">
        <v>0</v>
      </c>
      <c r="L30" s="1">
        <f t="shared" si="3"/>
        <v>23.45</v>
      </c>
      <c r="M30" s="2">
        <f t="shared" si="4"/>
        <v>0.40927970959267024</v>
      </c>
      <c r="N30">
        <f t="shared" si="5"/>
        <v>-1</v>
      </c>
      <c r="O30">
        <f t="shared" si="6"/>
        <v>1</v>
      </c>
      <c r="P30">
        <v>1</v>
      </c>
      <c r="Q30">
        <f t="shared" si="59"/>
        <v>29</v>
      </c>
      <c r="R30" s="1">
        <v>1</v>
      </c>
      <c r="S30" s="1">
        <f t="shared" si="60"/>
        <v>0.42888888888888865</v>
      </c>
      <c r="T30" s="1">
        <f t="shared" si="86"/>
        <v>8.56666666666667</v>
      </c>
      <c r="U30" s="1">
        <f t="shared" si="87"/>
        <v>21.43333333333333</v>
      </c>
      <c r="V30" s="10">
        <f t="shared" si="9"/>
        <v>8.56666666666667</v>
      </c>
      <c r="W30" s="11">
        <f t="shared" si="10"/>
        <v>0.14951653925418096</v>
      </c>
      <c r="X30" s="8">
        <f t="shared" si="11"/>
        <v>24.851354789295367</v>
      </c>
      <c r="Y30" s="9">
        <f t="shared" si="12"/>
        <v>0.4337379646544658</v>
      </c>
      <c r="Z30" s="8">
        <f t="shared" si="13"/>
        <v>7.859027785006466</v>
      </c>
      <c r="AA30" s="9">
        <f t="shared" si="14"/>
        <v>0.1371659108540799</v>
      </c>
      <c r="AB30" s="8">
        <f t="shared" si="15"/>
        <v>47.59971079205683</v>
      </c>
      <c r="AC30" s="9">
        <f t="shared" si="16"/>
        <v>0.8307716763184697</v>
      </c>
      <c r="AD30" s="1">
        <f t="shared" si="17"/>
        <v>1.4346881226286996</v>
      </c>
      <c r="AE30">
        <f t="shared" si="18"/>
        <v>0.025040031479126975</v>
      </c>
      <c r="AF30" t="s">
        <v>97</v>
      </c>
      <c r="AG30">
        <v>1</v>
      </c>
      <c r="AH30" s="1">
        <f t="shared" si="19"/>
        <v>15.557638881660202</v>
      </c>
      <c r="AI30">
        <f t="shared" si="20"/>
        <v>0.27153202232125895</v>
      </c>
      <c r="AJ30" t="str">
        <f t="shared" si="21"/>
        <v>Sul</v>
      </c>
      <c r="AK30">
        <f t="shared" si="22"/>
        <v>-1</v>
      </c>
      <c r="AL30" s="1">
        <f t="shared" si="23"/>
        <v>24.183044125390165</v>
      </c>
      <c r="AM30">
        <f t="shared" si="24"/>
        <v>0.42207374314313084</v>
      </c>
      <c r="AN30" t="s">
        <v>97</v>
      </c>
      <c r="AO30">
        <v>-1</v>
      </c>
      <c r="AP30" s="1">
        <f t="shared" si="25"/>
        <v>48.268021455962035</v>
      </c>
      <c r="AQ30">
        <f t="shared" si="26"/>
        <v>0.8424358978298047</v>
      </c>
      <c r="AR30" t="str">
        <f t="shared" si="27"/>
        <v>Norte</v>
      </c>
      <c r="AS30">
        <f t="shared" si="28"/>
        <v>-1</v>
      </c>
      <c r="AT30" s="1">
        <f t="shared" si="29"/>
        <v>31.275694451673132</v>
      </c>
      <c r="AU30">
        <f t="shared" si="30"/>
        <v>0.5458638440294188</v>
      </c>
      <c r="AV30" t="str">
        <f t="shared" si="31"/>
        <v>Norte</v>
      </c>
      <c r="AW30">
        <f t="shared" si="32"/>
        <v>-1</v>
      </c>
      <c r="AX30" s="1">
        <f t="shared" si="33"/>
        <v>71.0163774587235</v>
      </c>
      <c r="AY30">
        <f t="shared" si="34"/>
        <v>1.2394696094938085</v>
      </c>
      <c r="AZ30" t="s">
        <v>97</v>
      </c>
      <c r="BA30">
        <v>-1</v>
      </c>
      <c r="BB30" s="7"/>
      <c r="BC30" s="1">
        <f t="shared" si="35"/>
        <v>1.4346881226286996</v>
      </c>
      <c r="BD30">
        <f t="shared" si="36"/>
        <v>0.025040031479126975</v>
      </c>
      <c r="BE30" t="str">
        <f t="shared" si="37"/>
        <v>Norte</v>
      </c>
      <c r="BF30">
        <f t="shared" si="38"/>
        <v>1</v>
      </c>
      <c r="BG30" s="7"/>
      <c r="BH30" s="1">
        <f t="shared" si="39"/>
        <v>15.557638881660202</v>
      </c>
      <c r="BI30" s="1">
        <f t="shared" si="40"/>
        <v>0.27153202232125895</v>
      </c>
      <c r="BJ30" t="str">
        <f t="shared" si="41"/>
        <v>Sul</v>
      </c>
      <c r="BK30">
        <f t="shared" si="42"/>
        <v>-1</v>
      </c>
      <c r="BL30" s="7"/>
      <c r="BM30" s="1">
        <f t="shared" si="43"/>
        <v>24.183044125390165</v>
      </c>
      <c r="BN30">
        <f t="shared" si="44"/>
        <v>0.42207374314313084</v>
      </c>
      <c r="BO30" t="str">
        <f t="shared" si="45"/>
        <v>Norte</v>
      </c>
      <c r="BP30">
        <f t="shared" si="46"/>
        <v>-1</v>
      </c>
      <c r="BQ30" s="7"/>
      <c r="BR30">
        <f t="shared" si="47"/>
        <v>0.3623180621291509</v>
      </c>
      <c r="BS30" s="1">
        <f t="shared" si="48"/>
        <v>20.75929580135909</v>
      </c>
      <c r="BT30">
        <f t="shared" si="49"/>
        <v>1.6048059232656862</v>
      </c>
      <c r="BU30" s="1">
        <f t="shared" si="50"/>
        <v>91.94860634071927</v>
      </c>
      <c r="BV30">
        <f t="shared" si="51"/>
        <v>0.18613183016541635</v>
      </c>
      <c r="BW30" s="1">
        <f t="shared" si="52"/>
        <v>10.66456830152418</v>
      </c>
      <c r="BY30" s="1">
        <f t="shared" si="62"/>
        <v>186.72584619723358</v>
      </c>
      <c r="BZ30" s="1">
        <f t="shared" si="63"/>
        <v>173.27415380276642</v>
      </c>
      <c r="CA30" s="1">
        <f t="shared" si="64"/>
        <v>353.2741538027664</v>
      </c>
      <c r="CB30" s="1">
        <f t="shared" si="65"/>
        <v>353.2741538027664</v>
      </c>
      <c r="CC30" s="1">
        <f t="shared" si="66"/>
        <v>271.30917754174055</v>
      </c>
      <c r="CD30" s="1">
        <f t="shared" si="67"/>
        <v>271.30917754174055</v>
      </c>
      <c r="CE30" s="1">
        <f t="shared" si="68"/>
        <v>268.69082245825945</v>
      </c>
      <c r="CF30" s="1">
        <f t="shared" si="69"/>
        <v>268.69082245825945</v>
      </c>
      <c r="CG30" s="1">
        <f t="shared" si="70"/>
        <v>183.37001756161703</v>
      </c>
      <c r="CH30" s="1">
        <f t="shared" si="71"/>
        <v>183.37001756161703</v>
      </c>
      <c r="CI30" s="1">
        <f t="shared" si="72"/>
        <v>356.62998243838297</v>
      </c>
      <c r="CJ30" s="1">
        <f t="shared" si="73"/>
        <v>356.62998243838297</v>
      </c>
      <c r="CL30" s="1">
        <f t="shared" si="74"/>
        <v>186.72584619723358</v>
      </c>
      <c r="CM30" s="1">
        <f t="shared" si="75"/>
        <v>0</v>
      </c>
      <c r="CN30" s="1">
        <f t="shared" si="76"/>
        <v>0</v>
      </c>
      <c r="CO30" s="1">
        <f t="shared" si="77"/>
        <v>0</v>
      </c>
      <c r="CQ30" s="1">
        <f t="shared" si="78"/>
        <v>271.30917754174055</v>
      </c>
      <c r="CR30" s="1">
        <f t="shared" si="79"/>
        <v>0</v>
      </c>
      <c r="CS30" s="1">
        <f t="shared" si="80"/>
        <v>0</v>
      </c>
      <c r="CT30" s="1">
        <f t="shared" si="81"/>
        <v>0</v>
      </c>
      <c r="CV30" s="1">
        <f t="shared" si="82"/>
        <v>183.37001756161703</v>
      </c>
      <c r="CW30" s="1">
        <f t="shared" si="83"/>
        <v>0</v>
      </c>
      <c r="CX30" s="1">
        <f t="shared" si="84"/>
        <v>0</v>
      </c>
      <c r="CY30" s="1">
        <f t="shared" si="85"/>
        <v>0</v>
      </c>
    </row>
    <row r="31" spans="1:103" ht="12.75">
      <c r="A31" s="1">
        <f t="shared" si="53"/>
        <v>23.416666666666668</v>
      </c>
      <c r="B31" s="2">
        <f t="shared" si="1"/>
        <v>0.4086979331753388</v>
      </c>
      <c r="C31" t="str">
        <f t="shared" si="54"/>
        <v>Sul</v>
      </c>
      <c r="D31" s="1">
        <f t="shared" si="61"/>
        <v>51.43333333333333</v>
      </c>
      <c r="E31" s="2">
        <f t="shared" si="2"/>
        <v>0.8976810119424168</v>
      </c>
      <c r="F31" t="str">
        <f t="shared" si="55"/>
        <v>Oeste</v>
      </c>
      <c r="G31" s="2">
        <f t="shared" si="56"/>
        <v>3</v>
      </c>
      <c r="H31" s="1">
        <f t="shared" si="57"/>
        <v>34</v>
      </c>
      <c r="I31" s="2" t="str">
        <f t="shared" si="58"/>
        <v>Milímetros</v>
      </c>
      <c r="J31" t="s">
        <v>7</v>
      </c>
      <c r="K31" s="1">
        <v>0</v>
      </c>
      <c r="L31" s="1">
        <f t="shared" si="3"/>
        <v>23.45</v>
      </c>
      <c r="M31" s="2">
        <f t="shared" si="4"/>
        <v>0.40927970959267024</v>
      </c>
      <c r="N31">
        <f t="shared" si="5"/>
        <v>-1</v>
      </c>
      <c r="O31">
        <f t="shared" si="6"/>
        <v>1</v>
      </c>
      <c r="P31">
        <v>1</v>
      </c>
      <c r="Q31">
        <f t="shared" si="59"/>
        <v>30</v>
      </c>
      <c r="R31" s="1">
        <v>1.25</v>
      </c>
      <c r="S31" s="1">
        <f t="shared" si="60"/>
        <v>0.42888888888888865</v>
      </c>
      <c r="T31" s="1">
        <f t="shared" si="86"/>
        <v>12.31666666666667</v>
      </c>
      <c r="U31" s="1">
        <f t="shared" si="87"/>
        <v>25.18333333333333</v>
      </c>
      <c r="V31" s="10">
        <f t="shared" si="9"/>
        <v>12.31666666666667</v>
      </c>
      <c r="W31" s="11">
        <f t="shared" si="10"/>
        <v>0.21496638620396832</v>
      </c>
      <c r="X31" s="8">
        <f t="shared" si="11"/>
        <v>26.295880873972056</v>
      </c>
      <c r="Y31" s="9">
        <f t="shared" si="12"/>
        <v>0.45894970096301646</v>
      </c>
      <c r="Z31" s="8">
        <f t="shared" si="13"/>
        <v>11.297424705914358</v>
      </c>
      <c r="AA31" s="9">
        <f t="shared" si="14"/>
        <v>0.19717725811435763</v>
      </c>
      <c r="AB31" s="8">
        <f t="shared" si="15"/>
        <v>48.36966153071968</v>
      </c>
      <c r="AC31" s="9">
        <f t="shared" si="16"/>
        <v>0.8442098517862988</v>
      </c>
      <c r="AD31" s="1">
        <f t="shared" si="17"/>
        <v>2.879214207305388</v>
      </c>
      <c r="AE31">
        <f t="shared" si="18"/>
        <v>0.05025176778767759</v>
      </c>
      <c r="AF31" t="s">
        <v>97</v>
      </c>
      <c r="AG31">
        <v>1</v>
      </c>
      <c r="AH31" s="1">
        <f t="shared" si="19"/>
        <v>12.11924196075231</v>
      </c>
      <c r="AI31">
        <f t="shared" si="20"/>
        <v>0.21152067506098118</v>
      </c>
      <c r="AJ31" t="str">
        <f t="shared" si="21"/>
        <v>Sul</v>
      </c>
      <c r="AK31">
        <f t="shared" si="22"/>
        <v>-1</v>
      </c>
      <c r="AL31" s="1">
        <f t="shared" si="23"/>
        <v>24.952994864053014</v>
      </c>
      <c r="AM31">
        <f t="shared" si="24"/>
        <v>0.43551191861095995</v>
      </c>
      <c r="AN31" t="s">
        <v>97</v>
      </c>
      <c r="AO31">
        <v>-1</v>
      </c>
      <c r="AP31" s="1">
        <f t="shared" si="25"/>
        <v>49.712547540638724</v>
      </c>
      <c r="AQ31">
        <f t="shared" si="26"/>
        <v>0.8676476341383553</v>
      </c>
      <c r="AR31" t="str">
        <f t="shared" si="27"/>
        <v>Norte</v>
      </c>
      <c r="AS31">
        <f t="shared" si="28"/>
        <v>-1</v>
      </c>
      <c r="AT31" s="1">
        <f t="shared" si="29"/>
        <v>34.714091372581024</v>
      </c>
      <c r="AU31">
        <f t="shared" si="30"/>
        <v>0.6058751912896965</v>
      </c>
      <c r="AV31" t="str">
        <f t="shared" si="31"/>
        <v>Norte</v>
      </c>
      <c r="AW31">
        <f t="shared" si="32"/>
        <v>-1</v>
      </c>
      <c r="AX31" s="1">
        <f t="shared" si="33"/>
        <v>71.78632819738635</v>
      </c>
      <c r="AY31">
        <f t="shared" si="34"/>
        <v>1.2529077849616377</v>
      </c>
      <c r="AZ31" t="s">
        <v>97</v>
      </c>
      <c r="BA31">
        <v>-1</v>
      </c>
      <c r="BB31" s="7"/>
      <c r="BC31" s="1">
        <f t="shared" si="35"/>
        <v>2.879214207305388</v>
      </c>
      <c r="BD31">
        <f t="shared" si="36"/>
        <v>0.05025176778767759</v>
      </c>
      <c r="BE31" t="str">
        <f t="shared" si="37"/>
        <v>Norte</v>
      </c>
      <c r="BF31">
        <f t="shared" si="38"/>
        <v>1</v>
      </c>
      <c r="BG31" s="7"/>
      <c r="BH31" s="1">
        <f t="shared" si="39"/>
        <v>12.11924196075231</v>
      </c>
      <c r="BI31" s="1">
        <f t="shared" si="40"/>
        <v>0.21152067506098118</v>
      </c>
      <c r="BJ31" t="str">
        <f t="shared" si="41"/>
        <v>Sul</v>
      </c>
      <c r="BK31">
        <f t="shared" si="42"/>
        <v>-1</v>
      </c>
      <c r="BL31" s="7"/>
      <c r="BM31" s="1">
        <f t="shared" si="43"/>
        <v>24.952994864053014</v>
      </c>
      <c r="BN31">
        <f t="shared" si="44"/>
        <v>0.43551191861095995</v>
      </c>
      <c r="BO31" t="str">
        <f t="shared" si="45"/>
        <v>Norte</v>
      </c>
      <c r="BP31">
        <f t="shared" si="46"/>
        <v>-1</v>
      </c>
      <c r="BQ31" s="7"/>
      <c r="BR31">
        <f t="shared" si="47"/>
        <v>0.5023829919443338</v>
      </c>
      <c r="BS31" s="1">
        <f t="shared" si="48"/>
        <v>28.78442513756516</v>
      </c>
      <c r="BT31">
        <f t="shared" si="49"/>
        <v>1.6166177533024133</v>
      </c>
      <c r="BU31" s="1">
        <f t="shared" si="50"/>
        <v>92.62537435014958</v>
      </c>
      <c r="BV31">
        <f t="shared" si="51"/>
        <v>0.26490753285496366</v>
      </c>
      <c r="BW31" s="1">
        <f t="shared" si="52"/>
        <v>15.178083593812609</v>
      </c>
      <c r="BY31" s="1">
        <f t="shared" si="62"/>
        <v>177.31763808718293</v>
      </c>
      <c r="BZ31" s="1">
        <f t="shared" si="63"/>
        <v>177.31763808718293</v>
      </c>
      <c r="CA31" s="1">
        <f t="shared" si="64"/>
        <v>2.6823619128170746</v>
      </c>
      <c r="CB31" s="1">
        <f t="shared" si="65"/>
        <v>357.3176380871829</v>
      </c>
      <c r="CC31" s="1">
        <f t="shared" si="66"/>
        <v>87.8372669528302</v>
      </c>
      <c r="CD31" s="1">
        <f t="shared" si="67"/>
        <v>272.1627330471698</v>
      </c>
      <c r="CE31" s="1">
        <f t="shared" si="68"/>
        <v>92.1627330471698</v>
      </c>
      <c r="CF31" s="1">
        <f t="shared" si="69"/>
        <v>267.8372669528302</v>
      </c>
      <c r="CG31" s="1">
        <f t="shared" si="70"/>
        <v>178.65926939655617</v>
      </c>
      <c r="CH31" s="1">
        <f t="shared" si="71"/>
        <v>181.34073060344383</v>
      </c>
      <c r="CI31" s="1">
        <f t="shared" si="72"/>
        <v>1.340730603443828</v>
      </c>
      <c r="CJ31" s="1">
        <f t="shared" si="73"/>
        <v>358.65926939655617</v>
      </c>
      <c r="CL31" s="1">
        <f t="shared" si="74"/>
        <v>177.31763808718293</v>
      </c>
      <c r="CM31" s="1">
        <f t="shared" si="75"/>
        <v>0</v>
      </c>
      <c r="CN31" s="1">
        <f t="shared" si="76"/>
        <v>0</v>
      </c>
      <c r="CO31" s="1">
        <f t="shared" si="77"/>
        <v>0</v>
      </c>
      <c r="CQ31" s="1">
        <f t="shared" si="78"/>
        <v>87.8372669528302</v>
      </c>
      <c r="CR31" s="1">
        <f t="shared" si="79"/>
        <v>0</v>
      </c>
      <c r="CS31" s="1">
        <f t="shared" si="80"/>
        <v>0</v>
      </c>
      <c r="CT31" s="1">
        <f t="shared" si="81"/>
        <v>0</v>
      </c>
      <c r="CV31" s="1">
        <f t="shared" si="82"/>
        <v>178.65926939655617</v>
      </c>
      <c r="CW31" s="1">
        <f t="shared" si="83"/>
        <v>0</v>
      </c>
      <c r="CX31" s="1">
        <f t="shared" si="84"/>
        <v>0</v>
      </c>
      <c r="CY31" s="1">
        <f t="shared" si="85"/>
        <v>0</v>
      </c>
    </row>
    <row r="32" spans="1:103" ht="12.75">
      <c r="A32" s="1">
        <f t="shared" si="53"/>
        <v>23.416666666666668</v>
      </c>
      <c r="B32" s="2">
        <f t="shared" si="1"/>
        <v>0.4086979331753388</v>
      </c>
      <c r="C32" t="str">
        <f t="shared" si="54"/>
        <v>Sul</v>
      </c>
      <c r="D32" s="1">
        <f t="shared" si="61"/>
        <v>51.43333333333333</v>
      </c>
      <c r="E32" s="2">
        <f t="shared" si="2"/>
        <v>0.8976810119424168</v>
      </c>
      <c r="F32" t="str">
        <f t="shared" si="55"/>
        <v>Oeste</v>
      </c>
      <c r="G32" s="2">
        <f t="shared" si="56"/>
        <v>3</v>
      </c>
      <c r="H32" s="1">
        <f t="shared" si="57"/>
        <v>34</v>
      </c>
      <c r="I32" s="2" t="str">
        <f t="shared" si="58"/>
        <v>Milímetros</v>
      </c>
      <c r="J32" t="s">
        <v>7</v>
      </c>
      <c r="K32" s="1">
        <v>0</v>
      </c>
      <c r="L32" s="1">
        <f t="shared" si="3"/>
        <v>23.45</v>
      </c>
      <c r="M32" s="2">
        <f t="shared" si="4"/>
        <v>0.40927970959267024</v>
      </c>
      <c r="N32">
        <f t="shared" si="5"/>
        <v>-1</v>
      </c>
      <c r="O32">
        <f t="shared" si="6"/>
        <v>1</v>
      </c>
      <c r="P32">
        <v>1</v>
      </c>
      <c r="Q32">
        <f t="shared" si="59"/>
        <v>31</v>
      </c>
      <c r="R32" s="1">
        <v>1.5</v>
      </c>
      <c r="S32" s="1">
        <f t="shared" si="60"/>
        <v>0.42888888888888865</v>
      </c>
      <c r="T32" s="1">
        <f t="shared" si="86"/>
        <v>16.06666666666667</v>
      </c>
      <c r="U32" s="1">
        <f t="shared" si="87"/>
        <v>28.93333333333333</v>
      </c>
      <c r="V32" s="10">
        <f t="shared" si="9"/>
        <v>16.06666666666667</v>
      </c>
      <c r="W32" s="11">
        <f t="shared" si="10"/>
        <v>0.28041623315375563</v>
      </c>
      <c r="X32" s="8">
        <f t="shared" si="11"/>
        <v>28.14017536197294</v>
      </c>
      <c r="Y32" s="9">
        <f t="shared" si="12"/>
        <v>0.4911387121550149</v>
      </c>
      <c r="Z32" s="8">
        <f t="shared" si="13"/>
        <v>14.733892115149576</v>
      </c>
      <c r="AA32" s="9">
        <f t="shared" si="14"/>
        <v>0.2571549290429916</v>
      </c>
      <c r="AB32" s="8">
        <f t="shared" si="15"/>
        <v>49.396839629394094</v>
      </c>
      <c r="AC32" s="9">
        <f t="shared" si="16"/>
        <v>0.8621374916125425</v>
      </c>
      <c r="AD32" s="1">
        <f t="shared" si="17"/>
        <v>4.723508695306272</v>
      </c>
      <c r="AE32">
        <f t="shared" si="18"/>
        <v>0.08244077897967607</v>
      </c>
      <c r="AF32" t="s">
        <v>97</v>
      </c>
      <c r="AG32">
        <v>1</v>
      </c>
      <c r="AH32" s="1">
        <f t="shared" si="19"/>
        <v>8.682774551517092</v>
      </c>
      <c r="AI32">
        <f t="shared" si="20"/>
        <v>0.15154300413234725</v>
      </c>
      <c r="AJ32" t="str">
        <f t="shared" si="21"/>
        <v>Sul</v>
      </c>
      <c r="AK32">
        <f t="shared" si="22"/>
        <v>-1</v>
      </c>
      <c r="AL32" s="1">
        <f t="shared" si="23"/>
        <v>25.980172962727426</v>
      </c>
      <c r="AM32">
        <f t="shared" si="24"/>
        <v>0.4534395584372036</v>
      </c>
      <c r="AN32" t="s">
        <v>97</v>
      </c>
      <c r="AO32">
        <v>-1</v>
      </c>
      <c r="AP32" s="1">
        <f t="shared" si="25"/>
        <v>51.55684202863961</v>
      </c>
      <c r="AQ32">
        <f t="shared" si="26"/>
        <v>0.8998366453303538</v>
      </c>
      <c r="AR32" t="str">
        <f t="shared" si="27"/>
        <v>Norte</v>
      </c>
      <c r="AS32">
        <f t="shared" si="28"/>
        <v>-1</v>
      </c>
      <c r="AT32" s="1">
        <f t="shared" si="29"/>
        <v>38.150558781816244</v>
      </c>
      <c r="AU32">
        <f t="shared" si="30"/>
        <v>0.6658528622183305</v>
      </c>
      <c r="AV32" t="str">
        <f t="shared" si="31"/>
        <v>Norte</v>
      </c>
      <c r="AW32">
        <f t="shared" si="32"/>
        <v>-1</v>
      </c>
      <c r="AX32" s="1">
        <f t="shared" si="33"/>
        <v>72.81350629606077</v>
      </c>
      <c r="AY32">
        <f t="shared" si="34"/>
        <v>1.2708354247878815</v>
      </c>
      <c r="AZ32" t="s">
        <v>97</v>
      </c>
      <c r="BA32">
        <v>-1</v>
      </c>
      <c r="BB32" s="7"/>
      <c r="BC32" s="1">
        <f t="shared" si="35"/>
        <v>4.723508695306272</v>
      </c>
      <c r="BD32">
        <f t="shared" si="36"/>
        <v>0.08244077897967607</v>
      </c>
      <c r="BE32" t="str">
        <f t="shared" si="37"/>
        <v>Norte</v>
      </c>
      <c r="BF32">
        <f t="shared" si="38"/>
        <v>1</v>
      </c>
      <c r="BG32" s="7"/>
      <c r="BH32" s="1">
        <f t="shared" si="39"/>
        <v>8.682774551517092</v>
      </c>
      <c r="BI32" s="1">
        <f t="shared" si="40"/>
        <v>0.15154300413234725</v>
      </c>
      <c r="BJ32" t="str">
        <f t="shared" si="41"/>
        <v>Sul</v>
      </c>
      <c r="BK32">
        <f t="shared" si="42"/>
        <v>-1</v>
      </c>
      <c r="BL32" s="7"/>
      <c r="BM32" s="1">
        <f t="shared" si="43"/>
        <v>25.980172962727426</v>
      </c>
      <c r="BN32">
        <f t="shared" si="44"/>
        <v>0.4534395584372036</v>
      </c>
      <c r="BO32" t="str">
        <f t="shared" si="45"/>
        <v>Norte</v>
      </c>
      <c r="BP32">
        <f t="shared" si="46"/>
        <v>-1</v>
      </c>
      <c r="BQ32" s="7"/>
      <c r="BR32">
        <f t="shared" si="47"/>
        <v>0.6271090441382898</v>
      </c>
      <c r="BS32" s="1">
        <f t="shared" si="48"/>
        <v>35.93070152360726</v>
      </c>
      <c r="BT32">
        <f t="shared" si="49"/>
        <v>1.6291103235752922</v>
      </c>
      <c r="BU32" s="1">
        <f t="shared" si="50"/>
        <v>93.34114590205614</v>
      </c>
      <c r="BV32">
        <f t="shared" si="51"/>
        <v>0.34098170128633215</v>
      </c>
      <c r="BW32" s="1">
        <f t="shared" si="52"/>
        <v>19.536812374897387</v>
      </c>
      <c r="BY32" s="1">
        <f t="shared" si="62"/>
        <v>168.0286721393345</v>
      </c>
      <c r="BZ32" s="1">
        <f t="shared" si="63"/>
        <v>168.0286721393345</v>
      </c>
      <c r="CA32" s="1">
        <f t="shared" si="64"/>
        <v>11.97132786066551</v>
      </c>
      <c r="CB32" s="1">
        <f t="shared" si="65"/>
        <v>348.0286721393345</v>
      </c>
      <c r="CC32" s="1">
        <f t="shared" si="66"/>
        <v>88.60988427035007</v>
      </c>
      <c r="CD32" s="1">
        <f t="shared" si="67"/>
        <v>271.39011572964995</v>
      </c>
      <c r="CE32" s="1">
        <f t="shared" si="68"/>
        <v>91.39011572964993</v>
      </c>
      <c r="CF32" s="1">
        <f t="shared" si="69"/>
        <v>268.60988427035005</v>
      </c>
      <c r="CG32" s="1">
        <f t="shared" si="70"/>
        <v>173.96370497952827</v>
      </c>
      <c r="CH32" s="1">
        <f t="shared" si="71"/>
        <v>186.03629502047173</v>
      </c>
      <c r="CI32" s="1">
        <f t="shared" si="72"/>
        <v>6.036295020471726</v>
      </c>
      <c r="CJ32" s="1">
        <f t="shared" si="73"/>
        <v>353.9637049795283</v>
      </c>
      <c r="CL32" s="1">
        <f t="shared" si="74"/>
        <v>168.0286721393345</v>
      </c>
      <c r="CM32" s="1">
        <f t="shared" si="75"/>
        <v>0</v>
      </c>
      <c r="CN32" s="1">
        <f t="shared" si="76"/>
        <v>0</v>
      </c>
      <c r="CO32" s="1">
        <f t="shared" si="77"/>
        <v>0</v>
      </c>
      <c r="CQ32" s="1">
        <f t="shared" si="78"/>
        <v>88.60988427035007</v>
      </c>
      <c r="CR32" s="1">
        <f t="shared" si="79"/>
        <v>0</v>
      </c>
      <c r="CS32" s="1">
        <f t="shared" si="80"/>
        <v>0</v>
      </c>
      <c r="CT32" s="1">
        <f t="shared" si="81"/>
        <v>0</v>
      </c>
      <c r="CV32" s="1">
        <f t="shared" si="82"/>
        <v>173.96370497952827</v>
      </c>
      <c r="CW32" s="1">
        <f t="shared" si="83"/>
        <v>0</v>
      </c>
      <c r="CX32" s="1">
        <f t="shared" si="84"/>
        <v>0</v>
      </c>
      <c r="CY32" s="1">
        <f t="shared" si="85"/>
        <v>0</v>
      </c>
    </row>
    <row r="33" spans="1:103" ht="12.75">
      <c r="A33" s="1">
        <f t="shared" si="53"/>
        <v>23.416666666666668</v>
      </c>
      <c r="B33" s="2">
        <f t="shared" si="1"/>
        <v>0.4086979331753388</v>
      </c>
      <c r="C33" t="str">
        <f t="shared" si="54"/>
        <v>Sul</v>
      </c>
      <c r="D33" s="1">
        <f t="shared" si="61"/>
        <v>51.43333333333333</v>
      </c>
      <c r="E33" s="2">
        <f t="shared" si="2"/>
        <v>0.8976810119424168</v>
      </c>
      <c r="F33" t="str">
        <f t="shared" si="55"/>
        <v>Oeste</v>
      </c>
      <c r="G33" s="2">
        <f t="shared" si="56"/>
        <v>3</v>
      </c>
      <c r="H33" s="1">
        <f t="shared" si="57"/>
        <v>34</v>
      </c>
      <c r="I33" s="2" t="str">
        <f t="shared" si="58"/>
        <v>Milímetros</v>
      </c>
      <c r="J33" t="s">
        <v>7</v>
      </c>
      <c r="K33" s="1">
        <v>0</v>
      </c>
      <c r="L33" s="1">
        <f t="shared" si="3"/>
        <v>23.45</v>
      </c>
      <c r="M33" s="2">
        <f t="shared" si="4"/>
        <v>0.40927970959267024</v>
      </c>
      <c r="N33">
        <f t="shared" si="5"/>
        <v>-1</v>
      </c>
      <c r="O33">
        <f t="shared" si="6"/>
        <v>1</v>
      </c>
      <c r="P33">
        <v>1</v>
      </c>
      <c r="Q33">
        <f t="shared" si="59"/>
        <v>32</v>
      </c>
      <c r="R33" s="1">
        <v>1.75</v>
      </c>
      <c r="S33" s="1">
        <f t="shared" si="60"/>
        <v>0.42888888888888865</v>
      </c>
      <c r="T33" s="1">
        <f t="shared" si="86"/>
        <v>19.81666666666667</v>
      </c>
      <c r="U33" s="1">
        <f t="shared" si="87"/>
        <v>32.68333333333333</v>
      </c>
      <c r="V33" s="10">
        <f t="shared" si="9"/>
        <v>19.81666666666667</v>
      </c>
      <c r="W33" s="11">
        <f t="shared" si="10"/>
        <v>0.345866080103543</v>
      </c>
      <c r="X33" s="8">
        <f t="shared" si="11"/>
        <v>30.311020749466607</v>
      </c>
      <c r="Y33" s="9">
        <f t="shared" si="12"/>
        <v>0.5290271117185116</v>
      </c>
      <c r="Z33" s="8">
        <f t="shared" si="13"/>
        <v>18.16781112187678</v>
      </c>
      <c r="AA33" s="9">
        <f t="shared" si="14"/>
        <v>0.3170881219571946</v>
      </c>
      <c r="AB33" s="8">
        <f t="shared" si="15"/>
        <v>50.66555381188038</v>
      </c>
      <c r="AC33" s="9">
        <f t="shared" si="16"/>
        <v>0.8842807313636762</v>
      </c>
      <c r="AD33" s="1">
        <f t="shared" si="17"/>
        <v>6.894354082799939</v>
      </c>
      <c r="AE33">
        <f t="shared" si="18"/>
        <v>0.1203291785431727</v>
      </c>
      <c r="AF33" t="s">
        <v>97</v>
      </c>
      <c r="AG33">
        <v>1</v>
      </c>
      <c r="AH33" s="1">
        <f t="shared" si="19"/>
        <v>5.248855544789887</v>
      </c>
      <c r="AI33">
        <f t="shared" si="20"/>
        <v>0.09160981121814422</v>
      </c>
      <c r="AJ33" t="str">
        <f t="shared" si="21"/>
        <v>Sul</v>
      </c>
      <c r="AK33">
        <f t="shared" si="22"/>
        <v>-1</v>
      </c>
      <c r="AL33" s="1">
        <f t="shared" si="23"/>
        <v>27.24888714521371</v>
      </c>
      <c r="AM33">
        <f t="shared" si="24"/>
        <v>0.4755827981883375</v>
      </c>
      <c r="AN33" t="s">
        <v>97</v>
      </c>
      <c r="AO33">
        <v>-1</v>
      </c>
      <c r="AP33" s="1">
        <f t="shared" si="25"/>
        <v>53.72768741613328</v>
      </c>
      <c r="AQ33">
        <f t="shared" si="26"/>
        <v>0.9377250448938503</v>
      </c>
      <c r="AR33" t="str">
        <f t="shared" si="27"/>
        <v>Norte</v>
      </c>
      <c r="AS33">
        <f t="shared" si="28"/>
        <v>-1</v>
      </c>
      <c r="AT33" s="1">
        <f t="shared" si="29"/>
        <v>41.58447778854345</v>
      </c>
      <c r="AU33">
        <f t="shared" si="30"/>
        <v>0.7257860551325336</v>
      </c>
      <c r="AV33" t="str">
        <f t="shared" si="31"/>
        <v>Norte</v>
      </c>
      <c r="AW33">
        <f t="shared" si="32"/>
        <v>-1</v>
      </c>
      <c r="AX33" s="1">
        <f t="shared" si="33"/>
        <v>74.08222047854704</v>
      </c>
      <c r="AY33">
        <f t="shared" si="34"/>
        <v>1.292978664539015</v>
      </c>
      <c r="AZ33" t="s">
        <v>97</v>
      </c>
      <c r="BA33">
        <v>-1</v>
      </c>
      <c r="BB33" s="7"/>
      <c r="BC33" s="1">
        <f t="shared" si="35"/>
        <v>6.894354082799939</v>
      </c>
      <c r="BD33">
        <f t="shared" si="36"/>
        <v>0.1203291785431727</v>
      </c>
      <c r="BE33" t="str">
        <f t="shared" si="37"/>
        <v>Norte</v>
      </c>
      <c r="BF33">
        <f t="shared" si="38"/>
        <v>1</v>
      </c>
      <c r="BG33" s="7"/>
      <c r="BH33" s="1">
        <f t="shared" si="39"/>
        <v>5.248855544789887</v>
      </c>
      <c r="BI33" s="1">
        <f t="shared" si="40"/>
        <v>0.09160981121814422</v>
      </c>
      <c r="BJ33" t="str">
        <f t="shared" si="41"/>
        <v>Sul</v>
      </c>
      <c r="BK33">
        <f t="shared" si="42"/>
        <v>-1</v>
      </c>
      <c r="BL33" s="7"/>
      <c r="BM33" s="1">
        <f t="shared" si="43"/>
        <v>27.24888714521371</v>
      </c>
      <c r="BN33">
        <f t="shared" si="44"/>
        <v>0.4755827981883375</v>
      </c>
      <c r="BO33" t="str">
        <f t="shared" si="45"/>
        <v>Norte</v>
      </c>
      <c r="BP33">
        <f t="shared" si="46"/>
        <v>-1</v>
      </c>
      <c r="BQ33" s="7"/>
      <c r="BR33">
        <f t="shared" si="47"/>
        <v>0.7365248147723943</v>
      </c>
      <c r="BS33" s="1">
        <f t="shared" si="48"/>
        <v>42.199763393112896</v>
      </c>
      <c r="BT33">
        <f t="shared" si="49"/>
        <v>1.6419660701241836</v>
      </c>
      <c r="BU33" s="1">
        <f t="shared" si="50"/>
        <v>94.07772592179748</v>
      </c>
      <c r="BV33">
        <f t="shared" si="51"/>
        <v>0.41381475045276206</v>
      </c>
      <c r="BW33" s="1">
        <f t="shared" si="52"/>
        <v>23.70983870120264</v>
      </c>
      <c r="BY33" s="1">
        <f t="shared" si="62"/>
        <v>159.2407041986409</v>
      </c>
      <c r="BZ33" s="1">
        <f t="shared" si="63"/>
        <v>159.2407041986409</v>
      </c>
      <c r="CA33" s="1">
        <f t="shared" si="64"/>
        <v>20.75929580135909</v>
      </c>
      <c r="CB33" s="1">
        <f t="shared" si="65"/>
        <v>339.2407041986409</v>
      </c>
      <c r="CC33" s="1">
        <f t="shared" si="66"/>
        <v>88.05139365928073</v>
      </c>
      <c r="CD33" s="1">
        <f t="shared" si="67"/>
        <v>271.94860634071927</v>
      </c>
      <c r="CE33" s="1">
        <f t="shared" si="68"/>
        <v>91.94860634071927</v>
      </c>
      <c r="CF33" s="1">
        <f t="shared" si="69"/>
        <v>268.05139365928073</v>
      </c>
      <c r="CG33" s="1">
        <f t="shared" si="70"/>
        <v>169.33543169847582</v>
      </c>
      <c r="CH33" s="1">
        <f t="shared" si="71"/>
        <v>190.66456830152418</v>
      </c>
      <c r="CI33" s="1">
        <f t="shared" si="72"/>
        <v>10.66456830152418</v>
      </c>
      <c r="CJ33" s="1">
        <f t="shared" si="73"/>
        <v>349.3354316984758</v>
      </c>
      <c r="CL33" s="1">
        <f t="shared" si="74"/>
        <v>159.2407041986409</v>
      </c>
      <c r="CM33" s="1">
        <f t="shared" si="75"/>
        <v>0</v>
      </c>
      <c r="CN33" s="1">
        <f t="shared" si="76"/>
        <v>0</v>
      </c>
      <c r="CO33" s="1">
        <f t="shared" si="77"/>
        <v>0</v>
      </c>
      <c r="CQ33" s="1">
        <f t="shared" si="78"/>
        <v>88.05139365928073</v>
      </c>
      <c r="CR33" s="1">
        <f t="shared" si="79"/>
        <v>0</v>
      </c>
      <c r="CS33" s="1">
        <f t="shared" si="80"/>
        <v>0</v>
      </c>
      <c r="CT33" s="1">
        <f t="shared" si="81"/>
        <v>0</v>
      </c>
      <c r="CV33" s="1">
        <f t="shared" si="82"/>
        <v>169.33543169847582</v>
      </c>
      <c r="CW33" s="1">
        <f t="shared" si="83"/>
        <v>0</v>
      </c>
      <c r="CX33" s="1">
        <f t="shared" si="84"/>
        <v>0</v>
      </c>
      <c r="CY33" s="1">
        <f t="shared" si="85"/>
        <v>0</v>
      </c>
    </row>
    <row r="34" spans="1:103" ht="12.75">
      <c r="A34" s="1">
        <f t="shared" si="53"/>
        <v>23.416666666666668</v>
      </c>
      <c r="B34" s="2">
        <f t="shared" si="1"/>
        <v>0.4086979331753388</v>
      </c>
      <c r="C34" t="str">
        <f t="shared" si="54"/>
        <v>Sul</v>
      </c>
      <c r="D34" s="1">
        <f t="shared" si="61"/>
        <v>51.43333333333333</v>
      </c>
      <c r="E34" s="2">
        <f t="shared" si="2"/>
        <v>0.8976810119424168</v>
      </c>
      <c r="F34" t="str">
        <f t="shared" si="55"/>
        <v>Oeste</v>
      </c>
      <c r="G34" s="2">
        <f t="shared" si="56"/>
        <v>3</v>
      </c>
      <c r="H34" s="1">
        <f t="shared" si="57"/>
        <v>34</v>
      </c>
      <c r="I34" s="2" t="str">
        <f t="shared" si="58"/>
        <v>Milímetros</v>
      </c>
      <c r="J34" t="s">
        <v>7</v>
      </c>
      <c r="K34" s="1">
        <v>0</v>
      </c>
      <c r="L34" s="1">
        <f t="shared" si="3"/>
        <v>23.45</v>
      </c>
      <c r="M34" s="2">
        <f t="shared" si="4"/>
        <v>0.40927970959267024</v>
      </c>
      <c r="N34">
        <f t="shared" si="5"/>
        <v>-1</v>
      </c>
      <c r="O34">
        <f t="shared" si="6"/>
        <v>1</v>
      </c>
      <c r="P34">
        <v>1</v>
      </c>
      <c r="Q34">
        <f t="shared" si="59"/>
        <v>33</v>
      </c>
      <c r="R34" s="1">
        <v>2</v>
      </c>
      <c r="S34" s="1">
        <f t="shared" si="60"/>
        <v>0.42888888888888865</v>
      </c>
      <c r="T34" s="1">
        <f t="shared" si="86"/>
        <v>23.56666666666667</v>
      </c>
      <c r="U34" s="1">
        <f t="shared" si="87"/>
        <v>36.43333333333333</v>
      </c>
      <c r="V34" s="10">
        <f t="shared" si="9"/>
        <v>23.56666666666667</v>
      </c>
      <c r="W34" s="11">
        <f t="shared" si="10"/>
        <v>0.41131592705333037</v>
      </c>
      <c r="X34" s="8">
        <f t="shared" si="11"/>
        <v>32.743135166438144</v>
      </c>
      <c r="Y34" s="9">
        <f t="shared" si="12"/>
        <v>0.5714755160798871</v>
      </c>
      <c r="Z34" s="8">
        <f t="shared" si="13"/>
        <v>21.5985480805519</v>
      </c>
      <c r="AA34" s="9">
        <f t="shared" si="14"/>
        <v>0.3769657776559321</v>
      </c>
      <c r="AB34" s="8">
        <f t="shared" si="15"/>
        <v>52.158121178801785</v>
      </c>
      <c r="AC34" s="9">
        <f t="shared" si="16"/>
        <v>0.9103309462242771</v>
      </c>
      <c r="AD34" s="1">
        <f t="shared" si="17"/>
        <v>9.326468499771476</v>
      </c>
      <c r="AE34">
        <f t="shared" si="18"/>
        <v>0.16277758290454827</v>
      </c>
      <c r="AF34" t="s">
        <v>97</v>
      </c>
      <c r="AG34">
        <v>1</v>
      </c>
      <c r="AH34" s="1">
        <f t="shared" si="19"/>
        <v>1.8181185861147675</v>
      </c>
      <c r="AI34">
        <f t="shared" si="20"/>
        <v>0.03173215551940675</v>
      </c>
      <c r="AJ34" t="str">
        <f t="shared" si="21"/>
        <v>Sul</v>
      </c>
      <c r="AK34">
        <f t="shared" si="22"/>
        <v>-1</v>
      </c>
      <c r="AL34" s="1">
        <f t="shared" si="23"/>
        <v>28.741454512135117</v>
      </c>
      <c r="AM34">
        <f t="shared" si="24"/>
        <v>0.5016330130489383</v>
      </c>
      <c r="AN34" t="s">
        <v>97</v>
      </c>
      <c r="AO34">
        <v>-1</v>
      </c>
      <c r="AP34" s="1">
        <f t="shared" si="25"/>
        <v>56.15980183310481</v>
      </c>
      <c r="AQ34">
        <f t="shared" si="26"/>
        <v>0.9801734492552259</v>
      </c>
      <c r="AR34" t="str">
        <f t="shared" si="27"/>
        <v>Norte</v>
      </c>
      <c r="AS34">
        <f t="shared" si="28"/>
        <v>-1</v>
      </c>
      <c r="AT34" s="1">
        <f t="shared" si="29"/>
        <v>45.015214747218565</v>
      </c>
      <c r="AU34">
        <f t="shared" si="30"/>
        <v>0.785663710831271</v>
      </c>
      <c r="AV34" t="str">
        <f t="shared" si="31"/>
        <v>Norte</v>
      </c>
      <c r="AW34">
        <f t="shared" si="32"/>
        <v>-1</v>
      </c>
      <c r="AX34" s="1">
        <f t="shared" si="33"/>
        <v>75.57478784546845</v>
      </c>
      <c r="AY34">
        <f t="shared" si="34"/>
        <v>1.3190288793996159</v>
      </c>
      <c r="AZ34" t="s">
        <v>97</v>
      </c>
      <c r="BA34">
        <v>-1</v>
      </c>
      <c r="BB34" s="7"/>
      <c r="BC34" s="1">
        <f t="shared" si="35"/>
        <v>9.326468499771476</v>
      </c>
      <c r="BD34">
        <f t="shared" si="36"/>
        <v>0.16277758290454827</v>
      </c>
      <c r="BE34" t="str">
        <f t="shared" si="37"/>
        <v>Norte</v>
      </c>
      <c r="BF34">
        <f t="shared" si="38"/>
        <v>1</v>
      </c>
      <c r="BG34" s="7"/>
      <c r="BH34" s="1">
        <f t="shared" si="39"/>
        <v>1.8181185861147675</v>
      </c>
      <c r="BI34" s="1">
        <f t="shared" si="40"/>
        <v>0.03173215551940675</v>
      </c>
      <c r="BJ34" t="str">
        <f t="shared" si="41"/>
        <v>Sul</v>
      </c>
      <c r="BK34">
        <f t="shared" si="42"/>
        <v>-1</v>
      </c>
      <c r="BL34" s="7"/>
      <c r="BM34" s="1">
        <f t="shared" si="43"/>
        <v>28.741454512135117</v>
      </c>
      <c r="BN34">
        <f t="shared" si="44"/>
        <v>0.5016330130489383</v>
      </c>
      <c r="BO34" t="str">
        <f t="shared" si="45"/>
        <v>Norte</v>
      </c>
      <c r="BP34">
        <f t="shared" si="46"/>
        <v>-1</v>
      </c>
      <c r="BQ34" s="7"/>
      <c r="BR34">
        <f t="shared" si="47"/>
        <v>0.831887245866527</v>
      </c>
      <c r="BS34" s="1">
        <f t="shared" si="48"/>
        <v>47.66362821891383</v>
      </c>
      <c r="BT34">
        <f t="shared" si="49"/>
        <v>1.6550858949835756</v>
      </c>
      <c r="BU34" s="1">
        <f t="shared" si="50"/>
        <v>94.82943651419147</v>
      </c>
      <c r="BV34">
        <f t="shared" si="51"/>
        <v>0.48303463327245316</v>
      </c>
      <c r="BW34" s="1">
        <f t="shared" si="52"/>
        <v>27.675845845161057</v>
      </c>
      <c r="BY34" s="1">
        <f t="shared" si="62"/>
        <v>151.21557486243483</v>
      </c>
      <c r="BZ34" s="1">
        <f t="shared" si="63"/>
        <v>151.21557486243483</v>
      </c>
      <c r="CA34" s="1">
        <f t="shared" si="64"/>
        <v>28.78442513756516</v>
      </c>
      <c r="CB34" s="1">
        <f t="shared" si="65"/>
        <v>331.21557486243483</v>
      </c>
      <c r="CC34" s="1">
        <f t="shared" si="66"/>
        <v>87.37462564985042</v>
      </c>
      <c r="CD34" s="1">
        <f t="shared" si="67"/>
        <v>272.62537435014957</v>
      </c>
      <c r="CE34" s="1">
        <f t="shared" si="68"/>
        <v>92.62537435014958</v>
      </c>
      <c r="CF34" s="1">
        <f t="shared" si="69"/>
        <v>267.37462564985043</v>
      </c>
      <c r="CG34" s="1">
        <f t="shared" si="70"/>
        <v>164.8219164061874</v>
      </c>
      <c r="CH34" s="1">
        <f t="shared" si="71"/>
        <v>195.1780835938126</v>
      </c>
      <c r="CI34" s="1">
        <f t="shared" si="72"/>
        <v>15.178083593812609</v>
      </c>
      <c r="CJ34" s="1">
        <f t="shared" si="73"/>
        <v>344.82191640618737</v>
      </c>
      <c r="CL34" s="1">
        <f t="shared" si="74"/>
        <v>151.21557486243483</v>
      </c>
      <c r="CM34" s="1">
        <f t="shared" si="75"/>
        <v>0</v>
      </c>
      <c r="CN34" s="1">
        <f t="shared" si="76"/>
        <v>0</v>
      </c>
      <c r="CO34" s="1">
        <f t="shared" si="77"/>
        <v>0</v>
      </c>
      <c r="CQ34" s="1">
        <f t="shared" si="78"/>
        <v>87.37462564985042</v>
      </c>
      <c r="CR34" s="1">
        <f t="shared" si="79"/>
        <v>0</v>
      </c>
      <c r="CS34" s="1">
        <f t="shared" si="80"/>
        <v>0</v>
      </c>
      <c r="CT34" s="1">
        <f t="shared" si="81"/>
        <v>0</v>
      </c>
      <c r="CV34" s="1">
        <f t="shared" si="82"/>
        <v>164.8219164061874</v>
      </c>
      <c r="CW34" s="1">
        <f t="shared" si="83"/>
        <v>0</v>
      </c>
      <c r="CX34" s="1">
        <f t="shared" si="84"/>
        <v>0</v>
      </c>
      <c r="CY34" s="1">
        <f t="shared" si="85"/>
        <v>0</v>
      </c>
    </row>
    <row r="35" spans="1:103" ht="12.75">
      <c r="A35" s="1">
        <f t="shared" si="53"/>
        <v>23.416666666666668</v>
      </c>
      <c r="B35" s="2">
        <f t="shared" si="1"/>
        <v>0.4086979331753388</v>
      </c>
      <c r="C35" t="str">
        <f t="shared" si="54"/>
        <v>Sul</v>
      </c>
      <c r="D35" s="1">
        <f t="shared" si="61"/>
        <v>51.43333333333333</v>
      </c>
      <c r="E35" s="2">
        <f t="shared" si="2"/>
        <v>0.8976810119424168</v>
      </c>
      <c r="F35" t="str">
        <f t="shared" si="55"/>
        <v>Oeste</v>
      </c>
      <c r="G35" s="2">
        <f t="shared" si="56"/>
        <v>3</v>
      </c>
      <c r="H35" s="1">
        <f t="shared" si="57"/>
        <v>34</v>
      </c>
      <c r="I35" s="2" t="str">
        <f t="shared" si="58"/>
        <v>Milímetros</v>
      </c>
      <c r="J35" t="s">
        <v>7</v>
      </c>
      <c r="K35" s="1">
        <v>0</v>
      </c>
      <c r="L35" s="1">
        <f t="shared" si="3"/>
        <v>23.45</v>
      </c>
      <c r="M35" s="2">
        <f t="shared" si="4"/>
        <v>0.40927970959267024</v>
      </c>
      <c r="N35">
        <f t="shared" si="5"/>
        <v>-1</v>
      </c>
      <c r="O35">
        <f t="shared" si="6"/>
        <v>1</v>
      </c>
      <c r="P35">
        <v>1</v>
      </c>
      <c r="Q35">
        <f t="shared" si="59"/>
        <v>34</v>
      </c>
      <c r="R35" s="1">
        <v>2.25</v>
      </c>
      <c r="S35" s="1">
        <f t="shared" si="60"/>
        <v>0.42888888888888865</v>
      </c>
      <c r="T35" s="1">
        <f t="shared" si="86"/>
        <v>27.31666666666667</v>
      </c>
      <c r="U35" s="1">
        <f t="shared" si="87"/>
        <v>40.18333333333333</v>
      </c>
      <c r="V35" s="10">
        <f t="shared" si="9"/>
        <v>27.31666666666667</v>
      </c>
      <c r="W35" s="11">
        <f t="shared" si="10"/>
        <v>0.47676577400311776</v>
      </c>
      <c r="X35" s="8">
        <f t="shared" si="11"/>
        <v>35.38222965646551</v>
      </c>
      <c r="Y35" s="9">
        <f t="shared" si="12"/>
        <v>0.6175364042021053</v>
      </c>
      <c r="Z35" s="8">
        <f t="shared" si="13"/>
        <v>25.025447305597133</v>
      </c>
      <c r="AA35" s="9">
        <f t="shared" si="14"/>
        <v>0.4367764522670135</v>
      </c>
      <c r="AB35" s="8">
        <f t="shared" si="15"/>
        <v>53.85586239024411</v>
      </c>
      <c r="AC35" s="9">
        <f t="shared" si="16"/>
        <v>0.939962120210743</v>
      </c>
      <c r="AD35" s="1">
        <f t="shared" si="17"/>
        <v>11.965562989798844</v>
      </c>
      <c r="AE35">
        <f t="shared" si="18"/>
        <v>0.20883847102676648</v>
      </c>
      <c r="AF35" t="s">
        <v>97</v>
      </c>
      <c r="AG35">
        <v>1</v>
      </c>
      <c r="AH35" s="1">
        <f t="shared" si="19"/>
        <v>1.6087806389304653</v>
      </c>
      <c r="AI35">
        <f t="shared" si="20"/>
        <v>0.02807851909167469</v>
      </c>
      <c r="AJ35" t="str">
        <f t="shared" si="21"/>
        <v>Norte</v>
      </c>
      <c r="AK35">
        <f t="shared" si="22"/>
        <v>1</v>
      </c>
      <c r="AL35" s="1">
        <f t="shared" si="23"/>
        <v>30.439195723577445</v>
      </c>
      <c r="AM35">
        <f t="shared" si="24"/>
        <v>0.5312641870354042</v>
      </c>
      <c r="AN35" t="s">
        <v>97</v>
      </c>
      <c r="AO35">
        <v>-1</v>
      </c>
      <c r="AP35" s="1">
        <f t="shared" si="25"/>
        <v>58.79889632313218</v>
      </c>
      <c r="AQ35">
        <f t="shared" si="26"/>
        <v>1.0262343373774443</v>
      </c>
      <c r="AR35" t="str">
        <f t="shared" si="27"/>
        <v>Norte</v>
      </c>
      <c r="AS35">
        <f t="shared" si="28"/>
        <v>-1</v>
      </c>
      <c r="AT35" s="1">
        <f t="shared" si="29"/>
        <v>48.4421139722638</v>
      </c>
      <c r="AU35">
        <f t="shared" si="30"/>
        <v>0.8454743854423522</v>
      </c>
      <c r="AV35" t="str">
        <f t="shared" si="31"/>
        <v>Norte</v>
      </c>
      <c r="AW35">
        <f t="shared" si="32"/>
        <v>-1</v>
      </c>
      <c r="AX35" s="1">
        <f t="shared" si="33"/>
        <v>77.27252905691078</v>
      </c>
      <c r="AY35">
        <f t="shared" si="34"/>
        <v>1.3486600533860817</v>
      </c>
      <c r="AZ35" t="s">
        <v>97</v>
      </c>
      <c r="BA35">
        <v>-1</v>
      </c>
      <c r="BB35" s="7"/>
      <c r="BC35" s="1">
        <f t="shared" si="35"/>
        <v>11.965562989798844</v>
      </c>
      <c r="BD35">
        <f t="shared" si="36"/>
        <v>0.20883847102676648</v>
      </c>
      <c r="BE35" t="str">
        <f t="shared" si="37"/>
        <v>Norte</v>
      </c>
      <c r="BF35">
        <f t="shared" si="38"/>
        <v>1</v>
      </c>
      <c r="BG35" s="7"/>
      <c r="BH35" s="1">
        <f t="shared" si="39"/>
        <v>1.6087806389304653</v>
      </c>
      <c r="BI35" s="1">
        <f t="shared" si="40"/>
        <v>0.02807851909167469</v>
      </c>
      <c r="BJ35" t="str">
        <f t="shared" si="41"/>
        <v>Norte</v>
      </c>
      <c r="BK35">
        <f t="shared" si="42"/>
        <v>1</v>
      </c>
      <c r="BL35" s="7"/>
      <c r="BM35" s="1">
        <f t="shared" si="43"/>
        <v>30.439195723577445</v>
      </c>
      <c r="BN35">
        <f t="shared" si="44"/>
        <v>0.5312641870354042</v>
      </c>
      <c r="BO35" t="str">
        <f t="shared" si="45"/>
        <v>Norte</v>
      </c>
      <c r="BP35">
        <f t="shared" si="46"/>
        <v>-1</v>
      </c>
      <c r="BQ35" s="7"/>
      <c r="BR35">
        <f t="shared" si="47"/>
        <v>0.9149768638921502</v>
      </c>
      <c r="BS35" s="1">
        <f t="shared" si="48"/>
        <v>52.42431265313616</v>
      </c>
      <c r="BT35">
        <f t="shared" si="49"/>
        <v>1.6684398580180473</v>
      </c>
      <c r="BU35" s="1">
        <f t="shared" si="50"/>
        <v>95.59456223584043</v>
      </c>
      <c r="BV35">
        <f t="shared" si="51"/>
        <v>0.5484278273266678</v>
      </c>
      <c r="BW35" s="1">
        <f t="shared" si="52"/>
        <v>31.422599873347547</v>
      </c>
      <c r="BY35" s="1">
        <f t="shared" si="62"/>
        <v>144.06929847639273</v>
      </c>
      <c r="BZ35" s="1">
        <f t="shared" si="63"/>
        <v>144.06929847639273</v>
      </c>
      <c r="CA35" s="1">
        <f t="shared" si="64"/>
        <v>35.93070152360726</v>
      </c>
      <c r="CB35" s="1">
        <f t="shared" si="65"/>
        <v>324.06929847639276</v>
      </c>
      <c r="CC35" s="1">
        <f t="shared" si="66"/>
        <v>86.65885409794386</v>
      </c>
      <c r="CD35" s="1">
        <f t="shared" si="67"/>
        <v>273.34114590205616</v>
      </c>
      <c r="CE35" s="1">
        <f t="shared" si="68"/>
        <v>93.34114590205614</v>
      </c>
      <c r="CF35" s="1">
        <f t="shared" si="69"/>
        <v>266.65885409794384</v>
      </c>
      <c r="CG35" s="1">
        <f t="shared" si="70"/>
        <v>160.46318762510262</v>
      </c>
      <c r="CH35" s="1">
        <f t="shared" si="71"/>
        <v>199.53681237489738</v>
      </c>
      <c r="CI35" s="1">
        <f t="shared" si="72"/>
        <v>19.536812374897387</v>
      </c>
      <c r="CJ35" s="1">
        <f t="shared" si="73"/>
        <v>340.4631876251026</v>
      </c>
      <c r="CL35" s="1">
        <f t="shared" si="74"/>
        <v>144.06929847639273</v>
      </c>
      <c r="CM35" s="1">
        <f t="shared" si="75"/>
        <v>0</v>
      </c>
      <c r="CN35" s="1">
        <f t="shared" si="76"/>
        <v>0</v>
      </c>
      <c r="CO35" s="1">
        <f t="shared" si="77"/>
        <v>0</v>
      </c>
      <c r="CQ35" s="1">
        <f t="shared" si="78"/>
        <v>86.65885409794386</v>
      </c>
      <c r="CR35" s="1">
        <f t="shared" si="79"/>
        <v>0</v>
      </c>
      <c r="CS35" s="1">
        <f t="shared" si="80"/>
        <v>0</v>
      </c>
      <c r="CT35" s="1">
        <f t="shared" si="81"/>
        <v>0</v>
      </c>
      <c r="CV35" s="1">
        <f t="shared" si="82"/>
        <v>160.46318762510262</v>
      </c>
      <c r="CW35" s="1">
        <f t="shared" si="83"/>
        <v>0</v>
      </c>
      <c r="CX35" s="1">
        <f t="shared" si="84"/>
        <v>0</v>
      </c>
      <c r="CY35" s="1">
        <f t="shared" si="85"/>
        <v>0</v>
      </c>
    </row>
    <row r="36" spans="1:103" ht="12.75">
      <c r="A36" s="1">
        <f t="shared" si="53"/>
        <v>23.416666666666668</v>
      </c>
      <c r="B36" s="2">
        <f t="shared" si="1"/>
        <v>0.4086979331753388</v>
      </c>
      <c r="C36" t="str">
        <f t="shared" si="54"/>
        <v>Sul</v>
      </c>
      <c r="D36" s="1">
        <f t="shared" si="61"/>
        <v>51.43333333333333</v>
      </c>
      <c r="E36" s="2">
        <f t="shared" si="2"/>
        <v>0.8976810119424168</v>
      </c>
      <c r="F36" t="str">
        <f t="shared" si="55"/>
        <v>Oeste</v>
      </c>
      <c r="G36" s="2">
        <f t="shared" si="56"/>
        <v>3</v>
      </c>
      <c r="H36" s="1">
        <f t="shared" si="57"/>
        <v>34</v>
      </c>
      <c r="I36" s="2" t="str">
        <f t="shared" si="58"/>
        <v>Milímetros</v>
      </c>
      <c r="J36" t="s">
        <v>7</v>
      </c>
      <c r="K36" s="1">
        <v>0</v>
      </c>
      <c r="L36" s="1">
        <f t="shared" si="3"/>
        <v>23.45</v>
      </c>
      <c r="M36" s="2">
        <f t="shared" si="4"/>
        <v>0.40927970959267024</v>
      </c>
      <c r="N36">
        <f t="shared" si="5"/>
        <v>-1</v>
      </c>
      <c r="O36">
        <f t="shared" si="6"/>
        <v>1</v>
      </c>
      <c r="P36">
        <v>1</v>
      </c>
      <c r="Q36">
        <f t="shared" si="59"/>
        <v>35</v>
      </c>
      <c r="R36" s="1">
        <v>2.5</v>
      </c>
      <c r="S36" s="1">
        <f t="shared" si="60"/>
        <v>0.42888888888888865</v>
      </c>
      <c r="T36" s="1">
        <f t="shared" si="86"/>
        <v>31.06666666666667</v>
      </c>
      <c r="U36" s="1">
        <f t="shared" si="87"/>
        <v>43.93333333333333</v>
      </c>
      <c r="V36" s="10">
        <f t="shared" si="9"/>
        <v>31.06666666666667</v>
      </c>
      <c r="W36" s="11">
        <f t="shared" si="10"/>
        <v>0.5422156209529051</v>
      </c>
      <c r="X36" s="8">
        <f t="shared" si="11"/>
        <v>38.18490895237034</v>
      </c>
      <c r="Y36" s="9">
        <f t="shared" si="12"/>
        <v>0.666452385793121</v>
      </c>
      <c r="Z36" s="8">
        <f t="shared" si="13"/>
        <v>28.447825258707052</v>
      </c>
      <c r="AA36" s="9">
        <f t="shared" si="14"/>
        <v>0.4965082157964457</v>
      </c>
      <c r="AB36" s="8">
        <f t="shared" si="15"/>
        <v>55.73995208108984</v>
      </c>
      <c r="AC36" s="9">
        <f t="shared" si="16"/>
        <v>0.972845688718883</v>
      </c>
      <c r="AD36" s="1">
        <f t="shared" si="17"/>
        <v>14.768242285703675</v>
      </c>
      <c r="AE36">
        <f t="shared" si="18"/>
        <v>0.25775445261778224</v>
      </c>
      <c r="AF36" t="s">
        <v>97</v>
      </c>
      <c r="AG36">
        <v>1</v>
      </c>
      <c r="AH36" s="1">
        <f t="shared" si="19"/>
        <v>5.031158592040384</v>
      </c>
      <c r="AI36">
        <f t="shared" si="20"/>
        <v>0.08781028262110688</v>
      </c>
      <c r="AJ36" t="str">
        <f t="shared" si="21"/>
        <v>Norte</v>
      </c>
      <c r="AK36">
        <f t="shared" si="22"/>
        <v>1</v>
      </c>
      <c r="AL36" s="1">
        <f t="shared" si="23"/>
        <v>32.32328541442317</v>
      </c>
      <c r="AM36">
        <f t="shared" si="24"/>
        <v>0.5641477555435441</v>
      </c>
      <c r="AN36" t="s">
        <v>97</v>
      </c>
      <c r="AO36">
        <v>-1</v>
      </c>
      <c r="AP36" s="1">
        <f t="shared" si="25"/>
        <v>61.60157561903701</v>
      </c>
      <c r="AQ36">
        <f t="shared" si="26"/>
        <v>1.07515031896846</v>
      </c>
      <c r="AR36" t="str">
        <f t="shared" si="27"/>
        <v>Norte</v>
      </c>
      <c r="AS36">
        <f t="shared" si="28"/>
        <v>-1</v>
      </c>
      <c r="AT36" s="1">
        <f t="shared" si="29"/>
        <v>51.86449192537372</v>
      </c>
      <c r="AU36">
        <f t="shared" si="30"/>
        <v>0.9052061489717845</v>
      </c>
      <c r="AV36" t="str">
        <f t="shared" si="31"/>
        <v>Norte</v>
      </c>
      <c r="AW36">
        <f t="shared" si="32"/>
        <v>-1</v>
      </c>
      <c r="AX36" s="1">
        <f t="shared" si="33"/>
        <v>79.15661874775651</v>
      </c>
      <c r="AY36">
        <f t="shared" si="34"/>
        <v>1.3815436218942219</v>
      </c>
      <c r="AZ36" t="s">
        <v>97</v>
      </c>
      <c r="BA36">
        <v>-1</v>
      </c>
      <c r="BB36" s="7"/>
      <c r="BC36" s="1">
        <f t="shared" si="35"/>
        <v>14.768242285703675</v>
      </c>
      <c r="BD36">
        <f t="shared" si="36"/>
        <v>0.25775445261778224</v>
      </c>
      <c r="BE36" t="str">
        <f t="shared" si="37"/>
        <v>Norte</v>
      </c>
      <c r="BF36">
        <f t="shared" si="38"/>
        <v>1</v>
      </c>
      <c r="BG36" s="7"/>
      <c r="BH36" s="1">
        <f t="shared" si="39"/>
        <v>5.031158592040384</v>
      </c>
      <c r="BI36" s="1">
        <f t="shared" si="40"/>
        <v>0.08781028262110688</v>
      </c>
      <c r="BJ36" t="str">
        <f t="shared" si="41"/>
        <v>Norte</v>
      </c>
      <c r="BK36">
        <f t="shared" si="42"/>
        <v>1</v>
      </c>
      <c r="BL36" s="7"/>
      <c r="BM36" s="1">
        <f t="shared" si="43"/>
        <v>32.32328541442317</v>
      </c>
      <c r="BN36">
        <f t="shared" si="44"/>
        <v>0.5641477555435441</v>
      </c>
      <c r="BO36" t="str">
        <f t="shared" si="45"/>
        <v>Norte</v>
      </c>
      <c r="BP36">
        <f t="shared" si="46"/>
        <v>-1</v>
      </c>
      <c r="BQ36" s="7"/>
      <c r="BR36">
        <f t="shared" si="47"/>
        <v>0.9876535639449057</v>
      </c>
      <c r="BS36" s="1">
        <f t="shared" si="48"/>
        <v>56.58838083509726</v>
      </c>
      <c r="BT36">
        <f t="shared" si="49"/>
        <v>1.6820261423324274</v>
      </c>
      <c r="BU36" s="1">
        <f t="shared" si="50"/>
        <v>96.37299898631919</v>
      </c>
      <c r="BV36">
        <f t="shared" si="51"/>
        <v>0.6099184280284266</v>
      </c>
      <c r="BW36" s="1">
        <f t="shared" si="52"/>
        <v>34.945751773282495</v>
      </c>
      <c r="BY36" s="1">
        <f t="shared" si="62"/>
        <v>137.8002366068871</v>
      </c>
      <c r="BZ36" s="1">
        <f t="shared" si="63"/>
        <v>137.8002366068871</v>
      </c>
      <c r="CA36" s="1">
        <f t="shared" si="64"/>
        <v>42.199763393112896</v>
      </c>
      <c r="CB36" s="1">
        <f t="shared" si="65"/>
        <v>317.8002366068871</v>
      </c>
      <c r="CC36" s="1">
        <f t="shared" si="66"/>
        <v>85.92227407820252</v>
      </c>
      <c r="CD36" s="1">
        <f t="shared" si="67"/>
        <v>274.0777259217975</v>
      </c>
      <c r="CE36" s="1">
        <f t="shared" si="68"/>
        <v>94.07772592179748</v>
      </c>
      <c r="CF36" s="1">
        <f t="shared" si="69"/>
        <v>265.9222740782025</v>
      </c>
      <c r="CG36" s="1">
        <f t="shared" si="70"/>
        <v>156.29016129879736</v>
      </c>
      <c r="CH36" s="1">
        <f t="shared" si="71"/>
        <v>203.70983870120264</v>
      </c>
      <c r="CI36" s="1">
        <f t="shared" si="72"/>
        <v>23.70983870120264</v>
      </c>
      <c r="CJ36" s="1">
        <f t="shared" si="73"/>
        <v>336.2901612987974</v>
      </c>
      <c r="CL36" s="1">
        <f t="shared" si="74"/>
        <v>137.8002366068871</v>
      </c>
      <c r="CM36" s="1">
        <f t="shared" si="75"/>
        <v>0</v>
      </c>
      <c r="CN36" s="1">
        <f t="shared" si="76"/>
        <v>0</v>
      </c>
      <c r="CO36" s="1">
        <f t="shared" si="77"/>
        <v>0</v>
      </c>
      <c r="CQ36" s="1">
        <f t="shared" si="78"/>
        <v>85.92227407820252</v>
      </c>
      <c r="CR36" s="1">
        <f t="shared" si="79"/>
        <v>0</v>
      </c>
      <c r="CS36" s="1">
        <f t="shared" si="80"/>
        <v>0</v>
      </c>
      <c r="CT36" s="1">
        <f t="shared" si="81"/>
        <v>0</v>
      </c>
      <c r="CV36" s="1">
        <f t="shared" si="82"/>
        <v>156.29016129879736</v>
      </c>
      <c r="CW36" s="1">
        <f t="shared" si="83"/>
        <v>0</v>
      </c>
      <c r="CX36" s="1">
        <f t="shared" si="84"/>
        <v>0</v>
      </c>
      <c r="CY36" s="1">
        <f t="shared" si="85"/>
        <v>0</v>
      </c>
    </row>
    <row r="37" spans="1:103" ht="12.75">
      <c r="A37" s="1">
        <f t="shared" si="53"/>
        <v>23.416666666666668</v>
      </c>
      <c r="B37" s="2">
        <f t="shared" si="1"/>
        <v>0.4086979331753388</v>
      </c>
      <c r="C37" t="str">
        <f t="shared" si="54"/>
        <v>Sul</v>
      </c>
      <c r="D37" s="1">
        <f t="shared" si="61"/>
        <v>51.43333333333333</v>
      </c>
      <c r="E37" s="2">
        <f t="shared" si="2"/>
        <v>0.8976810119424168</v>
      </c>
      <c r="F37" t="str">
        <f t="shared" si="55"/>
        <v>Oeste</v>
      </c>
      <c r="G37" s="2">
        <f t="shared" si="56"/>
        <v>3</v>
      </c>
      <c r="H37" s="1">
        <f t="shared" si="57"/>
        <v>34</v>
      </c>
      <c r="I37" s="2" t="str">
        <f t="shared" si="58"/>
        <v>Milímetros</v>
      </c>
      <c r="J37" t="s">
        <v>7</v>
      </c>
      <c r="K37" s="1">
        <v>0</v>
      </c>
      <c r="L37" s="1">
        <f t="shared" si="3"/>
        <v>23.45</v>
      </c>
      <c r="M37" s="2">
        <f t="shared" si="4"/>
        <v>0.40927970959267024</v>
      </c>
      <c r="N37">
        <f t="shared" si="5"/>
        <v>-1</v>
      </c>
      <c r="O37">
        <f t="shared" si="6"/>
        <v>1</v>
      </c>
      <c r="P37">
        <v>1</v>
      </c>
      <c r="Q37">
        <f t="shared" si="59"/>
        <v>36</v>
      </c>
      <c r="R37" s="1">
        <v>2.75</v>
      </c>
      <c r="S37" s="1">
        <f t="shared" si="60"/>
        <v>0.42888888888888865</v>
      </c>
      <c r="T37" s="1">
        <f t="shared" si="86"/>
        <v>34.81666666666667</v>
      </c>
      <c r="U37" s="1">
        <f t="shared" si="87"/>
        <v>47.68333333333333</v>
      </c>
      <c r="V37" s="10">
        <f t="shared" si="9"/>
        <v>34.81666666666667</v>
      </c>
      <c r="W37" s="11">
        <f t="shared" si="10"/>
        <v>0.6076654679026925</v>
      </c>
      <c r="X37" s="8">
        <f t="shared" si="11"/>
        <v>41.11718255638076</v>
      </c>
      <c r="Y37" s="9">
        <f t="shared" si="12"/>
        <v>0.7176302147524233</v>
      </c>
      <c r="Z37" s="8">
        <f t="shared" si="13"/>
        <v>31.86496476943316</v>
      </c>
      <c r="AA37" s="9">
        <f t="shared" si="14"/>
        <v>0.5561485512586044</v>
      </c>
      <c r="AB37" s="8">
        <f t="shared" si="15"/>
        <v>57.792077524615635</v>
      </c>
      <c r="AC37" s="9">
        <f t="shared" si="16"/>
        <v>1.0086620343723571</v>
      </c>
      <c r="AD37" s="1">
        <f t="shared" si="17"/>
        <v>17.700515889714094</v>
      </c>
      <c r="AE37">
        <f t="shared" si="18"/>
        <v>0.30893228157708447</v>
      </c>
      <c r="AF37" t="s">
        <v>97</v>
      </c>
      <c r="AG37">
        <v>1</v>
      </c>
      <c r="AH37" s="1">
        <f t="shared" si="19"/>
        <v>8.448298102766493</v>
      </c>
      <c r="AI37">
        <f t="shared" si="20"/>
        <v>0.14745061808326557</v>
      </c>
      <c r="AJ37" t="str">
        <f t="shared" si="21"/>
        <v>Norte</v>
      </c>
      <c r="AK37">
        <f t="shared" si="22"/>
        <v>1</v>
      </c>
      <c r="AL37" s="1">
        <f t="shared" si="23"/>
        <v>34.375410857948964</v>
      </c>
      <c r="AM37">
        <f t="shared" si="24"/>
        <v>0.5999641011970182</v>
      </c>
      <c r="AN37" t="s">
        <v>97</v>
      </c>
      <c r="AO37">
        <v>-1</v>
      </c>
      <c r="AP37" s="1">
        <f t="shared" si="25"/>
        <v>64.53384922304743</v>
      </c>
      <c r="AQ37">
        <f t="shared" si="26"/>
        <v>1.126328147927762</v>
      </c>
      <c r="AR37" t="str">
        <f t="shared" si="27"/>
        <v>Norte</v>
      </c>
      <c r="AS37">
        <f t="shared" si="28"/>
        <v>-1</v>
      </c>
      <c r="AT37" s="1">
        <f t="shared" si="29"/>
        <v>55.28163143609983</v>
      </c>
      <c r="AU37">
        <f t="shared" si="30"/>
        <v>0.9648464844339434</v>
      </c>
      <c r="AV37" t="str">
        <f t="shared" si="31"/>
        <v>Norte</v>
      </c>
      <c r="AW37">
        <f t="shared" si="32"/>
        <v>-1</v>
      </c>
      <c r="AX37" s="1">
        <f t="shared" si="33"/>
        <v>81.2087441912823</v>
      </c>
      <c r="AY37">
        <f t="shared" si="34"/>
        <v>1.417359967547696</v>
      </c>
      <c r="AZ37" t="s">
        <v>97</v>
      </c>
      <c r="BA37">
        <v>-1</v>
      </c>
      <c r="BB37" s="7"/>
      <c r="BC37" s="1">
        <f t="shared" si="35"/>
        <v>17.700515889714094</v>
      </c>
      <c r="BD37">
        <f t="shared" si="36"/>
        <v>0.30893228157708447</v>
      </c>
      <c r="BE37" t="str">
        <f t="shared" si="37"/>
        <v>Norte</v>
      </c>
      <c r="BF37">
        <f t="shared" si="38"/>
        <v>1</v>
      </c>
      <c r="BG37" s="7"/>
      <c r="BH37" s="1">
        <f t="shared" si="39"/>
        <v>8.448298102766493</v>
      </c>
      <c r="BI37" s="1">
        <f t="shared" si="40"/>
        <v>0.14745061808326557</v>
      </c>
      <c r="BJ37" t="str">
        <f t="shared" si="41"/>
        <v>Norte</v>
      </c>
      <c r="BK37">
        <f t="shared" si="42"/>
        <v>1</v>
      </c>
      <c r="BL37" s="7"/>
      <c r="BM37" s="1">
        <f t="shared" si="43"/>
        <v>34.375410857948964</v>
      </c>
      <c r="BN37">
        <f t="shared" si="44"/>
        <v>0.5999641011970182</v>
      </c>
      <c r="BO37" t="str">
        <f t="shared" si="45"/>
        <v>Norte</v>
      </c>
      <c r="BP37">
        <f t="shared" si="46"/>
        <v>-1</v>
      </c>
      <c r="BQ37" s="7"/>
      <c r="BR37">
        <f t="shared" si="47"/>
        <v>1.0516338778250913</v>
      </c>
      <c r="BS37" s="1">
        <f t="shared" si="48"/>
        <v>60.254182792354186</v>
      </c>
      <c r="BT37">
        <f t="shared" si="49"/>
        <v>1.6958566713676089</v>
      </c>
      <c r="BU37" s="1">
        <f t="shared" si="50"/>
        <v>97.16542992846823</v>
      </c>
      <c r="BV37">
        <f t="shared" si="51"/>
        <v>0.6675413131812781</v>
      </c>
      <c r="BW37" s="1">
        <f t="shared" si="52"/>
        <v>38.24729989590794</v>
      </c>
      <c r="BY37" s="1">
        <f t="shared" si="62"/>
        <v>132.33637178108617</v>
      </c>
      <c r="BZ37" s="1">
        <f t="shared" si="63"/>
        <v>132.33637178108617</v>
      </c>
      <c r="CA37" s="1">
        <f t="shared" si="64"/>
        <v>47.66362821891383</v>
      </c>
      <c r="CB37" s="1">
        <f t="shared" si="65"/>
        <v>312.3363717810862</v>
      </c>
      <c r="CC37" s="1">
        <f t="shared" si="66"/>
        <v>85.17056348580853</v>
      </c>
      <c r="CD37" s="1">
        <f t="shared" si="67"/>
        <v>274.82943651419146</v>
      </c>
      <c r="CE37" s="1">
        <f t="shared" si="68"/>
        <v>94.82943651419147</v>
      </c>
      <c r="CF37" s="1">
        <f t="shared" si="69"/>
        <v>265.17056348580854</v>
      </c>
      <c r="CG37" s="1">
        <f t="shared" si="70"/>
        <v>152.32415415483894</v>
      </c>
      <c r="CH37" s="1">
        <f t="shared" si="71"/>
        <v>207.67584584516106</v>
      </c>
      <c r="CI37" s="1">
        <f t="shared" si="72"/>
        <v>27.675845845161057</v>
      </c>
      <c r="CJ37" s="1">
        <f t="shared" si="73"/>
        <v>332.32415415483894</v>
      </c>
      <c r="CL37" s="1">
        <f t="shared" si="74"/>
        <v>132.33637178108617</v>
      </c>
      <c r="CM37" s="1">
        <f t="shared" si="75"/>
        <v>0</v>
      </c>
      <c r="CN37" s="1">
        <f t="shared" si="76"/>
        <v>0</v>
      </c>
      <c r="CO37" s="1">
        <f t="shared" si="77"/>
        <v>0</v>
      </c>
      <c r="CQ37" s="1">
        <f t="shared" si="78"/>
        <v>85.17056348580853</v>
      </c>
      <c r="CR37" s="1">
        <f t="shared" si="79"/>
        <v>0</v>
      </c>
      <c r="CS37" s="1">
        <f t="shared" si="80"/>
        <v>0</v>
      </c>
      <c r="CT37" s="1">
        <f t="shared" si="81"/>
        <v>0</v>
      </c>
      <c r="CV37" s="1">
        <f t="shared" si="82"/>
        <v>152.32415415483894</v>
      </c>
      <c r="CW37" s="1">
        <f t="shared" si="83"/>
        <v>0</v>
      </c>
      <c r="CX37" s="1">
        <f t="shared" si="84"/>
        <v>0</v>
      </c>
      <c r="CY37" s="1">
        <f t="shared" si="85"/>
        <v>0</v>
      </c>
    </row>
    <row r="38" spans="1:103" ht="12.75">
      <c r="A38" s="1">
        <f t="shared" si="53"/>
        <v>23.416666666666668</v>
      </c>
      <c r="B38" s="2">
        <f t="shared" si="1"/>
        <v>0.4086979331753388</v>
      </c>
      <c r="C38" t="str">
        <f t="shared" si="54"/>
        <v>Sul</v>
      </c>
      <c r="D38" s="1">
        <f t="shared" si="61"/>
        <v>51.43333333333333</v>
      </c>
      <c r="E38" s="2">
        <f t="shared" si="2"/>
        <v>0.8976810119424168</v>
      </c>
      <c r="F38" t="str">
        <f t="shared" si="55"/>
        <v>Oeste</v>
      </c>
      <c r="G38" s="2">
        <f t="shared" si="56"/>
        <v>3</v>
      </c>
      <c r="H38" s="1">
        <f t="shared" si="57"/>
        <v>34</v>
      </c>
      <c r="I38" s="2" t="str">
        <f t="shared" si="58"/>
        <v>Milímetros</v>
      </c>
      <c r="J38" t="s">
        <v>7</v>
      </c>
      <c r="K38" s="1">
        <v>0</v>
      </c>
      <c r="L38" s="1">
        <f t="shared" si="3"/>
        <v>23.45</v>
      </c>
      <c r="M38" s="2">
        <f t="shared" si="4"/>
        <v>0.40927970959267024</v>
      </c>
      <c r="N38">
        <f t="shared" si="5"/>
        <v>-1</v>
      </c>
      <c r="O38">
        <f t="shared" si="6"/>
        <v>1</v>
      </c>
      <c r="P38">
        <v>1</v>
      </c>
      <c r="Q38">
        <f t="shared" si="59"/>
        <v>37</v>
      </c>
      <c r="R38" s="1">
        <v>3</v>
      </c>
      <c r="S38" s="1">
        <f t="shared" si="60"/>
        <v>0.42888888888888865</v>
      </c>
      <c r="T38" s="1">
        <f t="shared" si="86"/>
        <v>38.56666666666667</v>
      </c>
      <c r="U38" s="1">
        <f t="shared" si="87"/>
        <v>51.43333333333333</v>
      </c>
      <c r="V38" s="10">
        <f t="shared" si="9"/>
        <v>38.56666666666667</v>
      </c>
      <c r="W38" s="11">
        <f t="shared" si="10"/>
        <v>0.6731153148524799</v>
      </c>
      <c r="X38" s="8">
        <f t="shared" si="11"/>
        <v>44.15263793084999</v>
      </c>
      <c r="Y38" s="9">
        <f t="shared" si="12"/>
        <v>0.7706089053342687</v>
      </c>
      <c r="Z38" s="8">
        <f t="shared" si="13"/>
        <v>35.276108898792955</v>
      </c>
      <c r="AA38" s="9">
        <f t="shared" si="14"/>
        <v>0.6156842475760081</v>
      </c>
      <c r="AB38" s="8">
        <f t="shared" si="15"/>
        <v>59.99489952263076</v>
      </c>
      <c r="AC38" s="9">
        <f t="shared" si="16"/>
        <v>1.047108531073081</v>
      </c>
      <c r="AD38" s="1">
        <f t="shared" si="17"/>
        <v>20.735971264183323</v>
      </c>
      <c r="AE38">
        <f t="shared" si="18"/>
        <v>0.3619109721589299</v>
      </c>
      <c r="AF38" t="s">
        <v>97</v>
      </c>
      <c r="AG38">
        <v>1</v>
      </c>
      <c r="AH38" s="1">
        <f t="shared" si="19"/>
        <v>11.859442232126288</v>
      </c>
      <c r="AI38">
        <f t="shared" si="20"/>
        <v>0.20698631440066934</v>
      </c>
      <c r="AJ38" t="str">
        <f t="shared" si="21"/>
        <v>Norte</v>
      </c>
      <c r="AK38">
        <f t="shared" si="22"/>
        <v>1</v>
      </c>
      <c r="AL38" s="1">
        <f t="shared" si="23"/>
        <v>36.57823285596409</v>
      </c>
      <c r="AM38">
        <f t="shared" si="24"/>
        <v>0.6384105978977421</v>
      </c>
      <c r="AN38" t="s">
        <v>97</v>
      </c>
      <c r="AO38">
        <v>-1</v>
      </c>
      <c r="AP38" s="1">
        <f t="shared" si="25"/>
        <v>67.56930459751666</v>
      </c>
      <c r="AQ38">
        <f t="shared" si="26"/>
        <v>1.1793068385096077</v>
      </c>
      <c r="AR38" t="str">
        <f t="shared" si="27"/>
        <v>Norte</v>
      </c>
      <c r="AS38">
        <f t="shared" si="28"/>
        <v>-1</v>
      </c>
      <c r="AT38" s="1">
        <f t="shared" si="29"/>
        <v>58.69277556545963</v>
      </c>
      <c r="AU38">
        <f t="shared" si="30"/>
        <v>1.0243821807513471</v>
      </c>
      <c r="AV38" t="str">
        <f t="shared" si="31"/>
        <v>Norte</v>
      </c>
      <c r="AW38">
        <f t="shared" si="32"/>
        <v>-1</v>
      </c>
      <c r="AX38" s="1">
        <f t="shared" si="33"/>
        <v>83.41156618929743</v>
      </c>
      <c r="AY38">
        <f t="shared" si="34"/>
        <v>1.45580646424842</v>
      </c>
      <c r="AZ38" t="s">
        <v>97</v>
      </c>
      <c r="BA38">
        <v>-1</v>
      </c>
      <c r="BB38" s="7"/>
      <c r="BC38" s="1">
        <f t="shared" si="35"/>
        <v>20.735971264183323</v>
      </c>
      <c r="BD38">
        <f t="shared" si="36"/>
        <v>0.3619109721589299</v>
      </c>
      <c r="BE38" t="str">
        <f t="shared" si="37"/>
        <v>Norte</v>
      </c>
      <c r="BF38">
        <f t="shared" si="38"/>
        <v>1</v>
      </c>
      <c r="BG38" s="7"/>
      <c r="BH38" s="1">
        <f t="shared" si="39"/>
        <v>11.859442232126288</v>
      </c>
      <c r="BI38" s="1">
        <f t="shared" si="40"/>
        <v>0.20698631440066934</v>
      </c>
      <c r="BJ38" t="str">
        <f t="shared" si="41"/>
        <v>Norte</v>
      </c>
      <c r="BK38">
        <f t="shared" si="42"/>
        <v>1</v>
      </c>
      <c r="BL38" s="7"/>
      <c r="BM38" s="1">
        <f t="shared" si="43"/>
        <v>36.57823285596409</v>
      </c>
      <c r="BN38">
        <f t="shared" si="44"/>
        <v>0.6384105978977421</v>
      </c>
      <c r="BO38" t="str">
        <f t="shared" si="45"/>
        <v>Norte</v>
      </c>
      <c r="BP38">
        <f t="shared" si="46"/>
        <v>-1</v>
      </c>
      <c r="BQ38" s="7"/>
      <c r="BR38">
        <f t="shared" si="47"/>
        <v>1.1084075739895622</v>
      </c>
      <c r="BS38" s="1">
        <f t="shared" si="48"/>
        <v>63.507075969936444</v>
      </c>
      <c r="BT38">
        <f t="shared" si="49"/>
        <v>1.7099512490570763</v>
      </c>
      <c r="BU38" s="1">
        <f t="shared" si="50"/>
        <v>97.97298974409397</v>
      </c>
      <c r="BV38">
        <f t="shared" si="51"/>
        <v>0.7214142964418538</v>
      </c>
      <c r="BW38" s="1">
        <f t="shared" si="52"/>
        <v>41.333994466517865</v>
      </c>
      <c r="BY38" s="1">
        <f t="shared" si="62"/>
        <v>127.57568734686384</v>
      </c>
      <c r="BZ38" s="1">
        <f t="shared" si="63"/>
        <v>127.57568734686384</v>
      </c>
      <c r="CA38" s="1">
        <f t="shared" si="64"/>
        <v>52.42431265313616</v>
      </c>
      <c r="CB38" s="1">
        <f t="shared" si="65"/>
        <v>307.57568734686384</v>
      </c>
      <c r="CC38" s="1">
        <f t="shared" si="66"/>
        <v>84.40543776415957</v>
      </c>
      <c r="CD38" s="1">
        <f t="shared" si="67"/>
        <v>275.59456223584044</v>
      </c>
      <c r="CE38" s="1">
        <f t="shared" si="68"/>
        <v>95.59456223584043</v>
      </c>
      <c r="CF38" s="1">
        <f t="shared" si="69"/>
        <v>264.40543776415956</v>
      </c>
      <c r="CG38" s="1">
        <f t="shared" si="70"/>
        <v>148.57740012665246</v>
      </c>
      <c r="CH38" s="1">
        <f t="shared" si="71"/>
        <v>211.42259987334754</v>
      </c>
      <c r="CI38" s="1">
        <f t="shared" si="72"/>
        <v>31.422599873347547</v>
      </c>
      <c r="CJ38" s="1">
        <f t="shared" si="73"/>
        <v>328.57740012665244</v>
      </c>
      <c r="CL38" s="1">
        <f t="shared" si="74"/>
        <v>127.57568734686384</v>
      </c>
      <c r="CM38" s="1">
        <f t="shared" si="75"/>
        <v>0</v>
      </c>
      <c r="CN38" s="1">
        <f t="shared" si="76"/>
        <v>0</v>
      </c>
      <c r="CO38" s="1">
        <f t="shared" si="77"/>
        <v>0</v>
      </c>
      <c r="CQ38" s="1">
        <f t="shared" si="78"/>
        <v>84.40543776415957</v>
      </c>
      <c r="CR38" s="1">
        <f t="shared" si="79"/>
        <v>0</v>
      </c>
      <c r="CS38" s="1">
        <f t="shared" si="80"/>
        <v>0</v>
      </c>
      <c r="CT38" s="1">
        <f t="shared" si="81"/>
        <v>0</v>
      </c>
      <c r="CV38" s="1">
        <f t="shared" si="82"/>
        <v>148.57740012665246</v>
      </c>
      <c r="CW38" s="1">
        <f t="shared" si="83"/>
        <v>0</v>
      </c>
      <c r="CX38" s="1">
        <f t="shared" si="84"/>
        <v>0</v>
      </c>
      <c r="CY38" s="1">
        <f t="shared" si="85"/>
        <v>0</v>
      </c>
    </row>
    <row r="39" spans="1:103" ht="12.75">
      <c r="A39" s="1">
        <f t="shared" si="53"/>
        <v>23.416666666666668</v>
      </c>
      <c r="B39" s="2">
        <f t="shared" si="1"/>
        <v>0.4086979331753388</v>
      </c>
      <c r="C39" t="str">
        <f t="shared" si="54"/>
        <v>Sul</v>
      </c>
      <c r="D39" s="1">
        <f t="shared" si="61"/>
        <v>51.43333333333333</v>
      </c>
      <c r="E39" s="2">
        <f t="shared" si="2"/>
        <v>0.8976810119424168</v>
      </c>
      <c r="F39" t="str">
        <f t="shared" si="55"/>
        <v>Oeste</v>
      </c>
      <c r="G39" s="2">
        <f t="shared" si="56"/>
        <v>3</v>
      </c>
      <c r="H39" s="1">
        <f t="shared" si="57"/>
        <v>34</v>
      </c>
      <c r="I39" s="2" t="str">
        <f t="shared" si="58"/>
        <v>Milímetros</v>
      </c>
      <c r="J39" t="s">
        <v>7</v>
      </c>
      <c r="K39" s="1">
        <v>0</v>
      </c>
      <c r="L39" s="1">
        <f t="shared" si="3"/>
        <v>23.45</v>
      </c>
      <c r="M39" s="2">
        <f t="shared" si="4"/>
        <v>0.40927970959267024</v>
      </c>
      <c r="N39">
        <f t="shared" si="5"/>
        <v>-1</v>
      </c>
      <c r="O39">
        <f t="shared" si="6"/>
        <v>1</v>
      </c>
      <c r="P39">
        <v>1</v>
      </c>
      <c r="Q39">
        <f t="shared" si="59"/>
        <v>38</v>
      </c>
      <c r="R39" s="1">
        <v>3.25</v>
      </c>
      <c r="S39" s="1">
        <f t="shared" si="60"/>
        <v>0.42888888888888865</v>
      </c>
      <c r="T39" s="1">
        <f t="shared" si="86"/>
        <v>42.31666666666667</v>
      </c>
      <c r="U39" s="1">
        <f t="shared" si="87"/>
        <v>55.18333333333333</v>
      </c>
      <c r="V39" s="10">
        <f t="shared" si="9"/>
        <v>42.31666666666667</v>
      </c>
      <c r="W39" s="11">
        <f t="shared" si="10"/>
        <v>0.7385651618022672</v>
      </c>
      <c r="X39" s="8">
        <f t="shared" si="11"/>
        <v>47.270754243907284</v>
      </c>
      <c r="Y39" s="9">
        <f t="shared" si="12"/>
        <v>0.8250303014572647</v>
      </c>
      <c r="Z39" s="8">
        <f t="shared" si="13"/>
        <v>38.680454258665144</v>
      </c>
      <c r="AA39" s="9">
        <f t="shared" si="14"/>
        <v>0.6751012829807691</v>
      </c>
      <c r="AB39" s="8">
        <f t="shared" si="15"/>
        <v>62.33233653699486</v>
      </c>
      <c r="AC39" s="9">
        <f t="shared" si="16"/>
        <v>1.0879045030317205</v>
      </c>
      <c r="AD39" s="1">
        <f t="shared" si="17"/>
        <v>23.854087577240616</v>
      </c>
      <c r="AE39">
        <f t="shared" si="18"/>
        <v>0.41633236828192594</v>
      </c>
      <c r="AF39" t="s">
        <v>97</v>
      </c>
      <c r="AG39">
        <v>1</v>
      </c>
      <c r="AH39" s="1">
        <f t="shared" si="19"/>
        <v>15.263787591998476</v>
      </c>
      <c r="AI39">
        <f t="shared" si="20"/>
        <v>0.2664033498054303</v>
      </c>
      <c r="AJ39" t="str">
        <f t="shared" si="21"/>
        <v>Norte</v>
      </c>
      <c r="AK39">
        <f t="shared" si="22"/>
        <v>1</v>
      </c>
      <c r="AL39" s="1">
        <f t="shared" si="23"/>
        <v>38.91566987032819</v>
      </c>
      <c r="AM39">
        <f t="shared" si="24"/>
        <v>0.6792065698563816</v>
      </c>
      <c r="AN39" t="s">
        <v>97</v>
      </c>
      <c r="AO39">
        <v>-1</v>
      </c>
      <c r="AP39" s="1">
        <f t="shared" si="25"/>
        <v>70.68742091057395</v>
      </c>
      <c r="AQ39">
        <f t="shared" si="26"/>
        <v>1.2337282346326035</v>
      </c>
      <c r="AR39" t="str">
        <f t="shared" si="27"/>
        <v>Norte</v>
      </c>
      <c r="AS39">
        <f t="shared" si="28"/>
        <v>-1</v>
      </c>
      <c r="AT39" s="1">
        <f t="shared" si="29"/>
        <v>62.09712092533181</v>
      </c>
      <c r="AU39">
        <f t="shared" si="30"/>
        <v>1.0837992161561079</v>
      </c>
      <c r="AV39" t="str">
        <f t="shared" si="31"/>
        <v>Norte</v>
      </c>
      <c r="AW39">
        <f t="shared" si="32"/>
        <v>-1</v>
      </c>
      <c r="AX39" s="1">
        <f t="shared" si="33"/>
        <v>85.74900320366153</v>
      </c>
      <c r="AY39">
        <f t="shared" si="34"/>
        <v>1.4966024362070596</v>
      </c>
      <c r="AZ39" t="s">
        <v>97</v>
      </c>
      <c r="BA39">
        <v>-1</v>
      </c>
      <c r="BB39" s="7"/>
      <c r="BC39" s="1">
        <f t="shared" si="35"/>
        <v>23.854087577240616</v>
      </c>
      <c r="BD39">
        <f t="shared" si="36"/>
        <v>0.41633236828192594</v>
      </c>
      <c r="BE39" t="str">
        <f t="shared" si="37"/>
        <v>Norte</v>
      </c>
      <c r="BF39">
        <f t="shared" si="38"/>
        <v>1</v>
      </c>
      <c r="BG39" s="7"/>
      <c r="BH39" s="1">
        <f t="shared" si="39"/>
        <v>15.263787591998476</v>
      </c>
      <c r="BI39" s="1">
        <f t="shared" si="40"/>
        <v>0.2664033498054303</v>
      </c>
      <c r="BJ39" t="str">
        <f t="shared" si="41"/>
        <v>Norte</v>
      </c>
      <c r="BK39">
        <f t="shared" si="42"/>
        <v>1</v>
      </c>
      <c r="BL39" s="7"/>
      <c r="BM39" s="1">
        <f t="shared" si="43"/>
        <v>38.91566987032819</v>
      </c>
      <c r="BN39">
        <f t="shared" si="44"/>
        <v>0.6792065698563816</v>
      </c>
      <c r="BO39" t="str">
        <f t="shared" si="45"/>
        <v>Norte</v>
      </c>
      <c r="BP39">
        <f t="shared" si="46"/>
        <v>-1</v>
      </c>
      <c r="BQ39" s="7"/>
      <c r="BR39">
        <f t="shared" si="47"/>
        <v>1.1592271669279857</v>
      </c>
      <c r="BS39" s="1">
        <f t="shared" si="48"/>
        <v>66.41882416188095</v>
      </c>
      <c r="BT39">
        <f t="shared" si="49"/>
        <v>1.7243349485844468</v>
      </c>
      <c r="BU39" s="1">
        <f t="shared" si="50"/>
        <v>98.79711502079661</v>
      </c>
      <c r="BV39">
        <f t="shared" si="51"/>
        <v>0.7717125657272511</v>
      </c>
      <c r="BW39" s="1">
        <f t="shared" si="52"/>
        <v>44.21587301338363</v>
      </c>
      <c r="BY39" s="1">
        <f t="shared" si="62"/>
        <v>123.41161916490273</v>
      </c>
      <c r="BZ39" s="1">
        <f t="shared" si="63"/>
        <v>123.41161916490273</v>
      </c>
      <c r="CA39" s="1">
        <f t="shared" si="64"/>
        <v>56.58838083509726</v>
      </c>
      <c r="CB39" s="1">
        <f t="shared" si="65"/>
        <v>303.41161916490273</v>
      </c>
      <c r="CC39" s="1">
        <f t="shared" si="66"/>
        <v>83.62700101368081</v>
      </c>
      <c r="CD39" s="1">
        <f t="shared" si="67"/>
        <v>276.3729989863192</v>
      </c>
      <c r="CE39" s="1">
        <f t="shared" si="68"/>
        <v>96.37299898631919</v>
      </c>
      <c r="CF39" s="1">
        <f t="shared" si="69"/>
        <v>263.6270010136808</v>
      </c>
      <c r="CG39" s="1">
        <f t="shared" si="70"/>
        <v>145.0542482267175</v>
      </c>
      <c r="CH39" s="1">
        <f t="shared" si="71"/>
        <v>214.9457517732825</v>
      </c>
      <c r="CI39" s="1">
        <f t="shared" si="72"/>
        <v>34.945751773282495</v>
      </c>
      <c r="CJ39" s="1">
        <f t="shared" si="73"/>
        <v>325.0542482267175</v>
      </c>
      <c r="CL39" s="1">
        <f t="shared" si="74"/>
        <v>123.41161916490273</v>
      </c>
      <c r="CM39" s="1">
        <f t="shared" si="75"/>
        <v>0</v>
      </c>
      <c r="CN39" s="1">
        <f t="shared" si="76"/>
        <v>0</v>
      </c>
      <c r="CO39" s="1">
        <f t="shared" si="77"/>
        <v>0</v>
      </c>
      <c r="CQ39" s="1">
        <f t="shared" si="78"/>
        <v>83.62700101368081</v>
      </c>
      <c r="CR39" s="1">
        <f t="shared" si="79"/>
        <v>0</v>
      </c>
      <c r="CS39" s="1">
        <f t="shared" si="80"/>
        <v>0</v>
      </c>
      <c r="CT39" s="1">
        <f t="shared" si="81"/>
        <v>0</v>
      </c>
      <c r="CV39" s="1">
        <f t="shared" si="82"/>
        <v>145.0542482267175</v>
      </c>
      <c r="CW39" s="1">
        <f t="shared" si="83"/>
        <v>0</v>
      </c>
      <c r="CX39" s="1">
        <f t="shared" si="84"/>
        <v>0</v>
      </c>
      <c r="CY39" s="1">
        <f t="shared" si="85"/>
        <v>0</v>
      </c>
    </row>
    <row r="40" spans="1:103" ht="12.75">
      <c r="A40" s="1">
        <f t="shared" si="53"/>
        <v>23.416666666666668</v>
      </c>
      <c r="B40" s="2">
        <f t="shared" si="1"/>
        <v>0.4086979331753388</v>
      </c>
      <c r="C40" t="str">
        <f t="shared" si="54"/>
        <v>Sul</v>
      </c>
      <c r="D40" s="1">
        <f t="shared" si="61"/>
        <v>51.43333333333333</v>
      </c>
      <c r="E40" s="2">
        <f t="shared" si="2"/>
        <v>0.8976810119424168</v>
      </c>
      <c r="F40" t="str">
        <f t="shared" si="55"/>
        <v>Oeste</v>
      </c>
      <c r="G40" s="2">
        <f t="shared" si="56"/>
        <v>3</v>
      </c>
      <c r="H40" s="1">
        <f t="shared" si="57"/>
        <v>34</v>
      </c>
      <c r="I40" s="2" t="str">
        <f t="shared" si="58"/>
        <v>Milímetros</v>
      </c>
      <c r="J40" t="s">
        <v>7</v>
      </c>
      <c r="K40" s="1">
        <v>0</v>
      </c>
      <c r="L40" s="1">
        <f t="shared" si="3"/>
        <v>23.45</v>
      </c>
      <c r="M40" s="2">
        <f t="shared" si="4"/>
        <v>0.40927970959267024</v>
      </c>
      <c r="N40">
        <f t="shared" si="5"/>
        <v>-1</v>
      </c>
      <c r="O40">
        <f t="shared" si="6"/>
        <v>1</v>
      </c>
      <c r="P40">
        <v>1</v>
      </c>
      <c r="Q40">
        <f t="shared" si="59"/>
        <v>39</v>
      </c>
      <c r="R40" s="1">
        <v>3.5</v>
      </c>
      <c r="S40" s="1">
        <f t="shared" si="60"/>
        <v>0.42888888888888865</v>
      </c>
      <c r="T40" s="1">
        <f t="shared" si="86"/>
        <v>46.06666666666667</v>
      </c>
      <c r="U40" s="1">
        <f t="shared" si="87"/>
        <v>58.93333333333333</v>
      </c>
      <c r="V40" s="10">
        <f t="shared" si="9"/>
        <v>46.06666666666667</v>
      </c>
      <c r="W40" s="11">
        <f t="shared" si="10"/>
        <v>0.8040150087520546</v>
      </c>
      <c r="X40" s="8">
        <f t="shared" si="11"/>
        <v>50.45551175401484</v>
      </c>
      <c r="Y40" s="9">
        <f t="shared" si="12"/>
        <v>0.8806148058862582</v>
      </c>
      <c r="Z40" s="8">
        <f t="shared" si="13"/>
        <v>42.077143643397314</v>
      </c>
      <c r="AA40" s="9">
        <f t="shared" si="14"/>
        <v>0.7343846964118859</v>
      </c>
      <c r="AB40" s="8">
        <f t="shared" si="15"/>
        <v>64.78970623006813</v>
      </c>
      <c r="AC40" s="9">
        <f t="shared" si="16"/>
        <v>1.1307936951145716</v>
      </c>
      <c r="AD40" s="1">
        <f t="shared" si="17"/>
        <v>27.038845087348175</v>
      </c>
      <c r="AE40">
        <f t="shared" si="18"/>
        <v>0.47191687271091937</v>
      </c>
      <c r="AF40" t="s">
        <v>97</v>
      </c>
      <c r="AG40">
        <v>1</v>
      </c>
      <c r="AH40" s="1">
        <f t="shared" si="19"/>
        <v>18.660476976730646</v>
      </c>
      <c r="AI40">
        <f t="shared" si="20"/>
        <v>0.32568676323654705</v>
      </c>
      <c r="AJ40" t="str">
        <f t="shared" si="21"/>
        <v>Norte</v>
      </c>
      <c r="AK40">
        <f t="shared" si="22"/>
        <v>1</v>
      </c>
      <c r="AL40" s="1">
        <f t="shared" si="23"/>
        <v>41.37303956340146</v>
      </c>
      <c r="AM40">
        <f t="shared" si="24"/>
        <v>0.7220957619392327</v>
      </c>
      <c r="AN40" t="s">
        <v>97</v>
      </c>
      <c r="AO40">
        <v>-1</v>
      </c>
      <c r="AP40" s="1">
        <f t="shared" si="25"/>
        <v>73.87217842068151</v>
      </c>
      <c r="AQ40">
        <f t="shared" si="26"/>
        <v>1.289312739061597</v>
      </c>
      <c r="AR40" t="str">
        <f t="shared" si="27"/>
        <v>Norte</v>
      </c>
      <c r="AS40">
        <f t="shared" si="28"/>
        <v>-1</v>
      </c>
      <c r="AT40" s="1">
        <f t="shared" si="29"/>
        <v>65.49381031006398</v>
      </c>
      <c r="AU40">
        <f t="shared" si="30"/>
        <v>1.1430826295872247</v>
      </c>
      <c r="AV40" t="str">
        <f t="shared" si="31"/>
        <v>Norte</v>
      </c>
      <c r="AW40">
        <f t="shared" si="32"/>
        <v>-1</v>
      </c>
      <c r="AX40" s="1">
        <f t="shared" si="33"/>
        <v>88.2063728967348</v>
      </c>
      <c r="AY40">
        <f t="shared" si="34"/>
        <v>1.5394916282899107</v>
      </c>
      <c r="AZ40" t="s">
        <v>97</v>
      </c>
      <c r="BA40">
        <v>-1</v>
      </c>
      <c r="BB40" s="7"/>
      <c r="BC40" s="1">
        <f t="shared" si="35"/>
        <v>27.038845087348175</v>
      </c>
      <c r="BD40">
        <f t="shared" si="36"/>
        <v>0.47191687271091937</v>
      </c>
      <c r="BE40" t="str">
        <f t="shared" si="37"/>
        <v>Norte</v>
      </c>
      <c r="BF40">
        <f t="shared" si="38"/>
        <v>1</v>
      </c>
      <c r="BG40" s="7"/>
      <c r="BH40" s="1">
        <f t="shared" si="39"/>
        <v>18.660476976730646</v>
      </c>
      <c r="BI40" s="1">
        <f t="shared" si="40"/>
        <v>0.32568676323654705</v>
      </c>
      <c r="BJ40" t="str">
        <f t="shared" si="41"/>
        <v>Norte</v>
      </c>
      <c r="BK40">
        <f t="shared" si="42"/>
        <v>1</v>
      </c>
      <c r="BL40" s="7"/>
      <c r="BM40" s="1">
        <f t="shared" si="43"/>
        <v>41.37303956340146</v>
      </c>
      <c r="BN40">
        <f t="shared" si="44"/>
        <v>0.7220957619392327</v>
      </c>
      <c r="BO40" t="str">
        <f t="shared" si="45"/>
        <v>Norte</v>
      </c>
      <c r="BP40">
        <f t="shared" si="46"/>
        <v>-1</v>
      </c>
      <c r="BQ40" s="7"/>
      <c r="BR40">
        <f t="shared" si="47"/>
        <v>1.2051295320335587</v>
      </c>
      <c r="BS40" s="1">
        <f t="shared" si="48"/>
        <v>69.04883595209886</v>
      </c>
      <c r="BT40">
        <f t="shared" si="49"/>
        <v>1.7390369123057827</v>
      </c>
      <c r="BU40" s="1">
        <f t="shared" si="50"/>
        <v>99.6394754925836</v>
      </c>
      <c r="BV40">
        <f t="shared" si="51"/>
        <v>0.8186471360730471</v>
      </c>
      <c r="BW40" s="1">
        <f t="shared" si="52"/>
        <v>46.90502580745761</v>
      </c>
      <c r="BY40" s="1">
        <f t="shared" si="62"/>
        <v>119.74581720764581</v>
      </c>
      <c r="BZ40" s="1">
        <f t="shared" si="63"/>
        <v>119.74581720764581</v>
      </c>
      <c r="CA40" s="1">
        <f t="shared" si="64"/>
        <v>60.254182792354186</v>
      </c>
      <c r="CB40" s="1">
        <f t="shared" si="65"/>
        <v>299.7458172076458</v>
      </c>
      <c r="CC40" s="1">
        <f t="shared" si="66"/>
        <v>82.83457007153177</v>
      </c>
      <c r="CD40" s="1">
        <f t="shared" si="67"/>
        <v>277.16542992846826</v>
      </c>
      <c r="CE40" s="1">
        <f t="shared" si="68"/>
        <v>97.16542992846823</v>
      </c>
      <c r="CF40" s="1">
        <f t="shared" si="69"/>
        <v>262.83457007153174</v>
      </c>
      <c r="CG40" s="1">
        <f t="shared" si="70"/>
        <v>141.75270010409207</v>
      </c>
      <c r="CH40" s="1">
        <f t="shared" si="71"/>
        <v>218.24729989590793</v>
      </c>
      <c r="CI40" s="1">
        <f t="shared" si="72"/>
        <v>38.24729989590794</v>
      </c>
      <c r="CJ40" s="1">
        <f t="shared" si="73"/>
        <v>321.75270010409207</v>
      </c>
      <c r="CL40" s="1">
        <f t="shared" si="74"/>
        <v>119.74581720764581</v>
      </c>
      <c r="CM40" s="1">
        <f t="shared" si="75"/>
        <v>0</v>
      </c>
      <c r="CN40" s="1">
        <f t="shared" si="76"/>
        <v>0</v>
      </c>
      <c r="CO40" s="1">
        <f t="shared" si="77"/>
        <v>0</v>
      </c>
      <c r="CQ40" s="1">
        <f t="shared" si="78"/>
        <v>82.83457007153177</v>
      </c>
      <c r="CR40" s="1">
        <f t="shared" si="79"/>
        <v>0</v>
      </c>
      <c r="CS40" s="1">
        <f t="shared" si="80"/>
        <v>0</v>
      </c>
      <c r="CT40" s="1">
        <f t="shared" si="81"/>
        <v>0</v>
      </c>
      <c r="CV40" s="1">
        <f t="shared" si="82"/>
        <v>141.75270010409207</v>
      </c>
      <c r="CW40" s="1">
        <f t="shared" si="83"/>
        <v>0</v>
      </c>
      <c r="CX40" s="1">
        <f t="shared" si="84"/>
        <v>0</v>
      </c>
      <c r="CY40" s="1">
        <f t="shared" si="85"/>
        <v>0</v>
      </c>
    </row>
    <row r="41" spans="1:103" ht="12.75">
      <c r="A41" s="1">
        <f t="shared" si="53"/>
        <v>23.416666666666668</v>
      </c>
      <c r="B41" s="2">
        <f t="shared" si="1"/>
        <v>0.4086979331753388</v>
      </c>
      <c r="C41" t="str">
        <f t="shared" si="54"/>
        <v>Sul</v>
      </c>
      <c r="D41" s="1">
        <f t="shared" si="61"/>
        <v>51.43333333333333</v>
      </c>
      <c r="E41" s="2">
        <f t="shared" si="2"/>
        <v>0.8976810119424168</v>
      </c>
      <c r="F41" t="str">
        <f t="shared" si="55"/>
        <v>Oeste</v>
      </c>
      <c r="G41" s="2">
        <f t="shared" si="56"/>
        <v>3</v>
      </c>
      <c r="H41" s="1">
        <f t="shared" si="57"/>
        <v>34</v>
      </c>
      <c r="I41" s="2" t="str">
        <f t="shared" si="58"/>
        <v>Milímetros</v>
      </c>
      <c r="J41" t="s">
        <v>7</v>
      </c>
      <c r="K41" s="1">
        <v>0</v>
      </c>
      <c r="L41" s="1">
        <f t="shared" si="3"/>
        <v>23.45</v>
      </c>
      <c r="M41" s="2">
        <f t="shared" si="4"/>
        <v>0.40927970959267024</v>
      </c>
      <c r="N41">
        <f t="shared" si="5"/>
        <v>-1</v>
      </c>
      <c r="O41">
        <f t="shared" si="6"/>
        <v>1</v>
      </c>
      <c r="P41">
        <v>1</v>
      </c>
      <c r="Q41">
        <f t="shared" si="59"/>
        <v>40</v>
      </c>
      <c r="R41" s="1">
        <v>3.75</v>
      </c>
      <c r="S41" s="1">
        <f t="shared" si="60"/>
        <v>0.42888888888888865</v>
      </c>
      <c r="T41" s="1">
        <f t="shared" si="86"/>
        <v>49.81666666666667</v>
      </c>
      <c r="U41" s="1">
        <f t="shared" si="87"/>
        <v>62.68333333333333</v>
      </c>
      <c r="V41" s="10">
        <f t="shared" si="9"/>
        <v>49.81666666666667</v>
      </c>
      <c r="W41" s="11">
        <f t="shared" si="10"/>
        <v>0.8694648557018418</v>
      </c>
      <c r="X41" s="8">
        <f t="shared" si="11"/>
        <v>53.69430508024705</v>
      </c>
      <c r="Y41" s="9">
        <f t="shared" si="12"/>
        <v>0.9371424132206291</v>
      </c>
      <c r="Z41" s="8">
        <f t="shared" si="13"/>
        <v>45.465257832145504</v>
      </c>
      <c r="AA41" s="9">
        <f t="shared" si="14"/>
        <v>0.7935184444390784</v>
      </c>
      <c r="AB41" s="8">
        <f t="shared" si="15"/>
        <v>67.35376130981236</v>
      </c>
      <c r="AC41" s="9">
        <f t="shared" si="16"/>
        <v>1.1755448984585941</v>
      </c>
      <c r="AD41" s="1">
        <f t="shared" si="17"/>
        <v>30.27763841358038</v>
      </c>
      <c r="AE41">
        <f t="shared" si="18"/>
        <v>0.5284444800452902</v>
      </c>
      <c r="AF41" t="s">
        <v>97</v>
      </c>
      <c r="AG41">
        <v>1</v>
      </c>
      <c r="AH41" s="1">
        <f t="shared" si="19"/>
        <v>22.048591165478836</v>
      </c>
      <c r="AI41">
        <f t="shared" si="20"/>
        <v>0.38482051126373956</v>
      </c>
      <c r="AJ41" t="str">
        <f t="shared" si="21"/>
        <v>Norte</v>
      </c>
      <c r="AK41">
        <f t="shared" si="22"/>
        <v>1</v>
      </c>
      <c r="AL41" s="1">
        <f t="shared" si="23"/>
        <v>43.937094643145684</v>
      </c>
      <c r="AM41">
        <f t="shared" si="24"/>
        <v>0.7668469652832552</v>
      </c>
      <c r="AN41" t="s">
        <v>97</v>
      </c>
      <c r="AO41">
        <v>-1</v>
      </c>
      <c r="AP41" s="1">
        <f t="shared" si="25"/>
        <v>77.11097174691372</v>
      </c>
      <c r="AQ41">
        <f t="shared" si="26"/>
        <v>1.345840346395968</v>
      </c>
      <c r="AR41" t="str">
        <f t="shared" si="27"/>
        <v>Norte</v>
      </c>
      <c r="AS41">
        <f t="shared" si="28"/>
        <v>-1</v>
      </c>
      <c r="AT41" s="1">
        <f t="shared" si="29"/>
        <v>68.88192449881217</v>
      </c>
      <c r="AU41">
        <f t="shared" si="30"/>
        <v>1.2022163776144172</v>
      </c>
      <c r="AV41" t="str">
        <f t="shared" si="31"/>
        <v>Norte</v>
      </c>
      <c r="AW41">
        <f t="shared" si="32"/>
        <v>-1</v>
      </c>
      <c r="AX41" s="1">
        <f t="shared" si="33"/>
        <v>89.22957202352097</v>
      </c>
      <c r="AY41">
        <f t="shared" si="34"/>
        <v>1.5573498219558601</v>
      </c>
      <c r="AZ41" t="s">
        <v>97</v>
      </c>
      <c r="BA41">
        <v>-1</v>
      </c>
      <c r="BB41" s="7"/>
      <c r="BC41" s="1">
        <f t="shared" si="35"/>
        <v>30.27763841358038</v>
      </c>
      <c r="BD41">
        <f t="shared" si="36"/>
        <v>0.5284444800452902</v>
      </c>
      <c r="BE41" t="str">
        <f t="shared" si="37"/>
        <v>Norte</v>
      </c>
      <c r="BF41">
        <f t="shared" si="38"/>
        <v>1</v>
      </c>
      <c r="BG41" s="7"/>
      <c r="BH41" s="1">
        <f t="shared" si="39"/>
        <v>22.048591165478836</v>
      </c>
      <c r="BI41" s="1">
        <f t="shared" si="40"/>
        <v>0.38482051126373956</v>
      </c>
      <c r="BJ41" t="str">
        <f t="shared" si="41"/>
        <v>Norte</v>
      </c>
      <c r="BK41">
        <f t="shared" si="42"/>
        <v>1</v>
      </c>
      <c r="BL41" s="7"/>
      <c r="BM41" s="1">
        <f t="shared" si="43"/>
        <v>43.937094643145684</v>
      </c>
      <c r="BN41">
        <f t="shared" si="44"/>
        <v>0.7668469652832552</v>
      </c>
      <c r="BO41" t="str">
        <f t="shared" si="45"/>
        <v>Norte</v>
      </c>
      <c r="BP41">
        <f t="shared" si="46"/>
        <v>-1</v>
      </c>
      <c r="BQ41" s="7"/>
      <c r="BR41">
        <f t="shared" si="47"/>
        <v>1.2469680964903218</v>
      </c>
      <c r="BS41" s="1">
        <f t="shared" si="48"/>
        <v>71.44600911635744</v>
      </c>
      <c r="BT41">
        <f t="shared" si="49"/>
        <v>1.754089834132258</v>
      </c>
      <c r="BU41" s="1">
        <f t="shared" si="50"/>
        <v>100.50194438258099</v>
      </c>
      <c r="BV41">
        <f t="shared" si="51"/>
        <v>0.8624478526210779</v>
      </c>
      <c r="BW41" s="1">
        <f t="shared" si="52"/>
        <v>49.4146220053086</v>
      </c>
      <c r="BY41" s="1">
        <f t="shared" si="62"/>
        <v>116.49292403006356</v>
      </c>
      <c r="BZ41" s="1">
        <f t="shared" si="63"/>
        <v>116.49292403006356</v>
      </c>
      <c r="CA41" s="1">
        <f t="shared" si="64"/>
        <v>63.507075969936444</v>
      </c>
      <c r="CB41" s="1">
        <f t="shared" si="65"/>
        <v>296.49292403006353</v>
      </c>
      <c r="CC41" s="1">
        <f t="shared" si="66"/>
        <v>82.02701025590603</v>
      </c>
      <c r="CD41" s="1">
        <f t="shared" si="67"/>
        <v>277.972989744094</v>
      </c>
      <c r="CE41" s="1">
        <f t="shared" si="68"/>
        <v>97.97298974409397</v>
      </c>
      <c r="CF41" s="1">
        <f t="shared" si="69"/>
        <v>262.027010255906</v>
      </c>
      <c r="CG41" s="1">
        <f t="shared" si="70"/>
        <v>138.66600553348212</v>
      </c>
      <c r="CH41" s="1">
        <f t="shared" si="71"/>
        <v>221.33399446651788</v>
      </c>
      <c r="CI41" s="1">
        <f t="shared" si="72"/>
        <v>41.333994466517865</v>
      </c>
      <c r="CJ41" s="1">
        <f t="shared" si="73"/>
        <v>318.6660055334821</v>
      </c>
      <c r="CL41" s="1">
        <f t="shared" si="74"/>
        <v>116.49292403006356</v>
      </c>
      <c r="CM41" s="1">
        <f t="shared" si="75"/>
        <v>0</v>
      </c>
      <c r="CN41" s="1">
        <f t="shared" si="76"/>
        <v>0</v>
      </c>
      <c r="CO41" s="1">
        <f t="shared" si="77"/>
        <v>0</v>
      </c>
      <c r="CQ41" s="1">
        <f t="shared" si="78"/>
        <v>82.02701025590603</v>
      </c>
      <c r="CR41" s="1">
        <f t="shared" si="79"/>
        <v>0</v>
      </c>
      <c r="CS41" s="1">
        <f t="shared" si="80"/>
        <v>0</v>
      </c>
      <c r="CT41" s="1">
        <f t="shared" si="81"/>
        <v>0</v>
      </c>
      <c r="CV41" s="1">
        <f t="shared" si="82"/>
        <v>138.66600553348212</v>
      </c>
      <c r="CW41" s="1">
        <f t="shared" si="83"/>
        <v>0</v>
      </c>
      <c r="CX41" s="1">
        <f t="shared" si="84"/>
        <v>0</v>
      </c>
      <c r="CY41" s="1">
        <f t="shared" si="85"/>
        <v>0</v>
      </c>
    </row>
    <row r="42" spans="1:103" ht="12.75">
      <c r="A42" s="1">
        <f t="shared" si="53"/>
        <v>23.416666666666668</v>
      </c>
      <c r="B42" s="2">
        <f t="shared" si="1"/>
        <v>0.4086979331753388</v>
      </c>
      <c r="C42" t="str">
        <f t="shared" si="54"/>
        <v>Sul</v>
      </c>
      <c r="D42" s="1">
        <f t="shared" si="61"/>
        <v>51.43333333333333</v>
      </c>
      <c r="E42" s="2">
        <f t="shared" si="2"/>
        <v>0.8976810119424168</v>
      </c>
      <c r="F42" t="str">
        <f t="shared" si="55"/>
        <v>Oeste</v>
      </c>
      <c r="G42" s="2">
        <f t="shared" si="56"/>
        <v>3</v>
      </c>
      <c r="H42" s="1">
        <f t="shared" si="57"/>
        <v>34</v>
      </c>
      <c r="I42" s="2" t="str">
        <f t="shared" si="58"/>
        <v>Milímetros</v>
      </c>
      <c r="J42" t="s">
        <v>7</v>
      </c>
      <c r="K42" s="1">
        <v>0</v>
      </c>
      <c r="L42" s="1">
        <f t="shared" si="3"/>
        <v>23.45</v>
      </c>
      <c r="M42" s="2">
        <f t="shared" si="4"/>
        <v>0.40927970959267024</v>
      </c>
      <c r="N42">
        <f t="shared" si="5"/>
        <v>-1</v>
      </c>
      <c r="O42">
        <f t="shared" si="6"/>
        <v>1</v>
      </c>
      <c r="P42">
        <v>1</v>
      </c>
      <c r="Q42">
        <f t="shared" si="59"/>
        <v>41</v>
      </c>
      <c r="R42" s="1">
        <v>4</v>
      </c>
      <c r="S42" s="1">
        <f t="shared" si="60"/>
        <v>0.42888888888888865</v>
      </c>
      <c r="T42" s="1">
        <f t="shared" si="86"/>
        <v>53.56666666666667</v>
      </c>
      <c r="U42" s="1">
        <f t="shared" si="87"/>
        <v>66.43333333333334</v>
      </c>
      <c r="V42" s="10">
        <f t="shared" si="9"/>
        <v>53.56666666666667</v>
      </c>
      <c r="W42" s="11">
        <f t="shared" si="10"/>
        <v>0.9349147026516293</v>
      </c>
      <c r="X42" s="8">
        <f t="shared" si="11"/>
        <v>56.97711589740031</v>
      </c>
      <c r="Y42" s="9">
        <f t="shared" si="12"/>
        <v>0.9944382707000391</v>
      </c>
      <c r="Z42" s="8">
        <f t="shared" si="13"/>
        <v>48.843806407715164</v>
      </c>
      <c r="AA42" s="9">
        <f t="shared" si="14"/>
        <v>0.8524852410213334</v>
      </c>
      <c r="AB42" s="8">
        <f t="shared" si="15"/>
        <v>70.01265308162358</v>
      </c>
      <c r="AC42" s="9">
        <f t="shared" si="16"/>
        <v>1.2219513143308858</v>
      </c>
      <c r="AD42" s="1">
        <f t="shared" si="17"/>
        <v>33.56044923073364</v>
      </c>
      <c r="AE42">
        <f t="shared" si="18"/>
        <v>0.5857403375247001</v>
      </c>
      <c r="AF42" t="s">
        <v>97</v>
      </c>
      <c r="AG42">
        <v>1</v>
      </c>
      <c r="AH42" s="1">
        <f t="shared" si="19"/>
        <v>25.427139741048496</v>
      </c>
      <c r="AI42">
        <f t="shared" si="20"/>
        <v>0.44378730784599457</v>
      </c>
      <c r="AJ42" t="str">
        <f t="shared" si="21"/>
        <v>Norte</v>
      </c>
      <c r="AK42">
        <f t="shared" si="22"/>
        <v>1</v>
      </c>
      <c r="AL42" s="1">
        <f t="shared" si="23"/>
        <v>46.59598641495691</v>
      </c>
      <c r="AM42">
        <f t="shared" si="24"/>
        <v>0.8132533811555469</v>
      </c>
      <c r="AN42" t="s">
        <v>97</v>
      </c>
      <c r="AO42">
        <v>-1</v>
      </c>
      <c r="AP42" s="1">
        <f t="shared" si="25"/>
        <v>80.39378256406698</v>
      </c>
      <c r="AQ42">
        <f t="shared" si="26"/>
        <v>1.4031362038753779</v>
      </c>
      <c r="AR42" t="str">
        <f t="shared" si="27"/>
        <v>Norte</v>
      </c>
      <c r="AS42">
        <f t="shared" si="28"/>
        <v>-1</v>
      </c>
      <c r="AT42" s="1">
        <f t="shared" si="29"/>
        <v>72.26047307438184</v>
      </c>
      <c r="AU42">
        <f t="shared" si="30"/>
        <v>1.2611831741966724</v>
      </c>
      <c r="AV42" t="str">
        <f t="shared" si="31"/>
        <v>Norte</v>
      </c>
      <c r="AW42">
        <f t="shared" si="32"/>
        <v>-1</v>
      </c>
      <c r="AX42" s="1">
        <f t="shared" si="33"/>
        <v>86.57068025170975</v>
      </c>
      <c r="AY42">
        <f t="shared" si="34"/>
        <v>1.5109434060835685</v>
      </c>
      <c r="AZ42" t="s">
        <v>97</v>
      </c>
      <c r="BA42">
        <v>-1</v>
      </c>
      <c r="BB42" s="7"/>
      <c r="BC42" s="1">
        <f t="shared" si="35"/>
        <v>33.56044923073364</v>
      </c>
      <c r="BD42">
        <f t="shared" si="36"/>
        <v>0.5857403375247001</v>
      </c>
      <c r="BE42" t="str">
        <f t="shared" si="37"/>
        <v>Norte</v>
      </c>
      <c r="BF42">
        <f t="shared" si="38"/>
        <v>1</v>
      </c>
      <c r="BG42" s="7"/>
      <c r="BH42" s="1">
        <f t="shared" si="39"/>
        <v>25.427139741048496</v>
      </c>
      <c r="BI42" s="1">
        <f t="shared" si="40"/>
        <v>0.44378730784599457</v>
      </c>
      <c r="BJ42" t="str">
        <f t="shared" si="41"/>
        <v>Norte</v>
      </c>
      <c r="BK42">
        <f t="shared" si="42"/>
        <v>1</v>
      </c>
      <c r="BL42" s="7"/>
      <c r="BM42" s="1">
        <f t="shared" si="43"/>
        <v>46.59598641495691</v>
      </c>
      <c r="BN42">
        <f t="shared" si="44"/>
        <v>0.8132533811555469</v>
      </c>
      <c r="BO42" t="str">
        <f t="shared" si="45"/>
        <v>Norte</v>
      </c>
      <c r="BP42">
        <f t="shared" si="46"/>
        <v>-1</v>
      </c>
      <c r="BQ42" s="7"/>
      <c r="BR42">
        <f t="shared" si="47"/>
        <v>1.2854455553190272</v>
      </c>
      <c r="BS42" s="1">
        <f t="shared" si="48"/>
        <v>73.65060511363065</v>
      </c>
      <c r="BT42">
        <f t="shared" si="49"/>
        <v>1.7695298060758944</v>
      </c>
      <c r="BU42" s="1">
        <f t="shared" si="50"/>
        <v>101.38658961075177</v>
      </c>
      <c r="BV42">
        <f t="shared" si="51"/>
        <v>0.9033507254013122</v>
      </c>
      <c r="BW42" s="1">
        <f t="shared" si="52"/>
        <v>51.758183985576565</v>
      </c>
      <c r="BY42" s="1">
        <f t="shared" si="62"/>
        <v>113.58117583811905</v>
      </c>
      <c r="BZ42" s="1">
        <f t="shared" si="63"/>
        <v>113.58117583811905</v>
      </c>
      <c r="CA42" s="1">
        <f t="shared" si="64"/>
        <v>66.41882416188095</v>
      </c>
      <c r="CB42" s="1">
        <f t="shared" si="65"/>
        <v>293.58117583811907</v>
      </c>
      <c r="CC42" s="1">
        <f t="shared" si="66"/>
        <v>81.20288497920339</v>
      </c>
      <c r="CD42" s="1">
        <f t="shared" si="67"/>
        <v>278.7971150207966</v>
      </c>
      <c r="CE42" s="1">
        <f t="shared" si="68"/>
        <v>98.79711502079661</v>
      </c>
      <c r="CF42" s="1">
        <f t="shared" si="69"/>
        <v>261.2028849792034</v>
      </c>
      <c r="CG42" s="1">
        <f t="shared" si="70"/>
        <v>135.78412698661637</v>
      </c>
      <c r="CH42" s="1">
        <f t="shared" si="71"/>
        <v>224.21587301338363</v>
      </c>
      <c r="CI42" s="1">
        <f t="shared" si="72"/>
        <v>44.21587301338363</v>
      </c>
      <c r="CJ42" s="1">
        <f t="shared" si="73"/>
        <v>315.78412698661634</v>
      </c>
      <c r="CL42" s="1">
        <f t="shared" si="74"/>
        <v>113.58117583811905</v>
      </c>
      <c r="CM42" s="1">
        <f t="shared" si="75"/>
        <v>0</v>
      </c>
      <c r="CN42" s="1">
        <f t="shared" si="76"/>
        <v>0</v>
      </c>
      <c r="CO42" s="1">
        <f t="shared" si="77"/>
        <v>0</v>
      </c>
      <c r="CQ42" s="1">
        <f t="shared" si="78"/>
        <v>81.20288497920339</v>
      </c>
      <c r="CR42" s="1">
        <f t="shared" si="79"/>
        <v>0</v>
      </c>
      <c r="CS42" s="1">
        <f t="shared" si="80"/>
        <v>0</v>
      </c>
      <c r="CT42" s="1">
        <f t="shared" si="81"/>
        <v>0</v>
      </c>
      <c r="CV42" s="1">
        <f t="shared" si="82"/>
        <v>135.78412698661637</v>
      </c>
      <c r="CW42" s="1">
        <f t="shared" si="83"/>
        <v>0</v>
      </c>
      <c r="CX42" s="1">
        <f t="shared" si="84"/>
        <v>0</v>
      </c>
      <c r="CY42" s="1">
        <f t="shared" si="85"/>
        <v>0</v>
      </c>
    </row>
    <row r="43" spans="1:103" ht="12.75">
      <c r="A43" s="1">
        <f t="shared" si="53"/>
        <v>23.416666666666668</v>
      </c>
      <c r="B43" s="2">
        <f t="shared" si="1"/>
        <v>0.4086979331753388</v>
      </c>
      <c r="C43" t="str">
        <f t="shared" si="54"/>
        <v>Sul</v>
      </c>
      <c r="D43" s="1">
        <f t="shared" si="61"/>
        <v>51.43333333333333</v>
      </c>
      <c r="E43" s="2">
        <f t="shared" si="2"/>
        <v>0.8976810119424168</v>
      </c>
      <c r="F43" t="str">
        <f t="shared" si="55"/>
        <v>Oeste</v>
      </c>
      <c r="G43" s="2">
        <f t="shared" si="56"/>
        <v>3</v>
      </c>
      <c r="H43" s="1">
        <f t="shared" si="57"/>
        <v>34</v>
      </c>
      <c r="I43" s="2" t="str">
        <f t="shared" si="58"/>
        <v>Milímetros</v>
      </c>
      <c r="J43" t="s">
        <v>7</v>
      </c>
      <c r="K43" s="1">
        <v>0</v>
      </c>
      <c r="L43" s="1">
        <f t="shared" si="3"/>
        <v>23.45</v>
      </c>
      <c r="M43" s="2">
        <f t="shared" si="4"/>
        <v>0.40927970959267024</v>
      </c>
      <c r="N43">
        <f t="shared" si="5"/>
        <v>-1</v>
      </c>
      <c r="O43">
        <f t="shared" si="6"/>
        <v>1</v>
      </c>
      <c r="P43">
        <v>1</v>
      </c>
      <c r="Q43">
        <f t="shared" si="59"/>
        <v>42</v>
      </c>
      <c r="R43" s="1">
        <v>4.25</v>
      </c>
      <c r="S43" s="1">
        <f t="shared" si="60"/>
        <v>0.42888888888888865</v>
      </c>
      <c r="T43" s="1">
        <f t="shared" si="86"/>
        <v>57.31666666666667</v>
      </c>
      <c r="U43" s="1">
        <f t="shared" si="87"/>
        <v>70.18333333333334</v>
      </c>
      <c r="V43" s="10">
        <f t="shared" si="9"/>
        <v>57.31666666666667</v>
      </c>
      <c r="W43" s="11">
        <f t="shared" si="10"/>
        <v>1.0003645496014166</v>
      </c>
      <c r="X43" s="8">
        <f t="shared" si="11"/>
        <v>60.295890130630205</v>
      </c>
      <c r="Y43" s="9">
        <f t="shared" si="12"/>
        <v>1.0523618082002508</v>
      </c>
      <c r="Z43" s="8">
        <f t="shared" si="13"/>
        <v>52.21171741718389</v>
      </c>
      <c r="AA43" s="9">
        <f t="shared" si="14"/>
        <v>0.9112663770507287</v>
      </c>
      <c r="AB43" s="8">
        <f t="shared" si="15"/>
        <v>72.75584985349685</v>
      </c>
      <c r="AC43" s="9">
        <f t="shared" si="16"/>
        <v>1.269829130030154</v>
      </c>
      <c r="AD43" s="1">
        <f t="shared" si="17"/>
        <v>36.87922346396354</v>
      </c>
      <c r="AE43">
        <f t="shared" si="18"/>
        <v>0.6436638750249121</v>
      </c>
      <c r="AF43" t="s">
        <v>97</v>
      </c>
      <c r="AG43">
        <v>1</v>
      </c>
      <c r="AH43" s="1">
        <f t="shared" si="19"/>
        <v>28.795050750517223</v>
      </c>
      <c r="AI43">
        <f t="shared" si="20"/>
        <v>0.5025684438753898</v>
      </c>
      <c r="AJ43" t="str">
        <f t="shared" si="21"/>
        <v>Norte</v>
      </c>
      <c r="AK43">
        <f t="shared" si="22"/>
        <v>1</v>
      </c>
      <c r="AL43" s="1">
        <f t="shared" si="23"/>
        <v>49.339183186830184</v>
      </c>
      <c r="AM43">
        <f t="shared" si="24"/>
        <v>0.8611311968548152</v>
      </c>
      <c r="AN43" t="s">
        <v>97</v>
      </c>
      <c r="AO43">
        <v>-1</v>
      </c>
      <c r="AP43" s="1">
        <f t="shared" si="25"/>
        <v>83.71255679729687</v>
      </c>
      <c r="AQ43">
        <f t="shared" si="26"/>
        <v>1.4610597413755897</v>
      </c>
      <c r="AR43" t="str">
        <f t="shared" si="27"/>
        <v>Norte</v>
      </c>
      <c r="AS43">
        <f t="shared" si="28"/>
        <v>-1</v>
      </c>
      <c r="AT43" s="1">
        <f t="shared" si="29"/>
        <v>75.62838408385056</v>
      </c>
      <c r="AU43">
        <f t="shared" si="30"/>
        <v>1.3199643102260676</v>
      </c>
      <c r="AV43" t="str">
        <f t="shared" si="31"/>
        <v>Norte</v>
      </c>
      <c r="AW43">
        <f t="shared" si="32"/>
        <v>-1</v>
      </c>
      <c r="AX43" s="1">
        <f t="shared" si="33"/>
        <v>83.82748347983647</v>
      </c>
      <c r="AY43">
        <f t="shared" si="34"/>
        <v>1.4630655903843</v>
      </c>
      <c r="AZ43" t="s">
        <v>97</v>
      </c>
      <c r="BA43">
        <v>-1</v>
      </c>
      <c r="BB43" s="7"/>
      <c r="BC43" s="1">
        <f t="shared" si="35"/>
        <v>36.87922346396354</v>
      </c>
      <c r="BD43">
        <f t="shared" si="36"/>
        <v>0.6436638750249121</v>
      </c>
      <c r="BE43" t="str">
        <f t="shared" si="37"/>
        <v>Norte</v>
      </c>
      <c r="BF43">
        <f t="shared" si="38"/>
        <v>1</v>
      </c>
      <c r="BG43" s="7"/>
      <c r="BH43" s="1">
        <f t="shared" si="39"/>
        <v>28.795050750517223</v>
      </c>
      <c r="BI43" s="1">
        <f t="shared" si="40"/>
        <v>0.5025684438753898</v>
      </c>
      <c r="BJ43" t="str">
        <f t="shared" si="41"/>
        <v>Norte</v>
      </c>
      <c r="BK43">
        <f t="shared" si="42"/>
        <v>1</v>
      </c>
      <c r="BL43" s="7"/>
      <c r="BM43" s="1">
        <f t="shared" si="43"/>
        <v>49.339183186830184</v>
      </c>
      <c r="BN43">
        <f t="shared" si="44"/>
        <v>0.8611311968548152</v>
      </c>
      <c r="BO43" t="str">
        <f t="shared" si="45"/>
        <v>Norte</v>
      </c>
      <c r="BP43">
        <f t="shared" si="46"/>
        <v>-1</v>
      </c>
      <c r="BQ43" s="7"/>
      <c r="BR43">
        <f t="shared" si="47"/>
        <v>1.321143098563248</v>
      </c>
      <c r="BS43" s="1">
        <f t="shared" si="48"/>
        <v>75.69592368051023</v>
      </c>
      <c r="BT43">
        <f t="shared" si="49"/>
        <v>1.7853963796443135</v>
      </c>
      <c r="BU43" s="1">
        <f t="shared" si="50"/>
        <v>102.295677311556</v>
      </c>
      <c r="BV43">
        <f t="shared" si="51"/>
        <v>0.9415889933554163</v>
      </c>
      <c r="BW43" s="1">
        <f t="shared" si="52"/>
        <v>53.94907535523707</v>
      </c>
      <c r="BY43" s="1">
        <f t="shared" si="62"/>
        <v>110.95116404790114</v>
      </c>
      <c r="BZ43" s="1">
        <f t="shared" si="63"/>
        <v>110.95116404790114</v>
      </c>
      <c r="CA43" s="1">
        <f t="shared" si="64"/>
        <v>69.04883595209886</v>
      </c>
      <c r="CB43" s="1">
        <f t="shared" si="65"/>
        <v>290.95116404790116</v>
      </c>
      <c r="CC43" s="1">
        <f t="shared" si="66"/>
        <v>80.3605245074164</v>
      </c>
      <c r="CD43" s="1">
        <f t="shared" si="67"/>
        <v>279.6394754925836</v>
      </c>
      <c r="CE43" s="1">
        <f t="shared" si="68"/>
        <v>99.6394754925836</v>
      </c>
      <c r="CF43" s="1">
        <f t="shared" si="69"/>
        <v>260.3605245074164</v>
      </c>
      <c r="CG43" s="1">
        <f t="shared" si="70"/>
        <v>133.0949741925424</v>
      </c>
      <c r="CH43" s="1">
        <f t="shared" si="71"/>
        <v>226.9050258074576</v>
      </c>
      <c r="CI43" s="1">
        <f t="shared" si="72"/>
        <v>46.90502580745761</v>
      </c>
      <c r="CJ43" s="1">
        <f t="shared" si="73"/>
        <v>313.0949741925424</v>
      </c>
      <c r="CL43" s="1">
        <f t="shared" si="74"/>
        <v>110.95116404790114</v>
      </c>
      <c r="CM43" s="1">
        <f t="shared" si="75"/>
        <v>0</v>
      </c>
      <c r="CN43" s="1">
        <f t="shared" si="76"/>
        <v>0</v>
      </c>
      <c r="CO43" s="1">
        <f t="shared" si="77"/>
        <v>0</v>
      </c>
      <c r="CQ43" s="1">
        <f t="shared" si="78"/>
        <v>80.3605245074164</v>
      </c>
      <c r="CR43" s="1">
        <f t="shared" si="79"/>
        <v>0</v>
      </c>
      <c r="CS43" s="1">
        <f t="shared" si="80"/>
        <v>0</v>
      </c>
      <c r="CT43" s="1">
        <f t="shared" si="81"/>
        <v>0</v>
      </c>
      <c r="CV43" s="1">
        <f t="shared" si="82"/>
        <v>133.0949741925424</v>
      </c>
      <c r="CW43" s="1">
        <f t="shared" si="83"/>
        <v>0</v>
      </c>
      <c r="CX43" s="1">
        <f t="shared" si="84"/>
        <v>0</v>
      </c>
      <c r="CY43" s="1">
        <f t="shared" si="85"/>
        <v>0</v>
      </c>
    </row>
    <row r="44" spans="1:103" ht="12.75">
      <c r="A44" s="1">
        <f t="shared" si="53"/>
        <v>23.416666666666668</v>
      </c>
      <c r="B44" s="2">
        <f t="shared" si="1"/>
        <v>0.4086979331753388</v>
      </c>
      <c r="C44" t="str">
        <f t="shared" si="54"/>
        <v>Sul</v>
      </c>
      <c r="D44" s="1">
        <f t="shared" si="61"/>
        <v>51.43333333333333</v>
      </c>
      <c r="E44" s="2">
        <f t="shared" si="2"/>
        <v>0.8976810119424168</v>
      </c>
      <c r="F44" t="str">
        <f t="shared" si="55"/>
        <v>Oeste</v>
      </c>
      <c r="G44" s="2">
        <f t="shared" si="56"/>
        <v>3</v>
      </c>
      <c r="H44" s="1">
        <f t="shared" si="57"/>
        <v>34</v>
      </c>
      <c r="I44" s="2" t="str">
        <f t="shared" si="58"/>
        <v>Milímetros</v>
      </c>
      <c r="J44" t="s">
        <v>7</v>
      </c>
      <c r="K44" s="1">
        <v>0</v>
      </c>
      <c r="L44" s="1">
        <f t="shared" si="3"/>
        <v>23.45</v>
      </c>
      <c r="M44" s="2">
        <f t="shared" si="4"/>
        <v>0.40927970959267024</v>
      </c>
      <c r="N44">
        <f t="shared" si="5"/>
        <v>-1</v>
      </c>
      <c r="O44">
        <f t="shared" si="6"/>
        <v>1</v>
      </c>
      <c r="P44">
        <v>1</v>
      </c>
      <c r="Q44">
        <f t="shared" si="59"/>
        <v>43</v>
      </c>
      <c r="R44" s="1">
        <v>4.5</v>
      </c>
      <c r="S44" s="1">
        <f t="shared" si="60"/>
        <v>0.42888888888888865</v>
      </c>
      <c r="T44" s="1">
        <f t="shared" si="86"/>
        <v>61.06666666666667</v>
      </c>
      <c r="U44" s="1">
        <f t="shared" si="87"/>
        <v>73.93333333333334</v>
      </c>
      <c r="V44" s="10">
        <f t="shared" si="9"/>
        <v>61.06666666666667</v>
      </c>
      <c r="W44" s="11">
        <f t="shared" si="10"/>
        <v>1.065814396551204</v>
      </c>
      <c r="X44" s="8">
        <f t="shared" si="11"/>
        <v>63.64407016602318</v>
      </c>
      <c r="Y44" s="9">
        <f t="shared" si="12"/>
        <v>1.1107985737673987</v>
      </c>
      <c r="Z44" s="8">
        <f t="shared" si="13"/>
        <v>55.567825673250965</v>
      </c>
      <c r="AA44" s="9">
        <f t="shared" si="14"/>
        <v>0.9698415161724641</v>
      </c>
      <c r="AB44" s="8">
        <f t="shared" si="15"/>
        <v>75.57403059131173</v>
      </c>
      <c r="AC44" s="9">
        <f t="shared" si="16"/>
        <v>1.3190156628213066</v>
      </c>
      <c r="AD44" s="1">
        <f t="shared" si="17"/>
        <v>40.22740349935651</v>
      </c>
      <c r="AE44">
        <f t="shared" si="18"/>
        <v>0.7021006405920598</v>
      </c>
      <c r="AF44" t="s">
        <v>97</v>
      </c>
      <c r="AG44">
        <v>1</v>
      </c>
      <c r="AH44" s="1">
        <f t="shared" si="19"/>
        <v>32.151159006584294</v>
      </c>
      <c r="AI44">
        <f t="shared" si="20"/>
        <v>0.5611435829971252</v>
      </c>
      <c r="AJ44" t="str">
        <f t="shared" si="21"/>
        <v>Norte</v>
      </c>
      <c r="AK44">
        <f t="shared" si="22"/>
        <v>1</v>
      </c>
      <c r="AL44" s="1">
        <f t="shared" si="23"/>
        <v>52.157363924645054</v>
      </c>
      <c r="AM44">
        <f t="shared" si="24"/>
        <v>0.9103177296459678</v>
      </c>
      <c r="AN44" t="s">
        <v>97</v>
      </c>
      <c r="AO44">
        <v>-1</v>
      </c>
      <c r="AP44" s="1">
        <f t="shared" si="25"/>
        <v>87.06073683268984</v>
      </c>
      <c r="AQ44">
        <f t="shared" si="26"/>
        <v>1.5194965069427373</v>
      </c>
      <c r="AR44" t="str">
        <f t="shared" si="27"/>
        <v>Norte</v>
      </c>
      <c r="AS44">
        <f t="shared" si="28"/>
        <v>-1</v>
      </c>
      <c r="AT44" s="1">
        <f t="shared" si="29"/>
        <v>78.98449233991764</v>
      </c>
      <c r="AU44">
        <f t="shared" si="30"/>
        <v>1.378539449347803</v>
      </c>
      <c r="AV44" t="str">
        <f t="shared" si="31"/>
        <v>Norte</v>
      </c>
      <c r="AW44">
        <f t="shared" si="32"/>
        <v>-1</v>
      </c>
      <c r="AX44" s="1">
        <f t="shared" si="33"/>
        <v>81.0093027420216</v>
      </c>
      <c r="AY44">
        <f t="shared" si="34"/>
        <v>1.4138790575931475</v>
      </c>
      <c r="AZ44" t="s">
        <v>97</v>
      </c>
      <c r="BA44">
        <v>-1</v>
      </c>
      <c r="BB44" s="7"/>
      <c r="BC44" s="1">
        <f t="shared" si="35"/>
        <v>40.22740349935651</v>
      </c>
      <c r="BD44">
        <f t="shared" si="36"/>
        <v>0.7021006405920598</v>
      </c>
      <c r="BE44" t="str">
        <f t="shared" si="37"/>
        <v>Norte</v>
      </c>
      <c r="BF44">
        <f t="shared" si="38"/>
        <v>1</v>
      </c>
      <c r="BG44" s="7"/>
      <c r="BH44" s="1">
        <f t="shared" si="39"/>
        <v>32.151159006584294</v>
      </c>
      <c r="BI44" s="1">
        <f t="shared" si="40"/>
        <v>0.5611435829971252</v>
      </c>
      <c r="BJ44" t="str">
        <f t="shared" si="41"/>
        <v>Norte</v>
      </c>
      <c r="BK44">
        <f t="shared" si="42"/>
        <v>1</v>
      </c>
      <c r="BL44" s="7"/>
      <c r="BM44" s="1">
        <f t="shared" si="43"/>
        <v>52.157363924645054</v>
      </c>
      <c r="BN44">
        <f t="shared" si="44"/>
        <v>0.9103177296459678</v>
      </c>
      <c r="BO44" t="str">
        <f t="shared" si="45"/>
        <v>Norte</v>
      </c>
      <c r="BP44">
        <f t="shared" si="46"/>
        <v>-1</v>
      </c>
      <c r="BQ44" s="7"/>
      <c r="BR44">
        <f t="shared" si="47"/>
        <v>1.3545450327049557</v>
      </c>
      <c r="BS44" s="1">
        <f t="shared" si="48"/>
        <v>77.60971353440404</v>
      </c>
      <c r="BT44">
        <f t="shared" si="49"/>
        <v>1.801732768588725</v>
      </c>
      <c r="BU44" s="1">
        <f t="shared" si="50"/>
        <v>103.23168345055495</v>
      </c>
      <c r="BV44">
        <f t="shared" si="51"/>
        <v>0.9773871866441701</v>
      </c>
      <c r="BW44" s="1">
        <f t="shared" si="52"/>
        <v>56.00016074487621</v>
      </c>
      <c r="BY44" s="1">
        <f t="shared" si="62"/>
        <v>108.55399088364256</v>
      </c>
      <c r="BZ44" s="1">
        <f t="shared" si="63"/>
        <v>108.55399088364256</v>
      </c>
      <c r="CA44" s="1">
        <f t="shared" si="64"/>
        <v>71.44600911635744</v>
      </c>
      <c r="CB44" s="1">
        <f t="shared" si="65"/>
        <v>288.55399088364254</v>
      </c>
      <c r="CC44" s="1">
        <f t="shared" si="66"/>
        <v>79.49805561741901</v>
      </c>
      <c r="CD44" s="1">
        <f t="shared" si="67"/>
        <v>280.501944382581</v>
      </c>
      <c r="CE44" s="1">
        <f t="shared" si="68"/>
        <v>100.50194438258099</v>
      </c>
      <c r="CF44" s="1">
        <f t="shared" si="69"/>
        <v>259.498055617419</v>
      </c>
      <c r="CG44" s="1">
        <f t="shared" si="70"/>
        <v>130.58537799469138</v>
      </c>
      <c r="CH44" s="1">
        <f t="shared" si="71"/>
        <v>229.41462200530862</v>
      </c>
      <c r="CI44" s="1">
        <f t="shared" si="72"/>
        <v>49.4146220053086</v>
      </c>
      <c r="CJ44" s="1">
        <f t="shared" si="73"/>
        <v>310.5853779946914</v>
      </c>
      <c r="CL44" s="1">
        <f t="shared" si="74"/>
        <v>108.55399088364256</v>
      </c>
      <c r="CM44" s="1">
        <f t="shared" si="75"/>
        <v>0</v>
      </c>
      <c r="CN44" s="1">
        <f t="shared" si="76"/>
        <v>0</v>
      </c>
      <c r="CO44" s="1">
        <f t="shared" si="77"/>
        <v>0</v>
      </c>
      <c r="CQ44" s="1">
        <f t="shared" si="78"/>
        <v>79.49805561741901</v>
      </c>
      <c r="CR44" s="1">
        <f t="shared" si="79"/>
        <v>0</v>
      </c>
      <c r="CS44" s="1">
        <f t="shared" si="80"/>
        <v>0</v>
      </c>
      <c r="CT44" s="1">
        <f t="shared" si="81"/>
        <v>0</v>
      </c>
      <c r="CV44" s="1">
        <f t="shared" si="82"/>
        <v>130.58537799469138</v>
      </c>
      <c r="CW44" s="1">
        <f t="shared" si="83"/>
        <v>0</v>
      </c>
      <c r="CX44" s="1">
        <f t="shared" si="84"/>
        <v>0</v>
      </c>
      <c r="CY44" s="1">
        <f t="shared" si="85"/>
        <v>0</v>
      </c>
    </row>
    <row r="45" spans="1:103" ht="12.75">
      <c r="A45" s="1">
        <f t="shared" si="53"/>
        <v>23.416666666666668</v>
      </c>
      <c r="B45" s="2">
        <f t="shared" si="1"/>
        <v>0.4086979331753388</v>
      </c>
      <c r="C45" t="str">
        <f t="shared" si="54"/>
        <v>Sul</v>
      </c>
      <c r="D45" s="1">
        <f t="shared" si="61"/>
        <v>51.43333333333333</v>
      </c>
      <c r="E45" s="2">
        <f t="shared" si="2"/>
        <v>0.8976810119424168</v>
      </c>
      <c r="F45" t="str">
        <f t="shared" si="55"/>
        <v>Oeste</v>
      </c>
      <c r="G45" s="2">
        <f t="shared" si="56"/>
        <v>3</v>
      </c>
      <c r="H45" s="1">
        <f t="shared" si="57"/>
        <v>34</v>
      </c>
      <c r="I45" s="2" t="str">
        <f t="shared" si="58"/>
        <v>Milímetros</v>
      </c>
      <c r="J45" t="s">
        <v>7</v>
      </c>
      <c r="K45" s="1">
        <v>0</v>
      </c>
      <c r="L45" s="1">
        <f t="shared" si="3"/>
        <v>23.45</v>
      </c>
      <c r="M45" s="2">
        <f t="shared" si="4"/>
        <v>0.40927970959267024</v>
      </c>
      <c r="N45">
        <f t="shared" si="5"/>
        <v>-1</v>
      </c>
      <c r="O45">
        <f t="shared" si="6"/>
        <v>1</v>
      </c>
      <c r="P45">
        <v>1</v>
      </c>
      <c r="Q45">
        <f t="shared" si="59"/>
        <v>44</v>
      </c>
      <c r="R45" s="1">
        <v>4.75</v>
      </c>
      <c r="S45" s="1">
        <f t="shared" si="60"/>
        <v>0.42888888888888865</v>
      </c>
      <c r="T45" s="1">
        <f t="shared" si="86"/>
        <v>64.81666666666666</v>
      </c>
      <c r="U45" s="1">
        <f t="shared" si="87"/>
        <v>77.68333333333334</v>
      </c>
      <c r="V45" s="10">
        <f t="shared" si="9"/>
        <v>64.81666666666666</v>
      </c>
      <c r="W45" s="11">
        <f t="shared" si="10"/>
        <v>1.1312642435009912</v>
      </c>
      <c r="X45" s="8">
        <f t="shared" si="11"/>
        <v>67.01624227212845</v>
      </c>
      <c r="Y45" s="9">
        <f t="shared" si="12"/>
        <v>1.1696540799628472</v>
      </c>
      <c r="Z45" s="8">
        <f t="shared" si="13"/>
        <v>58.9108594633218</v>
      </c>
      <c r="AA45" s="9">
        <f t="shared" si="14"/>
        <v>1.0281884628146252</v>
      </c>
      <c r="AB45" s="8">
        <f t="shared" si="15"/>
        <v>78.45896818142887</v>
      </c>
      <c r="AC45" s="9">
        <f t="shared" si="16"/>
        <v>1.3693673224834015</v>
      </c>
      <c r="AD45" s="1">
        <f t="shared" si="17"/>
        <v>43.59957560546178</v>
      </c>
      <c r="AE45">
        <f t="shared" si="18"/>
        <v>0.7609561467875082</v>
      </c>
      <c r="AF45" t="s">
        <v>97</v>
      </c>
      <c r="AG45">
        <v>1</v>
      </c>
      <c r="AH45" s="1">
        <f t="shared" si="19"/>
        <v>35.49419279665513</v>
      </c>
      <c r="AI45">
        <f t="shared" si="20"/>
        <v>0.6194905296392861</v>
      </c>
      <c r="AJ45" t="str">
        <f t="shared" si="21"/>
        <v>Norte</v>
      </c>
      <c r="AK45">
        <f t="shared" si="22"/>
        <v>1</v>
      </c>
      <c r="AL45" s="1">
        <f t="shared" si="23"/>
        <v>55.0423015147622</v>
      </c>
      <c r="AM45">
        <f t="shared" si="24"/>
        <v>0.9606693893080626</v>
      </c>
      <c r="AN45" t="s">
        <v>97</v>
      </c>
      <c r="AO45">
        <v>-1</v>
      </c>
      <c r="AP45" s="1">
        <f t="shared" si="25"/>
        <v>89.56709106120488</v>
      </c>
      <c r="AQ45">
        <f t="shared" si="26"/>
        <v>1.563240640451607</v>
      </c>
      <c r="AR45" t="str">
        <f t="shared" si="27"/>
        <v>Norte</v>
      </c>
      <c r="AS45">
        <f t="shared" si="28"/>
        <v>-1</v>
      </c>
      <c r="AT45" s="1">
        <f t="shared" si="29"/>
        <v>82.32752612998847</v>
      </c>
      <c r="AU45">
        <f t="shared" si="30"/>
        <v>1.4368863959899638</v>
      </c>
      <c r="AV45" t="str">
        <f t="shared" si="31"/>
        <v>Norte</v>
      </c>
      <c r="AW45">
        <f t="shared" si="32"/>
        <v>-1</v>
      </c>
      <c r="AX45" s="1">
        <f t="shared" si="33"/>
        <v>78.12436515190446</v>
      </c>
      <c r="AY45">
        <f t="shared" si="34"/>
        <v>1.3635273979310527</v>
      </c>
      <c r="AZ45" t="s">
        <v>97</v>
      </c>
      <c r="BA45">
        <v>-1</v>
      </c>
      <c r="BB45" s="7"/>
      <c r="BC45" s="1">
        <f t="shared" si="35"/>
        <v>43.59957560546178</v>
      </c>
      <c r="BD45">
        <f t="shared" si="36"/>
        <v>0.7609561467875082</v>
      </c>
      <c r="BE45" t="str">
        <f t="shared" si="37"/>
        <v>Norte</v>
      </c>
      <c r="BF45">
        <f t="shared" si="38"/>
        <v>1</v>
      </c>
      <c r="BG45" s="7"/>
      <c r="BH45" s="1">
        <f t="shared" si="39"/>
        <v>35.49419279665513</v>
      </c>
      <c r="BI45" s="1">
        <f t="shared" si="40"/>
        <v>0.6194905296392861</v>
      </c>
      <c r="BJ45" t="str">
        <f t="shared" si="41"/>
        <v>Norte</v>
      </c>
      <c r="BK45">
        <f t="shared" si="42"/>
        <v>1</v>
      </c>
      <c r="BL45" s="7"/>
      <c r="BM45" s="1">
        <f t="shared" si="43"/>
        <v>55.0423015147622</v>
      </c>
      <c r="BN45">
        <f t="shared" si="44"/>
        <v>0.9606693893080626</v>
      </c>
      <c r="BO45" t="str">
        <f t="shared" si="45"/>
        <v>Norte</v>
      </c>
      <c r="BP45">
        <f t="shared" si="46"/>
        <v>-1</v>
      </c>
      <c r="BQ45" s="7"/>
      <c r="BR45">
        <f t="shared" si="47"/>
        <v>1.3860589385901332</v>
      </c>
      <c r="BS45" s="1">
        <f t="shared" si="48"/>
        <v>79.41532733759718</v>
      </c>
      <c r="BT45">
        <f t="shared" si="49"/>
        <v>1.8185861560527066</v>
      </c>
      <c r="BU45" s="1">
        <f t="shared" si="50"/>
        <v>104.1973114227398</v>
      </c>
      <c r="BV45">
        <f t="shared" si="51"/>
        <v>1.010957478122227</v>
      </c>
      <c r="BW45" s="1">
        <f t="shared" si="52"/>
        <v>57.92359676359287</v>
      </c>
      <c r="BY45" s="1">
        <f t="shared" si="62"/>
        <v>106.34939488636935</v>
      </c>
      <c r="BZ45" s="1">
        <f t="shared" si="63"/>
        <v>106.34939488636935</v>
      </c>
      <c r="CA45" s="1">
        <f t="shared" si="64"/>
        <v>73.65060511363065</v>
      </c>
      <c r="CB45" s="1">
        <f t="shared" si="65"/>
        <v>286.34939488636934</v>
      </c>
      <c r="CC45" s="1">
        <f t="shared" si="66"/>
        <v>78.61341038924823</v>
      </c>
      <c r="CD45" s="1">
        <f t="shared" si="67"/>
        <v>281.3865896107518</v>
      </c>
      <c r="CE45" s="1">
        <f t="shared" si="68"/>
        <v>101.38658961075177</v>
      </c>
      <c r="CF45" s="1">
        <f t="shared" si="69"/>
        <v>258.6134103892482</v>
      </c>
      <c r="CG45" s="1">
        <f t="shared" si="70"/>
        <v>128.24181601442342</v>
      </c>
      <c r="CH45" s="1">
        <f t="shared" si="71"/>
        <v>231.75818398557658</v>
      </c>
      <c r="CI45" s="1">
        <f t="shared" si="72"/>
        <v>51.758183985576565</v>
      </c>
      <c r="CJ45" s="1">
        <f t="shared" si="73"/>
        <v>308.2418160144234</v>
      </c>
      <c r="CL45" s="1">
        <f t="shared" si="74"/>
        <v>106.34939488636935</v>
      </c>
      <c r="CM45" s="1">
        <f t="shared" si="75"/>
        <v>0</v>
      </c>
      <c r="CN45" s="1">
        <f t="shared" si="76"/>
        <v>0</v>
      </c>
      <c r="CO45" s="1">
        <f t="shared" si="77"/>
        <v>0</v>
      </c>
      <c r="CQ45" s="1">
        <f t="shared" si="78"/>
        <v>78.61341038924823</v>
      </c>
      <c r="CR45" s="1">
        <f t="shared" si="79"/>
        <v>0</v>
      </c>
      <c r="CS45" s="1">
        <f t="shared" si="80"/>
        <v>0</v>
      </c>
      <c r="CT45" s="1">
        <f t="shared" si="81"/>
        <v>0</v>
      </c>
      <c r="CV45" s="1">
        <f t="shared" si="82"/>
        <v>128.24181601442342</v>
      </c>
      <c r="CW45" s="1">
        <f t="shared" si="83"/>
        <v>0</v>
      </c>
      <c r="CX45" s="1">
        <f t="shared" si="84"/>
        <v>0</v>
      </c>
      <c r="CY45" s="1">
        <f t="shared" si="85"/>
        <v>0</v>
      </c>
    </row>
    <row r="46" spans="1:103" ht="12.75">
      <c r="A46" s="1">
        <f t="shared" si="53"/>
        <v>23.416666666666668</v>
      </c>
      <c r="B46" s="2">
        <f t="shared" si="1"/>
        <v>0.4086979331753388</v>
      </c>
      <c r="C46" t="str">
        <f t="shared" si="54"/>
        <v>Sul</v>
      </c>
      <c r="D46" s="1">
        <f t="shared" si="61"/>
        <v>51.43333333333333</v>
      </c>
      <c r="E46" s="2">
        <f t="shared" si="2"/>
        <v>0.8976810119424168</v>
      </c>
      <c r="F46" t="str">
        <f t="shared" si="55"/>
        <v>Oeste</v>
      </c>
      <c r="G46" s="2">
        <f t="shared" si="56"/>
        <v>3</v>
      </c>
      <c r="H46" s="1">
        <f t="shared" si="57"/>
        <v>34</v>
      </c>
      <c r="I46" s="2" t="str">
        <f t="shared" si="58"/>
        <v>Milímetros</v>
      </c>
      <c r="J46" t="s">
        <v>7</v>
      </c>
      <c r="K46" s="1">
        <v>0</v>
      </c>
      <c r="L46" s="1">
        <f t="shared" si="3"/>
        <v>23.45</v>
      </c>
      <c r="M46" s="2">
        <f t="shared" si="4"/>
        <v>0.40927970959267024</v>
      </c>
      <c r="N46">
        <f t="shared" si="5"/>
        <v>-1</v>
      </c>
      <c r="O46">
        <f t="shared" si="6"/>
        <v>1</v>
      </c>
      <c r="P46">
        <v>1</v>
      </c>
      <c r="Q46">
        <f t="shared" si="59"/>
        <v>45</v>
      </c>
      <c r="R46" s="1">
        <v>5</v>
      </c>
      <c r="S46" s="1">
        <f t="shared" si="60"/>
        <v>0.42888888888888865</v>
      </c>
      <c r="T46" s="1">
        <f t="shared" si="86"/>
        <v>68.56666666666666</v>
      </c>
      <c r="U46" s="1">
        <f t="shared" si="87"/>
        <v>81.43333333333334</v>
      </c>
      <c r="V46" s="10">
        <f t="shared" si="9"/>
        <v>68.56666666666666</v>
      </c>
      <c r="W46" s="11">
        <f t="shared" si="10"/>
        <v>1.1967140904507785</v>
      </c>
      <c r="X46" s="8">
        <f t="shared" si="11"/>
        <v>70.40786882580208</v>
      </c>
      <c r="Y46" s="9">
        <f t="shared" si="12"/>
        <v>1.2288491303225202</v>
      </c>
      <c r="Z46" s="8">
        <f t="shared" si="13"/>
        <v>62.239425395460614</v>
      </c>
      <c r="AA46" s="9">
        <f t="shared" si="14"/>
        <v>1.0862828977001615</v>
      </c>
      <c r="AB46" s="8">
        <f t="shared" si="15"/>
        <v>81.403411795545</v>
      </c>
      <c r="AC46" s="9">
        <f t="shared" si="16"/>
        <v>1.4207575581890493</v>
      </c>
      <c r="AD46" s="1">
        <f t="shared" si="17"/>
        <v>46.99120215913541</v>
      </c>
      <c r="AE46">
        <f t="shared" si="18"/>
        <v>0.8201511971471813</v>
      </c>
      <c r="AF46" t="s">
        <v>97</v>
      </c>
      <c r="AG46">
        <v>1</v>
      </c>
      <c r="AH46" s="1">
        <f t="shared" si="19"/>
        <v>38.82275872879394</v>
      </c>
      <c r="AI46">
        <f t="shared" si="20"/>
        <v>0.6775849645248225</v>
      </c>
      <c r="AJ46" t="str">
        <f t="shared" si="21"/>
        <v>Norte</v>
      </c>
      <c r="AK46">
        <f t="shared" si="22"/>
        <v>1</v>
      </c>
      <c r="AL46" s="1">
        <f t="shared" si="23"/>
        <v>57.986745128878326</v>
      </c>
      <c r="AM46">
        <f t="shared" si="24"/>
        <v>1.0120596250137104</v>
      </c>
      <c r="AN46" t="s">
        <v>97</v>
      </c>
      <c r="AO46">
        <v>-1</v>
      </c>
      <c r="AP46" s="1">
        <f t="shared" si="25"/>
        <v>86.17546450753125</v>
      </c>
      <c r="AQ46">
        <f t="shared" si="26"/>
        <v>1.5040455900919338</v>
      </c>
      <c r="AR46" t="str">
        <f t="shared" si="27"/>
        <v>Norte</v>
      </c>
      <c r="AS46">
        <f t="shared" si="28"/>
        <v>-1</v>
      </c>
      <c r="AT46" s="1">
        <f t="shared" si="29"/>
        <v>85.65609206212729</v>
      </c>
      <c r="AU46">
        <f t="shared" si="30"/>
        <v>1.4949808308755006</v>
      </c>
      <c r="AV46" t="str">
        <f t="shared" si="31"/>
        <v>Norte</v>
      </c>
      <c r="AW46">
        <f t="shared" si="32"/>
        <v>-1</v>
      </c>
      <c r="AX46" s="1">
        <f t="shared" si="33"/>
        <v>75.17992153778833</v>
      </c>
      <c r="AY46">
        <f t="shared" si="34"/>
        <v>1.312137162225405</v>
      </c>
      <c r="AZ46" t="s">
        <v>97</v>
      </c>
      <c r="BA46">
        <v>-1</v>
      </c>
      <c r="BB46" s="7"/>
      <c r="BC46" s="1">
        <f t="shared" si="35"/>
        <v>46.99120215913541</v>
      </c>
      <c r="BD46">
        <f t="shared" si="36"/>
        <v>0.8201511971471813</v>
      </c>
      <c r="BE46" t="str">
        <f t="shared" si="37"/>
        <v>Norte</v>
      </c>
      <c r="BF46">
        <f t="shared" si="38"/>
        <v>1</v>
      </c>
      <c r="BG46" s="7"/>
      <c r="BH46" s="1">
        <f t="shared" si="39"/>
        <v>38.82275872879394</v>
      </c>
      <c r="BI46" s="1">
        <f t="shared" si="40"/>
        <v>0.6775849645248225</v>
      </c>
      <c r="BJ46" t="str">
        <f t="shared" si="41"/>
        <v>Norte</v>
      </c>
      <c r="BK46">
        <f t="shared" si="42"/>
        <v>1</v>
      </c>
      <c r="BL46" s="7"/>
      <c r="BM46" s="1">
        <f t="shared" si="43"/>
        <v>57.986745128878326</v>
      </c>
      <c r="BN46">
        <f t="shared" si="44"/>
        <v>1.0120596250137104</v>
      </c>
      <c r="BO46" t="str">
        <f t="shared" si="45"/>
        <v>Norte</v>
      </c>
      <c r="BP46">
        <f t="shared" si="46"/>
        <v>-1</v>
      </c>
      <c r="BQ46" s="7"/>
      <c r="BR46">
        <f t="shared" si="47"/>
        <v>1.4160319714644745</v>
      </c>
      <c r="BS46" s="1">
        <f t="shared" si="48"/>
        <v>81.1326556205038</v>
      </c>
      <c r="BT46">
        <f t="shared" si="49"/>
        <v>1.8360080878829803</v>
      </c>
      <c r="BU46" s="1">
        <f t="shared" si="50"/>
        <v>105.19551458757911</v>
      </c>
      <c r="BV46">
        <f t="shared" si="51"/>
        <v>1.0424977092186063</v>
      </c>
      <c r="BW46" s="1">
        <f t="shared" si="52"/>
        <v>59.73071889028268</v>
      </c>
      <c r="BY46" s="1">
        <f t="shared" si="62"/>
        <v>104.30407631948977</v>
      </c>
      <c r="BZ46" s="1">
        <f t="shared" si="63"/>
        <v>104.30407631948977</v>
      </c>
      <c r="CA46" s="1">
        <f t="shared" si="64"/>
        <v>75.69592368051023</v>
      </c>
      <c r="CB46" s="1">
        <f t="shared" si="65"/>
        <v>284.30407631948975</v>
      </c>
      <c r="CC46" s="1">
        <f t="shared" si="66"/>
        <v>77.704322688444</v>
      </c>
      <c r="CD46" s="1">
        <f t="shared" si="67"/>
        <v>282.295677311556</v>
      </c>
      <c r="CE46" s="1">
        <f t="shared" si="68"/>
        <v>102.295677311556</v>
      </c>
      <c r="CF46" s="1">
        <f t="shared" si="69"/>
        <v>257.704322688444</v>
      </c>
      <c r="CG46" s="1">
        <f t="shared" si="70"/>
        <v>126.05092464476293</v>
      </c>
      <c r="CH46" s="1">
        <f t="shared" si="71"/>
        <v>233.94907535523708</v>
      </c>
      <c r="CI46" s="1">
        <f t="shared" si="72"/>
        <v>53.94907535523707</v>
      </c>
      <c r="CJ46" s="1">
        <f t="shared" si="73"/>
        <v>306.0509246447629</v>
      </c>
      <c r="CL46" s="1">
        <f t="shared" si="74"/>
        <v>104.30407631948977</v>
      </c>
      <c r="CM46" s="1">
        <f t="shared" si="75"/>
        <v>0</v>
      </c>
      <c r="CN46" s="1">
        <f t="shared" si="76"/>
        <v>0</v>
      </c>
      <c r="CO46" s="1">
        <f t="shared" si="77"/>
        <v>0</v>
      </c>
      <c r="CQ46" s="1">
        <f t="shared" si="78"/>
        <v>77.704322688444</v>
      </c>
      <c r="CR46" s="1">
        <f t="shared" si="79"/>
        <v>0</v>
      </c>
      <c r="CS46" s="1">
        <f t="shared" si="80"/>
        <v>0</v>
      </c>
      <c r="CT46" s="1">
        <f t="shared" si="81"/>
        <v>0</v>
      </c>
      <c r="CV46" s="1">
        <f t="shared" si="82"/>
        <v>126.05092464476293</v>
      </c>
      <c r="CW46" s="1">
        <f t="shared" si="83"/>
        <v>0</v>
      </c>
      <c r="CX46" s="1">
        <f t="shared" si="84"/>
        <v>0</v>
      </c>
      <c r="CY46" s="1">
        <f t="shared" si="85"/>
        <v>0</v>
      </c>
    </row>
    <row r="47" spans="1:103" ht="12.75">
      <c r="A47" s="1">
        <f t="shared" si="53"/>
        <v>23.416666666666668</v>
      </c>
      <c r="B47" s="2">
        <f t="shared" si="1"/>
        <v>0.4086979331753388</v>
      </c>
      <c r="C47" t="str">
        <f t="shared" si="54"/>
        <v>Sul</v>
      </c>
      <c r="D47" s="1">
        <f t="shared" si="61"/>
        <v>51.43333333333333</v>
      </c>
      <c r="E47" s="2">
        <f t="shared" si="2"/>
        <v>0.8976810119424168</v>
      </c>
      <c r="F47" t="str">
        <f t="shared" si="55"/>
        <v>Oeste</v>
      </c>
      <c r="G47" s="2">
        <f t="shared" si="56"/>
        <v>3</v>
      </c>
      <c r="H47" s="1">
        <f t="shared" si="57"/>
        <v>34</v>
      </c>
      <c r="I47" s="2" t="str">
        <f t="shared" si="58"/>
        <v>Milímetros</v>
      </c>
      <c r="J47" t="s">
        <v>7</v>
      </c>
      <c r="K47" s="1">
        <v>0</v>
      </c>
      <c r="L47" s="1">
        <f t="shared" si="3"/>
        <v>23.45</v>
      </c>
      <c r="M47" s="2">
        <f t="shared" si="4"/>
        <v>0.40927970959267024</v>
      </c>
      <c r="N47">
        <f t="shared" si="5"/>
        <v>-1</v>
      </c>
      <c r="O47">
        <f t="shared" si="6"/>
        <v>1</v>
      </c>
      <c r="P47">
        <v>1</v>
      </c>
      <c r="Q47">
        <f t="shared" si="59"/>
        <v>46</v>
      </c>
      <c r="R47" s="1">
        <v>5.25</v>
      </c>
      <c r="S47" s="1">
        <f t="shared" si="60"/>
        <v>0.42888888888888865</v>
      </c>
      <c r="T47" s="1">
        <f t="shared" si="86"/>
        <v>72.31666666666666</v>
      </c>
      <c r="U47" s="1">
        <f t="shared" si="87"/>
        <v>85.18333333333334</v>
      </c>
      <c r="V47" s="10">
        <f t="shared" si="9"/>
        <v>72.31666666666666</v>
      </c>
      <c r="W47" s="11">
        <f t="shared" si="10"/>
        <v>1.262163937400566</v>
      </c>
      <c r="X47" s="8">
        <f t="shared" si="11"/>
        <v>73.81508266942514</v>
      </c>
      <c r="Y47" s="9">
        <f t="shared" si="12"/>
        <v>1.2883162302132738</v>
      </c>
      <c r="Z47" s="8">
        <f t="shared" si="13"/>
        <v>65.55199106596329</v>
      </c>
      <c r="AA47" s="9">
        <f t="shared" si="14"/>
        <v>1.144098075338967</v>
      </c>
      <c r="AB47" s="8">
        <f t="shared" si="15"/>
        <v>84.40097420976389</v>
      </c>
      <c r="AC47" s="9">
        <f t="shared" si="16"/>
        <v>1.4730748918511989</v>
      </c>
      <c r="AD47" s="1">
        <f t="shared" si="17"/>
        <v>50.39841600275847</v>
      </c>
      <c r="AE47">
        <f t="shared" si="18"/>
        <v>0.8796182970379347</v>
      </c>
      <c r="AF47" t="s">
        <v>97</v>
      </c>
      <c r="AG47">
        <v>1</v>
      </c>
      <c r="AH47" s="1">
        <f t="shared" si="19"/>
        <v>42.13532439929662</v>
      </c>
      <c r="AI47">
        <f t="shared" si="20"/>
        <v>0.7354001421636279</v>
      </c>
      <c r="AJ47" t="str">
        <f t="shared" si="21"/>
        <v>Norte</v>
      </c>
      <c r="AK47">
        <f t="shared" si="22"/>
        <v>1</v>
      </c>
      <c r="AL47" s="1">
        <f t="shared" si="23"/>
        <v>60.984307543097216</v>
      </c>
      <c r="AM47">
        <f t="shared" si="24"/>
        <v>1.06437695867586</v>
      </c>
      <c r="AN47" t="s">
        <v>97</v>
      </c>
      <c r="AO47">
        <v>-1</v>
      </c>
      <c r="AP47" s="1">
        <f t="shared" si="25"/>
        <v>82.76825066390819</v>
      </c>
      <c r="AQ47">
        <f t="shared" si="26"/>
        <v>1.4445784902011805</v>
      </c>
      <c r="AR47" t="str">
        <f t="shared" si="27"/>
        <v>Norte</v>
      </c>
      <c r="AS47">
        <f t="shared" si="28"/>
        <v>-1</v>
      </c>
      <c r="AT47" s="1">
        <f t="shared" si="29"/>
        <v>88.96865773262996</v>
      </c>
      <c r="AU47">
        <f t="shared" si="30"/>
        <v>1.5527960085143058</v>
      </c>
      <c r="AV47" t="str">
        <f t="shared" si="31"/>
        <v>Norte</v>
      </c>
      <c r="AW47">
        <f t="shared" si="32"/>
        <v>-1</v>
      </c>
      <c r="AX47" s="1">
        <f t="shared" si="33"/>
        <v>72.18235912356944</v>
      </c>
      <c r="AY47">
        <f t="shared" si="34"/>
        <v>1.2598198285632551</v>
      </c>
      <c r="AZ47" t="s">
        <v>97</v>
      </c>
      <c r="BA47">
        <v>-1</v>
      </c>
      <c r="BB47" s="7"/>
      <c r="BC47" s="1">
        <f t="shared" si="35"/>
        <v>50.39841600275847</v>
      </c>
      <c r="BD47">
        <f t="shared" si="36"/>
        <v>0.8796182970379347</v>
      </c>
      <c r="BE47" t="str">
        <f t="shared" si="37"/>
        <v>Norte</v>
      </c>
      <c r="BF47">
        <f t="shared" si="38"/>
        <v>1</v>
      </c>
      <c r="BG47" s="7"/>
      <c r="BH47" s="1">
        <f t="shared" si="39"/>
        <v>42.13532439929662</v>
      </c>
      <c r="BI47" s="1">
        <f t="shared" si="40"/>
        <v>0.7354001421636279</v>
      </c>
      <c r="BJ47" t="str">
        <f>IF(C47="Sul",AJ47,AV47)</f>
        <v>Norte</v>
      </c>
      <c r="BK47">
        <f t="shared" si="42"/>
        <v>1</v>
      </c>
      <c r="BL47" s="7"/>
      <c r="BM47" s="1">
        <f t="shared" si="43"/>
        <v>60.984307543097216</v>
      </c>
      <c r="BN47">
        <f t="shared" si="44"/>
        <v>1.06437695867586</v>
      </c>
      <c r="BO47" t="str">
        <f t="shared" si="45"/>
        <v>Norte</v>
      </c>
      <c r="BP47">
        <f t="shared" si="46"/>
        <v>-1</v>
      </c>
      <c r="BQ47" s="7"/>
      <c r="BR47">
        <f t="shared" si="47"/>
        <v>1.4447640117195661</v>
      </c>
      <c r="BS47" s="1">
        <f t="shared" si="48"/>
        <v>82.77888026392054</v>
      </c>
      <c r="BT47">
        <f t="shared" si="49"/>
        <v>1.854054943923603</v>
      </c>
      <c r="BU47" s="1">
        <f t="shared" si="50"/>
        <v>106.22952327218697</v>
      </c>
      <c r="BV47">
        <f t="shared" si="51"/>
        <v>1.0721905932767317</v>
      </c>
      <c r="BW47" s="1">
        <f t="shared" si="52"/>
        <v>61.431995828384544</v>
      </c>
      <c r="BY47" s="1">
        <f t="shared" si="62"/>
        <v>102.39028646559596</v>
      </c>
      <c r="BZ47" s="1">
        <f t="shared" si="63"/>
        <v>102.39028646559596</v>
      </c>
      <c r="CA47" s="1">
        <f t="shared" si="64"/>
        <v>77.60971353440404</v>
      </c>
      <c r="CB47" s="1">
        <f t="shared" si="65"/>
        <v>282.390286465596</v>
      </c>
      <c r="CC47" s="1">
        <f t="shared" si="66"/>
        <v>76.76831654944505</v>
      </c>
      <c r="CD47" s="1">
        <f t="shared" si="67"/>
        <v>283.23168345055495</v>
      </c>
      <c r="CE47" s="1">
        <f t="shared" si="68"/>
        <v>103.23168345055495</v>
      </c>
      <c r="CF47" s="1">
        <f t="shared" si="69"/>
        <v>256.76831654944505</v>
      </c>
      <c r="CG47" s="1">
        <f t="shared" si="70"/>
        <v>123.99983925512379</v>
      </c>
      <c r="CH47" s="1">
        <f t="shared" si="71"/>
        <v>236.0001607448762</v>
      </c>
      <c r="CI47" s="1">
        <f t="shared" si="72"/>
        <v>56.00016074487621</v>
      </c>
      <c r="CJ47" s="1">
        <f t="shared" si="73"/>
        <v>303.9998392551238</v>
      </c>
      <c r="CL47" s="1">
        <f t="shared" si="74"/>
        <v>102.39028646559596</v>
      </c>
      <c r="CM47" s="1">
        <f t="shared" si="75"/>
        <v>0</v>
      </c>
      <c r="CN47" s="1">
        <f t="shared" si="76"/>
        <v>0</v>
      </c>
      <c r="CO47" s="1">
        <f t="shared" si="77"/>
        <v>0</v>
      </c>
      <c r="CQ47" s="1">
        <f t="shared" si="78"/>
        <v>76.76831654944505</v>
      </c>
      <c r="CR47" s="1">
        <f t="shared" si="79"/>
        <v>0</v>
      </c>
      <c r="CS47" s="1">
        <f t="shared" si="80"/>
        <v>0</v>
      </c>
      <c r="CT47" s="1">
        <f t="shared" si="81"/>
        <v>0</v>
      </c>
      <c r="CV47" s="1">
        <f t="shared" si="82"/>
        <v>123.99983925512379</v>
      </c>
      <c r="CW47" s="1">
        <f t="shared" si="83"/>
        <v>0</v>
      </c>
      <c r="CX47" s="1">
        <f t="shared" si="84"/>
        <v>0</v>
      </c>
      <c r="CY47" s="1">
        <f t="shared" si="85"/>
        <v>0</v>
      </c>
    </row>
    <row r="48" spans="1:103" ht="12.75">
      <c r="A48" s="1">
        <f t="shared" si="53"/>
        <v>23.416666666666668</v>
      </c>
      <c r="B48" s="2">
        <f t="shared" si="1"/>
        <v>0.4086979331753388</v>
      </c>
      <c r="C48" t="str">
        <f t="shared" si="54"/>
        <v>Sul</v>
      </c>
      <c r="D48" s="1">
        <f t="shared" si="61"/>
        <v>51.43333333333333</v>
      </c>
      <c r="E48" s="2">
        <f t="shared" si="2"/>
        <v>0.8976810119424168</v>
      </c>
      <c r="F48" t="str">
        <f t="shared" si="55"/>
        <v>Oeste</v>
      </c>
      <c r="G48" s="2">
        <f t="shared" si="56"/>
        <v>3</v>
      </c>
      <c r="H48" s="1">
        <f t="shared" si="57"/>
        <v>34</v>
      </c>
      <c r="I48" s="2" t="str">
        <f t="shared" si="58"/>
        <v>Milímetros</v>
      </c>
      <c r="J48" t="s">
        <v>7</v>
      </c>
      <c r="K48" s="1">
        <v>0</v>
      </c>
      <c r="L48" s="1">
        <f t="shared" si="3"/>
        <v>23.45</v>
      </c>
      <c r="M48" s="2">
        <f t="shared" si="4"/>
        <v>0.40927970959267024</v>
      </c>
      <c r="N48">
        <f t="shared" si="5"/>
        <v>-1</v>
      </c>
      <c r="O48">
        <f t="shared" si="6"/>
        <v>1</v>
      </c>
      <c r="P48">
        <v>1</v>
      </c>
      <c r="Q48">
        <f t="shared" si="59"/>
        <v>47</v>
      </c>
      <c r="R48" s="1">
        <v>5.5</v>
      </c>
      <c r="S48" s="1">
        <f t="shared" si="60"/>
        <v>0.42888888888888865</v>
      </c>
      <c r="T48" s="1">
        <f t="shared" si="86"/>
        <v>76.06666666666666</v>
      </c>
      <c r="U48" s="1">
        <f t="shared" si="87"/>
        <v>88.93333333333334</v>
      </c>
      <c r="V48" s="10">
        <f t="shared" si="9"/>
        <v>76.06666666666666</v>
      </c>
      <c r="W48" s="11">
        <f t="shared" si="10"/>
        <v>1.3276137843503533</v>
      </c>
      <c r="X48" s="8">
        <f t="shared" si="11"/>
        <v>77.23452684462389</v>
      </c>
      <c r="Y48" s="9">
        <f t="shared" si="12"/>
        <v>1.3479967896586338</v>
      </c>
      <c r="Z48" s="8">
        <f t="shared" si="13"/>
        <v>68.84686518181526</v>
      </c>
      <c r="AA48" s="9">
        <f t="shared" si="14"/>
        <v>1.2016044770993208</v>
      </c>
      <c r="AB48" s="8">
        <f t="shared" si="15"/>
        <v>87.44602734790143</v>
      </c>
      <c r="AC48" s="9">
        <f t="shared" si="16"/>
        <v>1.526221095009885</v>
      </c>
      <c r="AD48" s="1">
        <f t="shared" si="17"/>
        <v>53.817860177957215</v>
      </c>
      <c r="AE48">
        <f t="shared" si="18"/>
        <v>0.9392988564832947</v>
      </c>
      <c r="AF48" t="s">
        <v>97</v>
      </c>
      <c r="AG48">
        <v>1</v>
      </c>
      <c r="AH48" s="1">
        <f t="shared" si="19"/>
        <v>45.43019851514859</v>
      </c>
      <c r="AI48">
        <f t="shared" si="20"/>
        <v>0.7929065439239819</v>
      </c>
      <c r="AJ48" t="str">
        <f t="shared" si="21"/>
        <v>Norte</v>
      </c>
      <c r="AK48">
        <f t="shared" si="22"/>
        <v>1</v>
      </c>
      <c r="AL48" s="1">
        <f t="shared" si="23"/>
        <v>64.02936068123476</v>
      </c>
      <c r="AM48">
        <f t="shared" si="24"/>
        <v>1.117523161834546</v>
      </c>
      <c r="AN48" t="s">
        <v>97</v>
      </c>
      <c r="AO48">
        <v>-1</v>
      </c>
      <c r="AP48" s="1">
        <f t="shared" si="25"/>
        <v>79.34880648870944</v>
      </c>
      <c r="AQ48">
        <f t="shared" si="26"/>
        <v>1.3848979307558205</v>
      </c>
      <c r="AR48" t="str">
        <f t="shared" si="27"/>
        <v>Norte</v>
      </c>
      <c r="AS48">
        <f t="shared" si="28"/>
        <v>-1</v>
      </c>
      <c r="AT48" s="1">
        <f t="shared" si="29"/>
        <v>87.73646815151807</v>
      </c>
      <c r="AU48">
        <f t="shared" si="30"/>
        <v>1.5312902433151334</v>
      </c>
      <c r="AV48" t="str">
        <f t="shared" si="31"/>
        <v>Norte</v>
      </c>
      <c r="AW48">
        <f t="shared" si="32"/>
        <v>-1</v>
      </c>
      <c r="AX48" s="1">
        <f t="shared" si="33"/>
        <v>69.1373059854319</v>
      </c>
      <c r="AY48">
        <f t="shared" si="34"/>
        <v>1.2066736254045693</v>
      </c>
      <c r="AZ48" t="s">
        <v>97</v>
      </c>
      <c r="BA48">
        <v>-1</v>
      </c>
      <c r="BB48" s="7"/>
      <c r="BC48" s="1">
        <f t="shared" si="35"/>
        <v>53.817860177957215</v>
      </c>
      <c r="BD48">
        <f t="shared" si="36"/>
        <v>0.9392988564832947</v>
      </c>
      <c r="BE48" t="str">
        <f t="shared" si="37"/>
        <v>Norte</v>
      </c>
      <c r="BF48">
        <f t="shared" si="38"/>
        <v>1</v>
      </c>
      <c r="BG48" s="7"/>
      <c r="BH48" s="1">
        <f t="shared" si="39"/>
        <v>45.43019851514859</v>
      </c>
      <c r="BI48" s="1">
        <f t="shared" si="40"/>
        <v>0.7929065439239819</v>
      </c>
      <c r="BJ48" t="str">
        <f t="shared" si="41"/>
        <v>Norte</v>
      </c>
      <c r="BK48">
        <f t="shared" si="42"/>
        <v>1</v>
      </c>
      <c r="BL48" s="7"/>
      <c r="BM48" s="1">
        <f t="shared" si="43"/>
        <v>64.02936068123476</v>
      </c>
      <c r="BN48">
        <f t="shared" si="44"/>
        <v>1.117523161834546</v>
      </c>
      <c r="BO48" t="str">
        <f t="shared" si="45"/>
        <v>Norte</v>
      </c>
      <c r="BP48">
        <f t="shared" si="46"/>
        <v>-1</v>
      </c>
      <c r="BQ48" s="7"/>
      <c r="BR48">
        <f t="shared" si="47"/>
        <v>1.4725183309129</v>
      </c>
      <c r="BS48" s="1">
        <f t="shared" si="48"/>
        <v>84.36908561695752</v>
      </c>
      <c r="BT48">
        <f t="shared" si="49"/>
        <v>1.872788484668513</v>
      </c>
      <c r="BU48" s="1">
        <f t="shared" si="50"/>
        <v>107.30287609220667</v>
      </c>
      <c r="BV48">
        <f t="shared" si="51"/>
        <v>1.100203713850401</v>
      </c>
      <c r="BW48" s="1">
        <f t="shared" si="52"/>
        <v>63.037029408246894</v>
      </c>
      <c r="BY48" s="1">
        <f t="shared" si="62"/>
        <v>100.58467266240282</v>
      </c>
      <c r="BZ48" s="1">
        <f t="shared" si="63"/>
        <v>100.58467266240282</v>
      </c>
      <c r="CA48" s="1">
        <f t="shared" si="64"/>
        <v>79.41532733759718</v>
      </c>
      <c r="CB48" s="1">
        <f t="shared" si="65"/>
        <v>280.5846726624028</v>
      </c>
      <c r="CC48" s="1">
        <f t="shared" si="66"/>
        <v>75.8026885772602</v>
      </c>
      <c r="CD48" s="1">
        <f t="shared" si="67"/>
        <v>284.1973114227398</v>
      </c>
      <c r="CE48" s="1">
        <f t="shared" si="68"/>
        <v>104.1973114227398</v>
      </c>
      <c r="CF48" s="1">
        <f t="shared" si="69"/>
        <v>255.8026885772602</v>
      </c>
      <c r="CG48" s="1">
        <f t="shared" si="70"/>
        <v>122.07640323640713</v>
      </c>
      <c r="CH48" s="1">
        <f t="shared" si="71"/>
        <v>237.92359676359285</v>
      </c>
      <c r="CI48" s="1">
        <f t="shared" si="72"/>
        <v>57.92359676359287</v>
      </c>
      <c r="CJ48" s="1">
        <f t="shared" si="73"/>
        <v>302.07640323640715</v>
      </c>
      <c r="CL48" s="1">
        <f t="shared" si="74"/>
        <v>100.58467266240282</v>
      </c>
      <c r="CM48" s="1">
        <f t="shared" si="75"/>
        <v>0</v>
      </c>
      <c r="CN48" s="1">
        <f t="shared" si="76"/>
        <v>0</v>
      </c>
      <c r="CO48" s="1">
        <f t="shared" si="77"/>
        <v>0</v>
      </c>
      <c r="CQ48" s="1">
        <f t="shared" si="78"/>
        <v>75.8026885772602</v>
      </c>
      <c r="CR48" s="1">
        <f t="shared" si="79"/>
        <v>0</v>
      </c>
      <c r="CS48" s="1">
        <f t="shared" si="80"/>
        <v>0</v>
      </c>
      <c r="CT48" s="1">
        <f t="shared" si="81"/>
        <v>0</v>
      </c>
      <c r="CV48" s="1">
        <f t="shared" si="82"/>
        <v>122.07640323640713</v>
      </c>
      <c r="CW48" s="1">
        <f t="shared" si="83"/>
        <v>0</v>
      </c>
      <c r="CX48" s="1">
        <f t="shared" si="84"/>
        <v>0</v>
      </c>
      <c r="CY48" s="1">
        <f t="shared" si="85"/>
        <v>0</v>
      </c>
    </row>
    <row r="49" spans="1:103" ht="12.75">
      <c r="A49" s="1">
        <f t="shared" si="53"/>
        <v>23.416666666666668</v>
      </c>
      <c r="B49" s="2">
        <f t="shared" si="1"/>
        <v>0.4086979331753388</v>
      </c>
      <c r="C49" t="str">
        <f t="shared" si="54"/>
        <v>Sul</v>
      </c>
      <c r="D49" s="1">
        <f t="shared" si="61"/>
        <v>51.43333333333333</v>
      </c>
      <c r="E49" s="2">
        <f t="shared" si="2"/>
        <v>0.8976810119424168</v>
      </c>
      <c r="F49" t="str">
        <f t="shared" si="55"/>
        <v>Oeste</v>
      </c>
      <c r="G49" s="2">
        <f t="shared" si="56"/>
        <v>3</v>
      </c>
      <c r="H49" s="1">
        <f t="shared" si="57"/>
        <v>34</v>
      </c>
      <c r="I49" s="2" t="str">
        <f t="shared" si="58"/>
        <v>Milímetros</v>
      </c>
      <c r="J49" t="s">
        <v>7</v>
      </c>
      <c r="K49" s="1">
        <v>0</v>
      </c>
      <c r="L49" s="1">
        <f t="shared" si="3"/>
        <v>23.45</v>
      </c>
      <c r="M49" s="2">
        <f t="shared" si="4"/>
        <v>0.40927970959267024</v>
      </c>
      <c r="N49">
        <f t="shared" si="5"/>
        <v>-1</v>
      </c>
      <c r="O49">
        <f t="shared" si="6"/>
        <v>1</v>
      </c>
      <c r="P49">
        <v>1</v>
      </c>
      <c r="Q49">
        <f t="shared" si="59"/>
        <v>48</v>
      </c>
      <c r="R49" s="1">
        <v>5.75</v>
      </c>
      <c r="S49" s="1">
        <f t="shared" si="60"/>
        <v>0.42888888888888865</v>
      </c>
      <c r="T49" s="1">
        <f t="shared" si="86"/>
        <v>79.81666666666666</v>
      </c>
      <c r="U49" s="1">
        <f t="shared" si="87"/>
        <v>92.68333333333334</v>
      </c>
      <c r="V49" s="10">
        <f t="shared" si="9"/>
        <v>79.81666666666666</v>
      </c>
      <c r="W49" s="11">
        <f t="shared" si="10"/>
        <v>1.3930636313001405</v>
      </c>
      <c r="X49" s="8">
        <f t="shared" si="11"/>
        <v>80.66322730708983</v>
      </c>
      <c r="Y49" s="9">
        <f t="shared" si="12"/>
        <v>1.4078389017933166</v>
      </c>
      <c r="Z49" s="8">
        <f t="shared" si="13"/>
        <v>72.12217471222041</v>
      </c>
      <c r="AA49" s="9">
        <f t="shared" si="14"/>
        <v>1.25876941242684</v>
      </c>
      <c r="AB49" s="8">
        <f t="shared" si="15"/>
        <v>90.53360757580322</v>
      </c>
      <c r="AC49" s="9">
        <f t="shared" si="16"/>
        <v>1.580109535906248</v>
      </c>
      <c r="AD49" s="1">
        <f t="shared" si="17"/>
        <v>57.246560640423155</v>
      </c>
      <c r="AE49">
        <f t="shared" si="18"/>
        <v>0.9991409686179777</v>
      </c>
      <c r="AF49" t="s">
        <v>97</v>
      </c>
      <c r="AG49">
        <v>1</v>
      </c>
      <c r="AH49" s="1">
        <f t="shared" si="19"/>
        <v>48.70550804555374</v>
      </c>
      <c r="AI49">
        <f t="shared" si="20"/>
        <v>0.8500714792515011</v>
      </c>
      <c r="AJ49" t="str">
        <f t="shared" si="21"/>
        <v>Norte</v>
      </c>
      <c r="AK49">
        <f t="shared" si="22"/>
        <v>1</v>
      </c>
      <c r="AL49" s="1">
        <f t="shared" si="23"/>
        <v>67.11694090913655</v>
      </c>
      <c r="AM49">
        <f t="shared" si="24"/>
        <v>1.171411602730909</v>
      </c>
      <c r="AN49" t="s">
        <v>97</v>
      </c>
      <c r="AO49">
        <v>-1</v>
      </c>
      <c r="AP49" s="1">
        <f t="shared" si="25"/>
        <v>75.9201060262435</v>
      </c>
      <c r="AQ49">
        <f t="shared" si="26"/>
        <v>1.3250558186211376</v>
      </c>
      <c r="AR49" t="str">
        <f t="shared" si="27"/>
        <v>Norte</v>
      </c>
      <c r="AS49">
        <f t="shared" si="28"/>
        <v>-1</v>
      </c>
      <c r="AT49" s="1">
        <f t="shared" si="29"/>
        <v>84.46115862111292</v>
      </c>
      <c r="AU49">
        <f t="shared" si="30"/>
        <v>1.4741253079876142</v>
      </c>
      <c r="AV49" t="str">
        <f t="shared" si="31"/>
        <v>Norte</v>
      </c>
      <c r="AW49">
        <f t="shared" si="32"/>
        <v>-1</v>
      </c>
      <c r="AX49" s="1">
        <f t="shared" si="33"/>
        <v>66.04972575753011</v>
      </c>
      <c r="AY49">
        <f t="shared" si="34"/>
        <v>1.1527851845082062</v>
      </c>
      <c r="AZ49" t="s">
        <v>97</v>
      </c>
      <c r="BA49">
        <v>-1</v>
      </c>
      <c r="BB49" s="7"/>
      <c r="BC49" s="1">
        <f t="shared" si="35"/>
        <v>57.246560640423155</v>
      </c>
      <c r="BD49">
        <f t="shared" si="36"/>
        <v>0.9991409686179777</v>
      </c>
      <c r="BE49" t="str">
        <f t="shared" si="37"/>
        <v>Norte</v>
      </c>
      <c r="BF49">
        <f t="shared" si="38"/>
        <v>1</v>
      </c>
      <c r="BG49" s="7"/>
      <c r="BH49" s="1">
        <f t="shared" si="39"/>
        <v>48.70550804555374</v>
      </c>
      <c r="BI49" s="1">
        <f t="shared" si="40"/>
        <v>0.8500714792515011</v>
      </c>
      <c r="BJ49" t="str">
        <f t="shared" si="41"/>
        <v>Norte</v>
      </c>
      <c r="BK49">
        <f t="shared" si="42"/>
        <v>1</v>
      </c>
      <c r="BL49" s="7"/>
      <c r="BM49" s="1">
        <f t="shared" si="43"/>
        <v>67.11694090913655</v>
      </c>
      <c r="BN49">
        <f t="shared" si="44"/>
        <v>1.171411602730909</v>
      </c>
      <c r="BO49" t="str">
        <f t="shared" si="45"/>
        <v>Norte</v>
      </c>
      <c r="BP49">
        <f t="shared" si="46"/>
        <v>-1</v>
      </c>
      <c r="BQ49" s="7"/>
      <c r="BR49">
        <f t="shared" si="47"/>
        <v>1.4995303459039366</v>
      </c>
      <c r="BS49" s="1">
        <f t="shared" si="48"/>
        <v>85.91676007208802</v>
      </c>
      <c r="BT49">
        <f t="shared" si="49"/>
        <v>1.8922764736205664</v>
      </c>
      <c r="BU49" s="1">
        <f t="shared" si="50"/>
        <v>108.4194556103569</v>
      </c>
      <c r="BV49">
        <f t="shared" si="51"/>
        <v>1.1266900343625075</v>
      </c>
      <c r="BW49" s="1">
        <f t="shared" si="52"/>
        <v>64.55458378842138</v>
      </c>
      <c r="BY49" s="1">
        <f t="shared" si="62"/>
        <v>98.8673443794962</v>
      </c>
      <c r="BZ49" s="1">
        <f t="shared" si="63"/>
        <v>98.8673443794962</v>
      </c>
      <c r="CA49" s="1">
        <f t="shared" si="64"/>
        <v>81.1326556205038</v>
      </c>
      <c r="CB49" s="1">
        <f t="shared" si="65"/>
        <v>278.8673443794962</v>
      </c>
      <c r="CC49" s="1">
        <f t="shared" si="66"/>
        <v>74.80448541242089</v>
      </c>
      <c r="CD49" s="1">
        <f t="shared" si="67"/>
        <v>285.1955145875791</v>
      </c>
      <c r="CE49" s="1">
        <f t="shared" si="68"/>
        <v>105.19551458757911</v>
      </c>
      <c r="CF49" s="1">
        <f t="shared" si="69"/>
        <v>254.8044854124209</v>
      </c>
      <c r="CG49" s="1">
        <f t="shared" si="70"/>
        <v>120.26928110971733</v>
      </c>
      <c r="CH49" s="1">
        <f t="shared" si="71"/>
        <v>239.73071889028267</v>
      </c>
      <c r="CI49" s="1">
        <f t="shared" si="72"/>
        <v>59.73071889028268</v>
      </c>
      <c r="CJ49" s="1">
        <f t="shared" si="73"/>
        <v>300.2692811097173</v>
      </c>
      <c r="CL49" s="1">
        <f t="shared" si="74"/>
        <v>98.8673443794962</v>
      </c>
      <c r="CM49" s="1">
        <f t="shared" si="75"/>
        <v>0</v>
      </c>
      <c r="CN49" s="1">
        <f t="shared" si="76"/>
        <v>0</v>
      </c>
      <c r="CO49" s="1">
        <f t="shared" si="77"/>
        <v>0</v>
      </c>
      <c r="CQ49" s="1">
        <f t="shared" si="78"/>
        <v>74.80448541242089</v>
      </c>
      <c r="CR49" s="1">
        <f t="shared" si="79"/>
        <v>0</v>
      </c>
      <c r="CS49" s="1">
        <f t="shared" si="80"/>
        <v>0</v>
      </c>
      <c r="CT49" s="1">
        <f t="shared" si="81"/>
        <v>0</v>
      </c>
      <c r="CV49" s="1">
        <f t="shared" si="82"/>
        <v>120.26928110971733</v>
      </c>
      <c r="CW49" s="1">
        <f t="shared" si="83"/>
        <v>0</v>
      </c>
      <c r="CX49" s="1">
        <f t="shared" si="84"/>
        <v>0</v>
      </c>
      <c r="CY49" s="1">
        <f t="shared" si="85"/>
        <v>0</v>
      </c>
    </row>
    <row r="50" spans="1:103" ht="12.75">
      <c r="A50" s="1">
        <f aca="true" t="shared" si="88" ref="A50:I50">A49</f>
        <v>23.416666666666668</v>
      </c>
      <c r="B50" s="2">
        <f t="shared" si="1"/>
        <v>0.4086979331753388</v>
      </c>
      <c r="C50" t="str">
        <f t="shared" si="88"/>
        <v>Sul</v>
      </c>
      <c r="D50" s="1">
        <f t="shared" si="88"/>
        <v>51.43333333333333</v>
      </c>
      <c r="E50" s="2">
        <f t="shared" si="2"/>
        <v>0.8976810119424168</v>
      </c>
      <c r="F50" t="str">
        <f t="shared" si="88"/>
        <v>Oeste</v>
      </c>
      <c r="G50" s="2">
        <f t="shared" si="88"/>
        <v>3</v>
      </c>
      <c r="H50" s="1">
        <f t="shared" si="88"/>
        <v>34</v>
      </c>
      <c r="I50" s="2" t="str">
        <f t="shared" si="88"/>
        <v>Milímetros</v>
      </c>
      <c r="J50" t="s">
        <v>7</v>
      </c>
      <c r="K50" s="1">
        <v>0</v>
      </c>
      <c r="L50" s="1">
        <f t="shared" si="3"/>
        <v>23.45</v>
      </c>
      <c r="M50" s="2">
        <f t="shared" si="4"/>
        <v>0.40927970959267024</v>
      </c>
      <c r="N50">
        <f t="shared" si="5"/>
        <v>-1</v>
      </c>
      <c r="O50">
        <f t="shared" si="6"/>
        <v>1</v>
      </c>
      <c r="P50">
        <v>1</v>
      </c>
      <c r="Q50">
        <f t="shared" si="59"/>
        <v>49</v>
      </c>
      <c r="R50" s="1">
        <v>6</v>
      </c>
      <c r="S50" s="1">
        <f t="shared" si="60"/>
        <v>0.42888888888888865</v>
      </c>
      <c r="T50" s="1">
        <f t="shared" si="86"/>
        <v>83.56666666666666</v>
      </c>
      <c r="U50" s="1">
        <f t="shared" si="87"/>
        <v>96.43333333333334</v>
      </c>
      <c r="V50" s="10">
        <f t="shared" si="9"/>
        <v>83.56666666666666</v>
      </c>
      <c r="W50" s="11">
        <f t="shared" si="10"/>
        <v>1.458513478249928</v>
      </c>
      <c r="X50" s="8">
        <f t="shared" si="11"/>
        <v>84.09848936364025</v>
      </c>
      <c r="Y50" s="9">
        <f t="shared" si="12"/>
        <v>1.4677955353489531</v>
      </c>
      <c r="Z50" s="8">
        <f t="shared" si="13"/>
        <v>75.37583857654809</v>
      </c>
      <c r="AA50" s="9">
        <f t="shared" si="14"/>
        <v>1.31555655961252</v>
      </c>
      <c r="AB50" s="8">
        <f t="shared" si="15"/>
        <v>93.65933115231894</v>
      </c>
      <c r="AC50" s="9">
        <f t="shared" si="16"/>
        <v>1.6346637038236602</v>
      </c>
      <c r="AD50" s="1">
        <f t="shared" si="17"/>
        <v>60.68182269697358</v>
      </c>
      <c r="AE50">
        <f t="shared" si="18"/>
        <v>1.0590976021736145</v>
      </c>
      <c r="AF50" t="s">
        <v>97</v>
      </c>
      <c r="AG50">
        <v>1</v>
      </c>
      <c r="AH50" s="1">
        <f t="shared" si="19"/>
        <v>51.95917190988142</v>
      </c>
      <c r="AI50">
        <f t="shared" si="20"/>
        <v>0.9068586264371811</v>
      </c>
      <c r="AJ50" t="str">
        <f t="shared" si="21"/>
        <v>Norte</v>
      </c>
      <c r="AK50">
        <f t="shared" si="22"/>
        <v>1</v>
      </c>
      <c r="AL50" s="1">
        <f t="shared" si="23"/>
        <v>70.24266448565227</v>
      </c>
      <c r="AM50">
        <f t="shared" si="24"/>
        <v>1.2259657706483214</v>
      </c>
      <c r="AN50" t="s">
        <v>97</v>
      </c>
      <c r="AO50">
        <v>-1</v>
      </c>
      <c r="AP50" s="1">
        <f t="shared" si="25"/>
        <v>72.48484396969307</v>
      </c>
      <c r="AQ50">
        <f t="shared" si="26"/>
        <v>1.265099185065501</v>
      </c>
      <c r="AR50" t="str">
        <f t="shared" si="27"/>
        <v>Norte</v>
      </c>
      <c r="AS50">
        <f t="shared" si="28"/>
        <v>-1</v>
      </c>
      <c r="AT50" s="1">
        <f t="shared" si="29"/>
        <v>81.20749475678524</v>
      </c>
      <c r="AU50">
        <f t="shared" si="30"/>
        <v>1.4173381608019342</v>
      </c>
      <c r="AV50" t="str">
        <f t="shared" si="31"/>
        <v>Norte</v>
      </c>
      <c r="AW50">
        <f t="shared" si="32"/>
        <v>-1</v>
      </c>
      <c r="AX50" s="1">
        <f t="shared" si="33"/>
        <v>62.92400218101439</v>
      </c>
      <c r="AY50">
        <f t="shared" si="34"/>
        <v>1.098231016590794</v>
      </c>
      <c r="AZ50" t="s">
        <v>97</v>
      </c>
      <c r="BA50">
        <v>-1</v>
      </c>
      <c r="BB50" s="7"/>
      <c r="BC50" s="1">
        <f t="shared" si="35"/>
        <v>60.68182269697358</v>
      </c>
      <c r="BD50">
        <f t="shared" si="36"/>
        <v>1.0590976021736145</v>
      </c>
      <c r="BE50" t="str">
        <f t="shared" si="37"/>
        <v>Norte</v>
      </c>
      <c r="BF50">
        <f t="shared" si="38"/>
        <v>1</v>
      </c>
      <c r="BG50" s="7"/>
      <c r="BH50" s="1">
        <f t="shared" si="39"/>
        <v>51.95917190988142</v>
      </c>
      <c r="BI50" s="1">
        <f t="shared" si="40"/>
        <v>0.9068586264371811</v>
      </c>
      <c r="BJ50" t="str">
        <f t="shared" si="41"/>
        <v>Norte</v>
      </c>
      <c r="BK50">
        <f t="shared" si="42"/>
        <v>1</v>
      </c>
      <c r="BL50" s="7"/>
      <c r="BM50" s="1">
        <f t="shared" si="43"/>
        <v>70.24266448565227</v>
      </c>
      <c r="BN50">
        <f t="shared" si="44"/>
        <v>1.2259657706483214</v>
      </c>
      <c r="BO50" t="str">
        <f t="shared" si="45"/>
        <v>Norte</v>
      </c>
      <c r="BP50">
        <f t="shared" si="46"/>
        <v>-1</v>
      </c>
      <c r="BQ50" s="7"/>
      <c r="BR50">
        <f t="shared" si="47"/>
        <v>1.5260149380069656</v>
      </c>
      <c r="BS50" s="1">
        <f t="shared" si="48"/>
        <v>87.43421542171708</v>
      </c>
      <c r="BT50">
        <f t="shared" si="49"/>
        <v>1.9125933769632204</v>
      </c>
      <c r="BU50" s="1">
        <f t="shared" si="50"/>
        <v>109.58352842466621</v>
      </c>
      <c r="BV50">
        <f t="shared" si="51"/>
        <v>1.1517887153116257</v>
      </c>
      <c r="BW50" s="1">
        <f t="shared" si="52"/>
        <v>65.99263227815126</v>
      </c>
      <c r="BY50" s="1">
        <f t="shared" si="62"/>
        <v>97.22111973607946</v>
      </c>
      <c r="BZ50" s="1">
        <f t="shared" si="63"/>
        <v>97.22111973607946</v>
      </c>
      <c r="CA50" s="1">
        <f t="shared" si="64"/>
        <v>82.77888026392054</v>
      </c>
      <c r="CB50" s="1">
        <f t="shared" si="65"/>
        <v>277.22111973607946</v>
      </c>
      <c r="CC50" s="1">
        <f t="shared" si="66"/>
        <v>73.77047672781303</v>
      </c>
      <c r="CD50" s="1">
        <f t="shared" si="67"/>
        <v>286.22952327218695</v>
      </c>
      <c r="CE50" s="1">
        <f t="shared" si="68"/>
        <v>106.22952327218697</v>
      </c>
      <c r="CF50" s="1">
        <f t="shared" si="69"/>
        <v>253.77047672781305</v>
      </c>
      <c r="CG50" s="1">
        <f t="shared" si="70"/>
        <v>118.56800417161546</v>
      </c>
      <c r="CH50" s="1">
        <f t="shared" si="71"/>
        <v>241.43199582838454</v>
      </c>
      <c r="CI50" s="1">
        <f t="shared" si="72"/>
        <v>61.431995828384544</v>
      </c>
      <c r="CJ50" s="1">
        <f t="shared" si="73"/>
        <v>298.5680041716155</v>
      </c>
      <c r="CL50" s="1">
        <f t="shared" si="74"/>
        <v>97.22111973607946</v>
      </c>
      <c r="CM50" s="1">
        <f t="shared" si="75"/>
        <v>0</v>
      </c>
      <c r="CN50" s="1">
        <f t="shared" si="76"/>
        <v>0</v>
      </c>
      <c r="CO50" s="1">
        <f t="shared" si="77"/>
        <v>0</v>
      </c>
      <c r="CQ50" s="1">
        <f t="shared" si="78"/>
        <v>73.77047672781303</v>
      </c>
      <c r="CR50" s="1">
        <f t="shared" si="79"/>
        <v>0</v>
      </c>
      <c r="CS50" s="1">
        <f t="shared" si="80"/>
        <v>0</v>
      </c>
      <c r="CT50" s="1">
        <f t="shared" si="81"/>
        <v>0</v>
      </c>
      <c r="CV50" s="1">
        <f t="shared" si="82"/>
        <v>118.56800417161546</v>
      </c>
      <c r="CW50" s="1">
        <f t="shared" si="83"/>
        <v>0</v>
      </c>
      <c r="CX50" s="1">
        <f t="shared" si="84"/>
        <v>0</v>
      </c>
      <c r="CY50" s="1">
        <f t="shared" si="85"/>
        <v>0</v>
      </c>
    </row>
    <row r="51" spans="77:103" ht="12.75">
      <c r="BY51" s="1">
        <f t="shared" si="62"/>
        <v>95.63091438304248</v>
      </c>
      <c r="BZ51" s="1">
        <f t="shared" si="63"/>
        <v>95.63091438304248</v>
      </c>
      <c r="CA51" s="1">
        <f t="shared" si="64"/>
        <v>84.36908561695752</v>
      </c>
      <c r="CB51" s="1">
        <f t="shared" si="65"/>
        <v>275.63091438304247</v>
      </c>
      <c r="CC51" s="1">
        <f t="shared" si="66"/>
        <v>72.69712390779333</v>
      </c>
      <c r="CD51" s="1">
        <f t="shared" si="67"/>
        <v>287.3028760922067</v>
      </c>
      <c r="CE51" s="1">
        <f t="shared" si="68"/>
        <v>107.30287609220667</v>
      </c>
      <c r="CF51" s="1">
        <f t="shared" si="69"/>
        <v>252.69712390779333</v>
      </c>
      <c r="CG51" s="1">
        <f t="shared" si="70"/>
        <v>116.9629705917531</v>
      </c>
      <c r="CH51" s="1">
        <f t="shared" si="71"/>
        <v>243.0370294082469</v>
      </c>
      <c r="CI51" s="1">
        <f t="shared" si="72"/>
        <v>63.037029408246894</v>
      </c>
      <c r="CJ51" s="1">
        <f t="shared" si="73"/>
        <v>296.9629705917531</v>
      </c>
      <c r="CL51" s="1">
        <f t="shared" si="74"/>
        <v>95.63091438304248</v>
      </c>
      <c r="CM51" s="1">
        <f t="shared" si="75"/>
        <v>0</v>
      </c>
      <c r="CN51" s="1">
        <f t="shared" si="76"/>
        <v>0</v>
      </c>
      <c r="CO51" s="1">
        <f t="shared" si="77"/>
        <v>0</v>
      </c>
      <c r="CQ51" s="1">
        <f t="shared" si="78"/>
        <v>72.69712390779333</v>
      </c>
      <c r="CR51" s="1">
        <f t="shared" si="79"/>
        <v>0</v>
      </c>
      <c r="CS51" s="1">
        <f t="shared" si="80"/>
        <v>0</v>
      </c>
      <c r="CT51" s="1">
        <f t="shared" si="81"/>
        <v>0</v>
      </c>
      <c r="CV51" s="1">
        <f t="shared" si="82"/>
        <v>116.9629705917531</v>
      </c>
      <c r="CW51" s="1">
        <f t="shared" si="83"/>
        <v>0</v>
      </c>
      <c r="CX51" s="1">
        <f t="shared" si="84"/>
        <v>0</v>
      </c>
      <c r="CY51" s="1">
        <f t="shared" si="85"/>
        <v>0</v>
      </c>
    </row>
    <row r="52" spans="77:103" ht="12.75">
      <c r="BY52" s="1">
        <f t="shared" si="62"/>
        <v>94.08323992791198</v>
      </c>
      <c r="BZ52" s="1">
        <f t="shared" si="63"/>
        <v>94.08323992791198</v>
      </c>
      <c r="CA52" s="1">
        <f t="shared" si="64"/>
        <v>85.91676007208802</v>
      </c>
      <c r="CB52" s="1">
        <f t="shared" si="65"/>
        <v>274.08323992791196</v>
      </c>
      <c r="CC52" s="1">
        <f t="shared" si="66"/>
        <v>71.5805443896431</v>
      </c>
      <c r="CD52" s="1">
        <f t="shared" si="67"/>
        <v>288.4194556103569</v>
      </c>
      <c r="CE52" s="1">
        <f t="shared" si="68"/>
        <v>108.4194556103569</v>
      </c>
      <c r="CF52" s="1">
        <f t="shared" si="69"/>
        <v>251.58054438964308</v>
      </c>
      <c r="CG52" s="1">
        <f t="shared" si="70"/>
        <v>115.44541621157862</v>
      </c>
      <c r="CH52" s="1">
        <f t="shared" si="71"/>
        <v>244.55458378842138</v>
      </c>
      <c r="CI52" s="1">
        <f t="shared" si="72"/>
        <v>64.55458378842138</v>
      </c>
      <c r="CJ52" s="1">
        <f t="shared" si="73"/>
        <v>295.4454162115786</v>
      </c>
      <c r="CL52" s="1">
        <f t="shared" si="74"/>
        <v>94.08323992791198</v>
      </c>
      <c r="CM52" s="1">
        <f t="shared" si="75"/>
        <v>0</v>
      </c>
      <c r="CN52" s="1">
        <f t="shared" si="76"/>
        <v>0</v>
      </c>
      <c r="CO52" s="1">
        <f t="shared" si="77"/>
        <v>0</v>
      </c>
      <c r="CQ52" s="1">
        <f t="shared" si="78"/>
        <v>71.5805443896431</v>
      </c>
      <c r="CR52" s="1">
        <f t="shared" si="79"/>
        <v>0</v>
      </c>
      <c r="CS52" s="1">
        <f t="shared" si="80"/>
        <v>0</v>
      </c>
      <c r="CT52" s="1">
        <f t="shared" si="81"/>
        <v>0</v>
      </c>
      <c r="CV52" s="1">
        <f t="shared" si="82"/>
        <v>115.44541621157862</v>
      </c>
      <c r="CW52" s="1">
        <f t="shared" si="83"/>
        <v>0</v>
      </c>
      <c r="CX52" s="1">
        <f t="shared" si="84"/>
        <v>0</v>
      </c>
      <c r="CY52" s="1">
        <f t="shared" si="85"/>
        <v>0</v>
      </c>
    </row>
    <row r="53" spans="77:103" ht="12.75">
      <c r="BY53" s="1">
        <f t="shared" si="62"/>
        <v>92.56578457828292</v>
      </c>
      <c r="BZ53" s="1">
        <f t="shared" si="63"/>
        <v>92.56578457828292</v>
      </c>
      <c r="CA53" s="1">
        <f t="shared" si="64"/>
        <v>87.43421542171708</v>
      </c>
      <c r="CB53" s="1">
        <f t="shared" si="65"/>
        <v>272.5657845782829</v>
      </c>
      <c r="CC53" s="1">
        <f t="shared" si="66"/>
        <v>70.41647157533379</v>
      </c>
      <c r="CD53" s="1">
        <f t="shared" si="67"/>
        <v>289.5835284246662</v>
      </c>
      <c r="CE53" s="1">
        <f t="shared" si="68"/>
        <v>109.58352842466621</v>
      </c>
      <c r="CF53" s="1">
        <f t="shared" si="69"/>
        <v>250.4164715753338</v>
      </c>
      <c r="CG53" s="1">
        <f t="shared" si="70"/>
        <v>114.00736772184874</v>
      </c>
      <c r="CH53" s="1">
        <f t="shared" si="71"/>
        <v>245.99263227815126</v>
      </c>
      <c r="CI53" s="1">
        <f t="shared" si="72"/>
        <v>65.99263227815126</v>
      </c>
      <c r="CJ53" s="1">
        <f t="shared" si="73"/>
        <v>294.0073677218487</v>
      </c>
      <c r="CL53" s="1">
        <f t="shared" si="74"/>
        <v>92.56578457828292</v>
      </c>
      <c r="CM53" s="1">
        <f t="shared" si="75"/>
        <v>0</v>
      </c>
      <c r="CN53" s="1">
        <f t="shared" si="76"/>
        <v>0</v>
      </c>
      <c r="CO53" s="1">
        <f t="shared" si="77"/>
        <v>0</v>
      </c>
      <c r="CQ53" s="1">
        <f t="shared" si="78"/>
        <v>70.41647157533379</v>
      </c>
      <c r="CR53" s="1">
        <f t="shared" si="79"/>
        <v>0</v>
      </c>
      <c r="CS53" s="1">
        <f t="shared" si="80"/>
        <v>0</v>
      </c>
      <c r="CT53" s="1">
        <f t="shared" si="81"/>
        <v>0</v>
      </c>
      <c r="CV53" s="1">
        <f t="shared" si="82"/>
        <v>114.00736772184874</v>
      </c>
      <c r="CW53" s="1">
        <f t="shared" si="83"/>
        <v>0</v>
      </c>
      <c r="CX53" s="1">
        <f t="shared" si="84"/>
        <v>0</v>
      </c>
      <c r="CY53" s="1">
        <f t="shared" si="85"/>
        <v>0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V52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9.00390625" style="1" customWidth="1"/>
    <col min="4" max="4" width="4.28125" style="1" customWidth="1"/>
    <col min="5" max="5" width="9.7109375" style="1" customWidth="1"/>
    <col min="6" max="6" width="9.8515625" style="1" customWidth="1"/>
    <col min="7" max="7" width="4.00390625" style="1" customWidth="1"/>
    <col min="8" max="8" width="9.140625" style="1" customWidth="1"/>
    <col min="9" max="9" width="8.7109375" style="1" customWidth="1"/>
    <col min="10" max="10" width="4.28125" style="1" customWidth="1"/>
    <col min="11" max="12" width="9.140625" style="1" customWidth="1"/>
    <col min="13" max="13" width="4.140625" style="1" customWidth="1"/>
    <col min="14" max="15" width="9.140625" style="1" customWidth="1"/>
    <col min="16" max="16" width="4.421875" style="1" customWidth="1"/>
    <col min="17" max="18" width="9.57421875" style="1" customWidth="1"/>
    <col min="19" max="19" width="9.140625" style="1" customWidth="1"/>
    <col min="20" max="20" width="11.7109375" style="1" customWidth="1"/>
    <col min="21" max="21" width="9.140625" style="1" customWidth="1"/>
    <col min="22" max="22" width="10.00390625" style="1" bestFit="1" customWidth="1"/>
    <col min="23" max="16384" width="9.140625" style="1" customWidth="1"/>
  </cols>
  <sheetData>
    <row r="1" spans="2:22" ht="12.75">
      <c r="B1" s="16" t="s">
        <v>65</v>
      </c>
      <c r="H1" s="16" t="s">
        <v>79</v>
      </c>
      <c r="N1" s="16" t="s">
        <v>80</v>
      </c>
      <c r="T1" s="1" t="s">
        <v>140</v>
      </c>
      <c r="U1" s="1">
        <f>SUM('Entrada de dados'!F17)</f>
        <v>34</v>
      </c>
      <c r="V1" s="1" t="str">
        <f>CLEAN('Entrada de dados'!F19)</f>
        <v>Milímetros</v>
      </c>
    </row>
    <row r="2" spans="2:22" ht="12.75">
      <c r="B2" s="19" t="s">
        <v>66</v>
      </c>
      <c r="C2" s="19"/>
      <c r="E2" s="22" t="s">
        <v>69</v>
      </c>
      <c r="F2" s="22"/>
      <c r="H2" s="19" t="s">
        <v>66</v>
      </c>
      <c r="I2" s="19"/>
      <c r="J2" s="17"/>
      <c r="K2" s="17" t="s">
        <v>69</v>
      </c>
      <c r="L2" s="17"/>
      <c r="N2" s="19" t="s">
        <v>66</v>
      </c>
      <c r="O2" s="19"/>
      <c r="P2" s="17"/>
      <c r="Q2" s="17" t="s">
        <v>69</v>
      </c>
      <c r="R2" s="17"/>
      <c r="T2" s="1" t="s">
        <v>72</v>
      </c>
      <c r="U2" s="1">
        <f>SUM('Entrada de dados'!D8)</f>
        <v>23</v>
      </c>
      <c r="V2" s="1" t="s">
        <v>73</v>
      </c>
    </row>
    <row r="3" spans="2:22" ht="12.75">
      <c r="B3" s="19" t="s">
        <v>67</v>
      </c>
      <c r="C3" s="19" t="s">
        <v>68</v>
      </c>
      <c r="E3" s="22" t="s">
        <v>70</v>
      </c>
      <c r="F3" s="22" t="s">
        <v>71</v>
      </c>
      <c r="H3" s="19" t="s">
        <v>67</v>
      </c>
      <c r="I3" s="19" t="s">
        <v>68</v>
      </c>
      <c r="J3" s="17"/>
      <c r="K3" s="17" t="s">
        <v>70</v>
      </c>
      <c r="L3" s="17" t="s">
        <v>71</v>
      </c>
      <c r="N3" s="19" t="s">
        <v>67</v>
      </c>
      <c r="O3" s="19" t="s">
        <v>68</v>
      </c>
      <c r="P3" s="17"/>
      <c r="Q3" s="17" t="s">
        <v>70</v>
      </c>
      <c r="R3" s="17" t="s">
        <v>71</v>
      </c>
      <c r="U3" s="1">
        <f>SUM('Entrada de dados'!D10)</f>
        <v>25</v>
      </c>
      <c r="V3" s="1" t="s">
        <v>74</v>
      </c>
    </row>
    <row r="4" spans="1:22" ht="12.75">
      <c r="A4" s="1" t="s">
        <v>16</v>
      </c>
      <c r="B4" s="1" t="str">
        <f>IF(Transição!X2&gt;=90,"----------------",TAN(Transição!Y2)*Transição!H2)</f>
        <v>----------------</v>
      </c>
      <c r="C4" s="1">
        <f>SUM(Transição!CL5:CO5)</f>
        <v>272.5657845782829</v>
      </c>
      <c r="E4" s="1" t="str">
        <f>IF(B4="----------------","----------------",B4*SIN((C4/360)*2*PI()))</f>
        <v>----------------</v>
      </c>
      <c r="F4" s="1" t="str">
        <f>IF(B4="----------------","----------------",B4*COS((C4/360)*2*PI()))</f>
        <v>----------------</v>
      </c>
      <c r="H4" s="1">
        <f>IF(Transição!Z2&gt;=90,"----------------",TAN(Transição!AA2)*Transição!H2)</f>
        <v>531.6291330940242</v>
      </c>
      <c r="I4" s="1">
        <f>SUM(Transição!CQ5:CT5)</f>
        <v>294.0073677218488</v>
      </c>
      <c r="K4" s="1">
        <f>IF(H4="----------------","----------------",H4*SIN((I4/360)*2*PI()))</f>
        <v>-485.63957004818405</v>
      </c>
      <c r="L4" s="1">
        <f>IF(H4="----------------","----------------",H4*COS((I4/360)*2*PI()))</f>
        <v>216.2954996242838</v>
      </c>
      <c r="N4" s="1" t="str">
        <f>IF(Transição!AB2&gt;=90,"----------------",TAN(Transição!AC2)*Transição!H2)</f>
        <v>----------------</v>
      </c>
      <c r="O4" s="1">
        <f>SUM(Transição!CV5:CY5)</f>
        <v>250.4164715753338</v>
      </c>
      <c r="Q4" s="1" t="str">
        <f>IF(N4="----------------","----------------",N4*SIN((O4/360)*2*PI()))</f>
        <v>----------------</v>
      </c>
      <c r="R4" s="1" t="str">
        <f>IF(N4="----------------","----------------",N4*COS((O4/360)*2*PI()))</f>
        <v>----------------</v>
      </c>
      <c r="U4" s="1">
        <f>SUM('Entrada de dados'!D12)</f>
        <v>0</v>
      </c>
      <c r="V4" s="1" t="s">
        <v>146</v>
      </c>
    </row>
    <row r="5" spans="1:22" ht="12.75">
      <c r="A5" s="1" t="s">
        <v>17</v>
      </c>
      <c r="B5" s="1" t="str">
        <f>IF(Transição!X3&gt;=90,"----------------",TAN(Transição!Y3)*Transição!H3)</f>
        <v>----------------</v>
      </c>
      <c r="C5" s="1">
        <f>SUM(Transição!CL6:CO6)</f>
        <v>271.06705343714714</v>
      </c>
      <c r="E5" s="1" t="str">
        <f aca="true" t="shared" si="0" ref="E5:E52">IF(B5="----------------","----------------",B5*SIN((C5/360)*2*PI()))</f>
        <v>----------------</v>
      </c>
      <c r="F5" s="1" t="str">
        <f aca="true" t="shared" si="1" ref="F5:F52">IF(B5="----------------","----------------",B5*COS((C5/360)*2*PI()))</f>
        <v>----------------</v>
      </c>
      <c r="H5" s="1">
        <f>IF(Transição!Z3&gt;=90,"----------------",TAN(Transição!AA3)*Transição!H3)</f>
        <v>284.3171206741015</v>
      </c>
      <c r="I5" s="1">
        <f>SUM(Transição!CQ6:CT6)</f>
        <v>292.6415863768582</v>
      </c>
      <c r="K5" s="1">
        <f aca="true" t="shared" si="2" ref="K5:K52">IF(H5="----------------","----------------",H5*SIN((I5/360)*2*PI()))</f>
        <v>-262.4050973047949</v>
      </c>
      <c r="L5" s="1">
        <f aca="true" t="shared" si="3" ref="L5:L52">IF(H5="----------------","----------------",H5*COS((I5/360)*2*PI()))</f>
        <v>109.45222709873346</v>
      </c>
      <c r="N5" s="1" t="str">
        <f>IF(Transição!AB3&gt;=90,"----------------",TAN(Transição!AC3)*Transição!H3)</f>
        <v>----------------</v>
      </c>
      <c r="O5" s="1">
        <f>SUM(Transição!CV6:CY6)</f>
        <v>249.2002102305426</v>
      </c>
      <c r="Q5" s="1" t="str">
        <f aca="true" t="shared" si="4" ref="Q5:Q52">IF(N5="----------------","----------------",N5*SIN((O5/360)*2*PI()))</f>
        <v>----------------</v>
      </c>
      <c r="R5" s="1" t="str">
        <f aca="true" t="shared" si="5" ref="R5:R52">IF(N5="----------------","----------------",N5*COS((O5/360)*2*PI()))</f>
        <v>----------------</v>
      </c>
      <c r="V5" s="1" t="str">
        <f>CLEAN('Entrada de dados'!D14)</f>
        <v>Sul</v>
      </c>
    </row>
    <row r="6" spans="1:22" ht="12.75">
      <c r="A6" s="1" t="s">
        <v>18</v>
      </c>
      <c r="B6" s="1">
        <f>IF(Transição!X4&gt;=90,"----------------",TAN(Transição!Y4)*Transição!H4)</f>
        <v>1990.0438460582502</v>
      </c>
      <c r="C6" s="1">
        <f>SUM(Transição!CL7:CO7)</f>
        <v>269.5760495963457</v>
      </c>
      <c r="E6" s="1">
        <f t="shared" si="0"/>
        <v>-1989.989368766468</v>
      </c>
      <c r="F6" s="1">
        <f t="shared" si="1"/>
        <v>-14.724857579830196</v>
      </c>
      <c r="H6" s="1">
        <f>IF(Transição!Z4&gt;=90,"----------------",TAN(Transição!AA4)*Transição!H4)</f>
        <v>192.62434749580694</v>
      </c>
      <c r="I6" s="1">
        <f>SUM(Transição!CQ7:CT7)</f>
        <v>291.3415077833182</v>
      </c>
      <c r="K6" s="1">
        <f t="shared" si="2"/>
        <v>-179.41567735396762</v>
      </c>
      <c r="L6" s="1">
        <f t="shared" si="3"/>
        <v>70.10102686696092</v>
      </c>
      <c r="N6" s="1" t="str">
        <f>IF(Transição!AB4&gt;=90,"----------------",TAN(Transição!AC4)*Transição!H4)</f>
        <v>----------------</v>
      </c>
      <c r="O6" s="1">
        <f>SUM(Transição!CV7:CY7)</f>
        <v>247.9265873809299</v>
      </c>
      <c r="Q6" s="1" t="str">
        <f t="shared" si="4"/>
        <v>----------------</v>
      </c>
      <c r="R6" s="1" t="str">
        <f t="shared" si="5"/>
        <v>----------------</v>
      </c>
      <c r="T6" s="1" t="s">
        <v>75</v>
      </c>
      <c r="U6" s="1">
        <f>SUM('Entrada de dados'!I8)</f>
        <v>51</v>
      </c>
      <c r="V6" s="1" t="s">
        <v>73</v>
      </c>
    </row>
    <row r="7" spans="1:22" ht="12.75">
      <c r="A7" s="1" t="s">
        <v>19</v>
      </c>
      <c r="B7" s="1">
        <f>IF(Transição!X5&gt;=90,"----------------",TAN(Transição!Y5)*Transição!H5)</f>
        <v>439.94833452957295</v>
      </c>
      <c r="C7" s="1">
        <f>SUM(Transição!CL8:CO8)</f>
        <v>268.0819798115573</v>
      </c>
      <c r="E7" s="1">
        <f t="shared" si="0"/>
        <v>-439.7018485571771</v>
      </c>
      <c r="F7" s="1">
        <f t="shared" si="1"/>
        <v>-14.72485757983164</v>
      </c>
      <c r="H7" s="1">
        <f>IF(Transição!Z5&gt;=90,"----------------",TAN(Transição!AA5)*Transição!H5)</f>
        <v>144.63361176929078</v>
      </c>
      <c r="I7" s="1">
        <f>SUM(Transição!CQ8:CT8)</f>
        <v>290.1011814033837</v>
      </c>
      <c r="K7" s="1">
        <f t="shared" si="2"/>
        <v>-135.8235685624423</v>
      </c>
      <c r="L7" s="1">
        <f t="shared" si="3"/>
        <v>49.70754345563124</v>
      </c>
      <c r="N7" s="1" t="str">
        <f>IF(Transição!AB5&gt;=90,"----------------",TAN(Transição!AC5)*Transição!H5)</f>
        <v>----------------</v>
      </c>
      <c r="O7" s="1">
        <f>SUM(Transição!CV8:CY8)</f>
        <v>246.58989891185294</v>
      </c>
      <c r="Q7" s="1" t="str">
        <f t="shared" si="4"/>
        <v>----------------</v>
      </c>
      <c r="R7" s="1" t="str">
        <f t="shared" si="5"/>
        <v>----------------</v>
      </c>
      <c r="U7" s="1">
        <f>SUM('Entrada de dados'!I10)</f>
        <v>26</v>
      </c>
      <c r="V7" s="1" t="s">
        <v>74</v>
      </c>
    </row>
    <row r="8" spans="1:22" ht="12.75">
      <c r="A8" s="1" t="s">
        <v>20</v>
      </c>
      <c r="B8" s="1">
        <f>IF(Transição!X6&gt;=90,"----------------",TAN(Transição!Y6)*Transição!H6)</f>
        <v>246.4004113912509</v>
      </c>
      <c r="C8" s="1">
        <f>SUM(Transição!CL9:CO9)</f>
        <v>266.5739701614823</v>
      </c>
      <c r="E8" s="1">
        <f t="shared" si="0"/>
        <v>-245.96004005332122</v>
      </c>
      <c r="F8" s="1">
        <f t="shared" si="1"/>
        <v>-14.724857579831239</v>
      </c>
      <c r="H8" s="1">
        <f>IF(Transição!Z6&gt;=90,"----------------",TAN(Transição!AA6)*Transição!H6)</f>
        <v>114.98581288758804</v>
      </c>
      <c r="I8" s="1">
        <f>SUM(Transição!CQ9:CT9)</f>
        <v>288.9152120674819</v>
      </c>
      <c r="K8" s="1">
        <f t="shared" si="2"/>
        <v>-108.77650139854313</v>
      </c>
      <c r="L8" s="1">
        <f t="shared" si="3"/>
        <v>37.27478918668958</v>
      </c>
      <c r="N8" s="1" t="str">
        <f>IF(Transição!AB6&gt;=90,"----------------",TAN(Transição!AC6)*Transição!H6)</f>
        <v>----------------</v>
      </c>
      <c r="O8" s="1">
        <f>SUM(Transição!CV9:CY9)</f>
        <v>245.18385241154002</v>
      </c>
      <c r="Q8" s="1" t="str">
        <f t="shared" si="4"/>
        <v>----------------</v>
      </c>
      <c r="R8" s="1" t="str">
        <f t="shared" si="5"/>
        <v>----------------</v>
      </c>
      <c r="U8" s="1">
        <f>SUM('Entrada de dados'!I12)</f>
        <v>0</v>
      </c>
      <c r="V8" s="1" t="s">
        <v>146</v>
      </c>
    </row>
    <row r="9" spans="1:22" ht="12.75">
      <c r="A9" s="1" t="s">
        <v>21</v>
      </c>
      <c r="B9" s="1">
        <f>IF(Transição!X7&gt;=90,"----------------",TAN(Transição!Y7)*Transição!H7)</f>
        <v>170.3344799077207</v>
      </c>
      <c r="C9" s="1">
        <f>SUM(Transição!CL10:CO10)</f>
        <v>265.0407777569647</v>
      </c>
      <c r="E9" s="1">
        <f t="shared" si="0"/>
        <v>-169.69682853455862</v>
      </c>
      <c r="F9" s="1">
        <f t="shared" si="1"/>
        <v>-14.724857579831278</v>
      </c>
      <c r="H9" s="1">
        <f>IF(Transição!Z7&gt;=90,"----------------",TAN(Transição!AA7)*Transição!H7)</f>
        <v>94.75713733526095</v>
      </c>
      <c r="I9" s="1">
        <f>SUM(Transição!CQ10:CT10)</f>
        <v>287.77870486274463</v>
      </c>
      <c r="K9" s="1">
        <f t="shared" si="2"/>
        <v>-90.23181549978321</v>
      </c>
      <c r="L9" s="1">
        <f t="shared" si="3"/>
        <v>28.93327751200313</v>
      </c>
      <c r="N9" s="1">
        <f>IF(Transição!AB7&gt;=90,"----------------",TAN(Transição!AC7)*Transição!H7)</f>
        <v>1586.3437775280656</v>
      </c>
      <c r="O9" s="1">
        <f>SUM(Transição!CV10:CY10)</f>
        <v>243.70150732157038</v>
      </c>
      <c r="Q9" s="1">
        <f t="shared" si="4"/>
        <v>-1422.1541607169659</v>
      </c>
      <c r="R9" s="1">
        <f t="shared" si="5"/>
        <v>-702.8258131695472</v>
      </c>
      <c r="V9" s="1" t="str">
        <f>CLEAN('Entrada de dados'!I14)</f>
        <v>Oeste</v>
      </c>
    </row>
    <row r="10" spans="1:21" ht="12.75">
      <c r="A10" s="1" t="s">
        <v>22</v>
      </c>
      <c r="B10" s="1">
        <f>IF(Transição!X8&gt;=90,"----------------",TAN(Transição!Y8)*Transição!H8)</f>
        <v>129.48910220404417</v>
      </c>
      <c r="C10" s="1">
        <f>SUM(Transição!CL11:CO11)</f>
        <v>263.4704843031213</v>
      </c>
      <c r="E10" s="1">
        <f t="shared" si="0"/>
        <v>-128.64915918443884</v>
      </c>
      <c r="F10" s="1">
        <f t="shared" si="1"/>
        <v>-14.724857579831273</v>
      </c>
      <c r="H10" s="1">
        <f>IF(Transição!Z8&gt;=90,"----------------",TAN(Transição!AA8)*Transição!H8)</f>
        <v>80.00083200853817</v>
      </c>
      <c r="I10" s="1">
        <f>SUM(Transição!CQ11:CT11)</f>
        <v>286.6872141358278</v>
      </c>
      <c r="K10" s="1">
        <f t="shared" si="2"/>
        <v>-76.63172473426367</v>
      </c>
      <c r="L10" s="1">
        <f t="shared" si="3"/>
        <v>22.971980461213743</v>
      </c>
      <c r="N10" s="1">
        <f>IF(Transição!AB8&gt;=90,"----------------",TAN(Transição!AC8)*Transição!H8)</f>
        <v>453.0539331676638</v>
      </c>
      <c r="O10" s="1">
        <f>SUM(Transição!CV11:CY11)</f>
        <v>242.1352142458439</v>
      </c>
      <c r="Q10" s="1">
        <f t="shared" si="4"/>
        <v>-400.5237136692661</v>
      </c>
      <c r="R10" s="1">
        <f t="shared" si="5"/>
        <v>-211.7513191157724</v>
      </c>
      <c r="T10" s="1" t="s">
        <v>76</v>
      </c>
      <c r="U10" s="1">
        <f>SUM('Entrada de dados'!F21)</f>
        <v>3</v>
      </c>
    </row>
    <row r="11" spans="1:18" ht="12.75">
      <c r="A11" s="1" t="s">
        <v>23</v>
      </c>
      <c r="B11" s="1">
        <f>IF(Transição!X9&gt;=90,"----------------",TAN(Transição!Y9)*Transição!H9)</f>
        <v>103.86995049284616</v>
      </c>
      <c r="C11" s="1">
        <f>SUM(Transição!CL12:CO12)</f>
        <v>261.85015611671906</v>
      </c>
      <c r="E11" s="1">
        <f t="shared" si="0"/>
        <v>-102.82093748181833</v>
      </c>
      <c r="F11" s="1">
        <f t="shared" si="1"/>
        <v>-14.724857579831388</v>
      </c>
      <c r="H11" s="1">
        <f>IF(Transição!Z9&gt;=90,"----------------",TAN(Transição!AA9)*Transição!H9)</f>
        <v>68.70187638507372</v>
      </c>
      <c r="I11" s="1">
        <f>SUM(Transição!CQ12:CT12)</f>
        <v>285.6366969407175</v>
      </c>
      <c r="K11" s="1">
        <f t="shared" si="2"/>
        <v>-66.15922892854331</v>
      </c>
      <c r="L11" s="1">
        <f t="shared" si="3"/>
        <v>18.517673893082456</v>
      </c>
      <c r="N11" s="1">
        <f>IF(Transição!AB9&gt;=90,"----------------",TAN(Transição!AC9)*Transição!H9)</f>
        <v>265.0271058500609</v>
      </c>
      <c r="O11" s="1">
        <f>SUM(Transição!CV12:CY12)</f>
        <v>240.47655641908773</v>
      </c>
      <c r="Q11" s="1">
        <f t="shared" si="4"/>
        <v>-230.61443317827306</v>
      </c>
      <c r="R11" s="1">
        <f t="shared" si="5"/>
        <v>-130.59996188790868</v>
      </c>
    </row>
    <row r="12" spans="1:18" ht="12.75">
      <c r="A12" s="1" t="s">
        <v>24</v>
      </c>
      <c r="B12" s="1">
        <f>IF(Transição!X10&gt;=90,"----------------",TAN(Transição!Y10)*Transição!H10)</f>
        <v>86.20927853228588</v>
      </c>
      <c r="C12" s="1">
        <f>SUM(Transição!CL13:CO13)</f>
        <v>260.1654530112413</v>
      </c>
      <c r="E12" s="1">
        <f t="shared" si="0"/>
        <v>-84.94244094862668</v>
      </c>
      <c r="F12" s="1">
        <f t="shared" si="1"/>
        <v>-14.724857579831319</v>
      </c>
      <c r="H12" s="1">
        <f>IF(Transição!Z10&gt;=90,"----------------",TAN(Transição!AA10)*Transição!H10)</f>
        <v>59.72382609301765</v>
      </c>
      <c r="I12" s="1">
        <f>SUM(Transição!CQ13:CT13)</f>
        <v>284.62347101180956</v>
      </c>
      <c r="K12" s="1">
        <f t="shared" si="2"/>
        <v>-57.78912231602798</v>
      </c>
      <c r="L12" s="1">
        <f t="shared" si="3"/>
        <v>15.078220887497729</v>
      </c>
      <c r="N12" s="1">
        <f>IF(Transição!AB10&gt;=90,"----------------",TAN(Transição!AC10)*Transição!H10)</f>
        <v>187.4887994326257</v>
      </c>
      <c r="O12" s="1">
        <f>SUM(Transição!CV13:CY13)</f>
        <v>238.71629797618732</v>
      </c>
      <c r="Q12" s="1">
        <f t="shared" si="4"/>
        <v>-160.22916064243165</v>
      </c>
      <c r="R12" s="1">
        <f t="shared" si="5"/>
        <v>-97.35844078717153</v>
      </c>
    </row>
    <row r="13" spans="1:21" ht="12.75">
      <c r="A13" s="1" t="s">
        <v>25</v>
      </c>
      <c r="B13" s="1">
        <f>IF(Transição!X11&gt;=90,"----------------",TAN(Transição!Y11)*Transição!H11)</f>
        <v>73.23063790205681</v>
      </c>
      <c r="C13" s="1">
        <f>SUM(Transição!CL14:CO14)</f>
        <v>258.40016521717484</v>
      </c>
      <c r="E13" s="1">
        <f t="shared" si="0"/>
        <v>-71.73496286188376</v>
      </c>
      <c r="F13" s="1">
        <f t="shared" si="1"/>
        <v>-14.724857579831351</v>
      </c>
      <c r="H13" s="1">
        <f>IF(Transição!Z11&gt;=90,"----------------",TAN(Transição!AA11)*Transição!H11)</f>
        <v>52.37687334263722</v>
      </c>
      <c r="I13" s="1">
        <f>SUM(Transição!CQ14:CT14)</f>
        <v>283.644177208248</v>
      </c>
      <c r="K13" s="1">
        <f t="shared" si="2"/>
        <v>-50.89876698228831</v>
      </c>
      <c r="L13" s="1">
        <f t="shared" si="3"/>
        <v>12.355257214375536</v>
      </c>
      <c r="N13" s="1">
        <f>IF(Transição!AB11&gt;=90,"----------------",TAN(Transição!AC11)*Transição!H11)</f>
        <v>145.07383536556986</v>
      </c>
      <c r="O13" s="1">
        <f>SUM(Transição!CV14:CY14)</f>
        <v>236.84434595079102</v>
      </c>
      <c r="Q13" s="1">
        <f t="shared" si="4"/>
        <v>-121.45405483508586</v>
      </c>
      <c r="R13" s="1">
        <f t="shared" si="5"/>
        <v>-79.34311735615401</v>
      </c>
      <c r="T13" s="1" t="s">
        <v>142</v>
      </c>
      <c r="U13" s="1" t="s">
        <v>143</v>
      </c>
    </row>
    <row r="14" spans="1:21" ht="12.75">
      <c r="A14" s="1" t="s">
        <v>26</v>
      </c>
      <c r="B14" s="1">
        <f>IF(Transição!X12&gt;=90,"----------------",TAN(Transição!Y12)*Transição!H12)</f>
        <v>63.240173466400975</v>
      </c>
      <c r="C14" s="1">
        <f>SUM(Transição!CL15:CO15)</f>
        <v>256.5356531824324</v>
      </c>
      <c r="E14" s="1">
        <f t="shared" si="0"/>
        <v>-61.50201711581638</v>
      </c>
      <c r="F14" s="1">
        <f t="shared" si="1"/>
        <v>-14.72485757983128</v>
      </c>
      <c r="H14" s="1">
        <f>IF(Transição!Z12&gt;=90,"----------------",TAN(Transição!AA12)*Transição!H12)</f>
        <v>46.21788547250278</v>
      </c>
      <c r="I14" s="1">
        <f>SUM(Transição!CQ15:CT15)</f>
        <v>282.69574633163694</v>
      </c>
      <c r="K14" s="1">
        <f t="shared" si="2"/>
        <v>-45.08789804734612</v>
      </c>
      <c r="L14" s="1">
        <f t="shared" si="3"/>
        <v>10.157479373422579</v>
      </c>
      <c r="N14" s="1">
        <f>IF(Transição!AB12&gt;=90,"----------------",TAN(Transição!AC12)*Transição!H12)</f>
        <v>118.27682234342201</v>
      </c>
      <c r="O14" s="1">
        <f>SUM(Transição!CV15:CY15)</f>
        <v>234.849736042136</v>
      </c>
      <c r="Q14" s="1">
        <f t="shared" si="4"/>
        <v>-96.70844849110915</v>
      </c>
      <c r="R14" s="1">
        <f t="shared" si="5"/>
        <v>-68.09465980603694</v>
      </c>
      <c r="U14" s="1" t="s">
        <v>144</v>
      </c>
    </row>
    <row r="15" spans="1:21" ht="12.75">
      <c r="A15" s="1" t="s">
        <v>27</v>
      </c>
      <c r="B15" s="1">
        <f>IF(Transição!X13&gt;=90,"----------------",TAN(Transição!Y13)*Transição!H13)</f>
        <v>55.27459758198737</v>
      </c>
      <c r="C15" s="1">
        <f>SUM(Transição!CL16:CO16)</f>
        <v>254.55015985153284</v>
      </c>
      <c r="E15" s="1">
        <f t="shared" si="0"/>
        <v>-53.27719687731636</v>
      </c>
      <c r="F15" s="1">
        <f t="shared" si="1"/>
        <v>-14.724857579831358</v>
      </c>
      <c r="H15" s="1">
        <f>IF(Transição!Z13&gt;=90,"----------------",TAN(Transição!AA13)*Transição!H13)</f>
        <v>40.94901053227901</v>
      </c>
      <c r="I15" s="1">
        <f>SUM(Transição!CQ16:CT16)</f>
        <v>281.77537025561816</v>
      </c>
      <c r="K15" s="1">
        <f t="shared" si="2"/>
        <v>-40.08724700273063</v>
      </c>
      <c r="L15" s="1">
        <f t="shared" si="3"/>
        <v>8.356679443101873</v>
      </c>
      <c r="N15" s="1">
        <f>IF(Transição!AB13&gt;=90,"----------------",TAN(Transição!AC13)*Transição!H13)</f>
        <v>99.79160809087934</v>
      </c>
      <c r="O15" s="1">
        <f>SUM(Transição!CV16:CY16)</f>
        <v>232.72065629264375</v>
      </c>
      <c r="Q15" s="1">
        <f t="shared" si="4"/>
        <v>-79.40337427433494</v>
      </c>
      <c r="R15" s="1">
        <f t="shared" si="5"/>
        <v>-60.443934345917114</v>
      </c>
      <c r="U15" s="1" t="s">
        <v>145</v>
      </c>
    </row>
    <row r="16" spans="1:18" ht="12.75">
      <c r="A16" s="1" t="s">
        <v>28</v>
      </c>
      <c r="B16" s="1">
        <f>IF(Transição!X14&gt;=90,"----------------",TAN(Transição!Y14)*Transição!H14)</f>
        <v>48.746330756664214</v>
      </c>
      <c r="C16" s="1">
        <f>SUM(Transição!CL17:CO17)</f>
        <v>252.41795947215604</v>
      </c>
      <c r="E16" s="1">
        <f t="shared" si="0"/>
        <v>-46.469165384067225</v>
      </c>
      <c r="F16" s="1">
        <f t="shared" si="1"/>
        <v>-14.72485757983133</v>
      </c>
      <c r="H16" s="1">
        <f>IF(Transição!Z14&gt;=90,"----------------",TAN(Transição!AA14)*Transição!H14)</f>
        <v>36.36246646314592</v>
      </c>
      <c r="I16" s="1">
        <f>SUM(Transição!CQ17:CT17)</f>
        <v>280.88047743001596</v>
      </c>
      <c r="K16" s="1">
        <f t="shared" si="2"/>
        <v>-35.708781558858455</v>
      </c>
      <c r="L16" s="1">
        <f t="shared" si="3"/>
        <v>6.863809938011237</v>
      </c>
      <c r="N16" s="1">
        <f>IF(Transição!AB14&gt;=90,"----------------",TAN(Transição!AC14)*Transição!H14)</f>
        <v>86.26569795248417</v>
      </c>
      <c r="O16" s="1">
        <f>SUM(Transição!CV17:CY17)</f>
        <v>230.4445280196927</v>
      </c>
      <c r="Q16" s="1">
        <f t="shared" si="4"/>
        <v>-66.51157696127414</v>
      </c>
      <c r="R16" s="1">
        <f t="shared" si="5"/>
        <v>-54.93615178872414</v>
      </c>
    </row>
    <row r="17" spans="1:20" ht="12.75">
      <c r="A17" s="1" t="s">
        <v>29</v>
      </c>
      <c r="B17" s="1">
        <f>IF(Transição!X15&gt;=90,"----------------",TAN(Transição!Y15)*Transição!H15)</f>
        <v>43.27743734325347</v>
      </c>
      <c r="C17" s="1">
        <f>SUM(Transição!CL18:CO18)</f>
        <v>250.1083028192848</v>
      </c>
      <c r="E17" s="1">
        <f t="shared" si="0"/>
        <v>-40.69539473027523</v>
      </c>
      <c r="F17" s="1">
        <f t="shared" si="1"/>
        <v>-14.724857579831342</v>
      </c>
      <c r="H17" s="1">
        <f>IF(Transição!Z15&gt;=90,"----------------",TAN(Transição!AA15)*Transição!H15)</f>
        <v>32.308700673032064</v>
      </c>
      <c r="I17" s="1">
        <f>SUM(Transição!CQ18:CT18)</f>
        <v>280.00871306767806</v>
      </c>
      <c r="K17" s="1">
        <f t="shared" si="2"/>
        <v>-31.817005369537892</v>
      </c>
      <c r="L17" s="1">
        <f t="shared" si="3"/>
        <v>5.6151855262653205</v>
      </c>
      <c r="N17" s="1">
        <f>IF(Transição!AB15&gt;=90,"----------------",TAN(Transição!AC15)*Transição!H15)</f>
        <v>75.94656715536972</v>
      </c>
      <c r="O17" s="1">
        <f>SUM(Transição!CV18:CY18)</f>
        <v>228.00816956835962</v>
      </c>
      <c r="Q17" s="1">
        <f t="shared" si="4"/>
        <v>-56.44654377369016</v>
      </c>
      <c r="R17" s="1">
        <f t="shared" si="5"/>
        <v>-50.81012456873101</v>
      </c>
      <c r="T17" s="21" t="s">
        <v>196</v>
      </c>
    </row>
    <row r="18" spans="1:18" ht="12.75">
      <c r="A18" s="1" t="s">
        <v>30</v>
      </c>
      <c r="B18" s="1">
        <f>IF(Transição!X16&gt;=90,"----------------",TAN(Transição!Y16)*Transição!H16)</f>
        <v>38.61481807789465</v>
      </c>
      <c r="C18" s="1">
        <f>SUM(Transição!CL19:CO19)</f>
        <v>247.5841199831034</v>
      </c>
      <c r="E18" s="1">
        <f t="shared" si="0"/>
        <v>-35.6970971430813</v>
      </c>
      <c r="F18" s="1">
        <f t="shared" si="1"/>
        <v>-14.724857579831328</v>
      </c>
      <c r="H18" s="1">
        <f>IF(Transição!Z16&gt;=90,"----------------",TAN(Transição!AA16)*Transição!H16)</f>
        <v>28.677135872204264</v>
      </c>
      <c r="I18" s="1">
        <f>SUM(Transição!CQ19:CT19)</f>
        <v>279.15792476776556</v>
      </c>
      <c r="K18" s="1">
        <f t="shared" si="2"/>
        <v>-28.311600117464025</v>
      </c>
      <c r="L18" s="1">
        <f t="shared" si="3"/>
        <v>4.56414511400282</v>
      </c>
      <c r="N18" s="1">
        <f>IF(Transição!AB16&gt;=90,"----------------",TAN(Transição!AC16)*Transição!H16)</f>
        <v>67.8308818438556</v>
      </c>
      <c r="O18" s="1">
        <f>SUM(Transição!CV19:CY19)</f>
        <v>225.39807524895446</v>
      </c>
      <c r="Q18" s="1">
        <f t="shared" si="4"/>
        <v>-48.29575460052818</v>
      </c>
      <c r="R18" s="1">
        <f t="shared" si="5"/>
        <v>-47.629283211913446</v>
      </c>
    </row>
    <row r="19" spans="1:18" ht="12.75">
      <c r="A19" s="1" t="s">
        <v>31</v>
      </c>
      <c r="B19" s="1">
        <f>IF(Transição!X17&gt;=90,"----------------",TAN(Transição!Y17)*Transição!H17)</f>
        <v>34.583897516069115</v>
      </c>
      <c r="C19" s="1">
        <f>SUM(Transição!CL20:CO20)</f>
        <v>244.80045738498214</v>
      </c>
      <c r="E19" s="1">
        <f t="shared" si="0"/>
        <v>-31.292563599929867</v>
      </c>
      <c r="F19" s="1">
        <f t="shared" si="1"/>
        <v>-14.724857579831323</v>
      </c>
      <c r="H19" s="1">
        <f>IF(Transição!Z17&gt;=90,"----------------",TAN(Transição!AA17)*Transição!H17)</f>
        <v>25.38405262004897</v>
      </c>
      <c r="I19" s="1">
        <f>SUM(Transição!CQ20:CT20)</f>
        <v>278.3261551456013</v>
      </c>
      <c r="K19" s="1">
        <f t="shared" si="2"/>
        <v>-25.116499332022077</v>
      </c>
      <c r="L19" s="1">
        <f t="shared" si="3"/>
        <v>3.6758113011891047</v>
      </c>
      <c r="N19" s="1">
        <f>IF(Transição!AB17&gt;=90,"----------------",TAN(Transição!AC17)*Transição!H17)</f>
        <v>61.30476257724814</v>
      </c>
      <c r="O19" s="1">
        <f>SUM(Transição!CV20:CY20)</f>
        <v>222.60084806869602</v>
      </c>
      <c r="Q19" s="1">
        <f t="shared" si="4"/>
        <v>-41.496388551497624</v>
      </c>
      <c r="R19" s="1">
        <f t="shared" si="5"/>
        <v>-45.125642952050015</v>
      </c>
    </row>
    <row r="20" spans="1:18" ht="12.75">
      <c r="A20" s="1" t="s">
        <v>32</v>
      </c>
      <c r="B20" s="1">
        <f>IF(Transição!X18&gt;=90,"----------------",TAN(Transição!Y18)*Transição!H18)</f>
        <v>31.06201267277314</v>
      </c>
      <c r="C20" s="1">
        <f>SUM(Transição!CL21:CO21)</f>
        <v>241.70267392097566</v>
      </c>
      <c r="E20" s="1">
        <f t="shared" si="0"/>
        <v>-27.350085932903443</v>
      </c>
      <c r="F20" s="1">
        <f t="shared" si="1"/>
        <v>-14.72485757983134</v>
      </c>
      <c r="H20" s="1">
        <f>IF(Transição!Z18&gt;=90,"----------------",TAN(Transição!AA18)*Transição!H18)</f>
        <v>22.36469763603664</v>
      </c>
      <c r="I20" s="1">
        <f>SUM(Transição!CQ21:CT21)</f>
        <v>277.5116445975468</v>
      </c>
      <c r="K20" s="1">
        <f t="shared" si="2"/>
        <v>-22.17277080561195</v>
      </c>
      <c r="L20" s="1">
        <f t="shared" si="3"/>
        <v>2.923685200760394</v>
      </c>
      <c r="N20" s="1">
        <f>IF(Transição!AB18&gt;=90,"----------------",TAN(Transição!AC18)*Transição!H18)</f>
        <v>55.97348795820324</v>
      </c>
      <c r="O20" s="1">
        <f>SUM(Transição!CV21:CY21)</f>
        <v>219.60382835354528</v>
      </c>
      <c r="Q20" s="1">
        <f t="shared" si="4"/>
        <v>-35.681725655501126</v>
      </c>
      <c r="R20" s="1">
        <f t="shared" si="5"/>
        <v>-43.125929653199094</v>
      </c>
    </row>
    <row r="21" spans="1:18" ht="12.75">
      <c r="A21" s="1" t="s">
        <v>33</v>
      </c>
      <c r="B21" s="1">
        <f>IF(Transição!X19&gt;=90,"----------------",TAN(Transição!Y19)*Transição!H19)</f>
        <v>27.962567688098268</v>
      </c>
      <c r="C21" s="1">
        <f>SUM(Transição!CL22:CO22)</f>
        <v>238.2245386778719</v>
      </c>
      <c r="E21" s="1">
        <f t="shared" si="0"/>
        <v>-23.77149050785754</v>
      </c>
      <c r="F21" s="1">
        <f t="shared" si="1"/>
        <v>-14.724857579831328</v>
      </c>
      <c r="H21" s="1">
        <f>IF(Transição!Z19&gt;=90,"----------------",TAN(Transição!AA19)*Transição!H19)</f>
        <v>19.56798816437029</v>
      </c>
      <c r="I21" s="1">
        <f>SUM(Transição!CQ22:CT22)</f>
        <v>276.7128504751852</v>
      </c>
      <c r="K21" s="1">
        <f t="shared" si="2"/>
        <v>-19.433838985646</v>
      </c>
      <c r="L21" s="1">
        <f t="shared" si="3"/>
        <v>2.2873703418820206</v>
      </c>
      <c r="N21" s="1">
        <f>IF(Transição!AB19&gt;=90,"----------------",TAN(Transição!AC19)*Transição!H19)</f>
        <v>51.57365785066874</v>
      </c>
      <c r="O21" s="1">
        <f>SUM(Transição!CV22:CY22)</f>
        <v>216.39595736861287</v>
      </c>
      <c r="Q21" s="1">
        <f t="shared" si="4"/>
        <v>-30.601853620159986</v>
      </c>
      <c r="R21" s="1">
        <f t="shared" si="5"/>
        <v>-41.51347659625903</v>
      </c>
    </row>
    <row r="22" spans="1:18" ht="12.75">
      <c r="A22" s="1" t="s">
        <v>34</v>
      </c>
      <c r="B22" s="1">
        <f>IF(Transição!X20&gt;=90,"----------------",TAN(Transição!Y20)*Transição!H20)</f>
        <v>25.225428055066505</v>
      </c>
      <c r="C22" s="1">
        <f>SUM(Transição!CL23:CO23)</f>
        <v>234.28662744058607</v>
      </c>
      <c r="E22" s="1">
        <f t="shared" si="0"/>
        <v>-20.48171842924857</v>
      </c>
      <c r="F22" s="1">
        <f t="shared" si="1"/>
        <v>-14.724857579831319</v>
      </c>
      <c r="H22" s="1">
        <f>IF(Transição!Z20&gt;=90,"----------------",TAN(Transição!AA20)*Transição!H20)</f>
        <v>16.95286237461698</v>
      </c>
      <c r="I22" s="1">
        <f>SUM(Transição!CQ23:CT23)</f>
        <v>275.9284957311482</v>
      </c>
      <c r="K22" s="1">
        <f t="shared" si="2"/>
        <v>-16.862191190693693</v>
      </c>
      <c r="L22" s="1">
        <f t="shared" si="3"/>
        <v>1.7510142607060926</v>
      </c>
      <c r="N22" s="1">
        <f>IF(Transição!AB20&gt;=90,"----------------",TAN(Transição!AC20)*Transição!H20)</f>
        <v>47.92470958518736</v>
      </c>
      <c r="O22" s="1">
        <f>SUM(Transição!CV23:CY23)</f>
        <v>212.96890016681024</v>
      </c>
      <c r="Q22" s="1">
        <f t="shared" si="4"/>
        <v>-26.079847175474324</v>
      </c>
      <c r="R22" s="1">
        <f t="shared" si="5"/>
        <v>-40.20720532601654</v>
      </c>
    </row>
    <row r="23" spans="1:18" ht="12.75">
      <c r="A23" s="1" t="s">
        <v>35</v>
      </c>
      <c r="B23" s="1">
        <f>IF(Transição!X21&gt;=90,"----------------",TAN(Transição!Y21)*Transição!H21)</f>
        <v>22.811126408633445</v>
      </c>
      <c r="C23" s="1">
        <f>SUM(Transição!CL24:CO24)</f>
        <v>229.79591991545817</v>
      </c>
      <c r="E23" s="1">
        <f t="shared" si="0"/>
        <v>-17.42199923327797</v>
      </c>
      <c r="F23" s="1">
        <f t="shared" si="1"/>
        <v>-14.724857579831326</v>
      </c>
      <c r="H23" s="1">
        <f>IF(Transição!Z21&gt;=90,"----------------",TAN(Transição!AA21)*Transição!H21)</f>
        <v>14.485702118556077</v>
      </c>
      <c r="I23" s="1">
        <f>SUM(Transição!CQ24:CT24)</f>
        <v>275.1576759526695</v>
      </c>
      <c r="K23" s="1">
        <f t="shared" si="2"/>
        <v>-14.427050620857033</v>
      </c>
      <c r="L23" s="1">
        <f t="shared" si="3"/>
        <v>1.3022197398168753</v>
      </c>
      <c r="N23" s="1">
        <f>IF(Transição!AB21&gt;=90,"----------------",TAN(Transição!AC21)*Transição!H21)</f>
        <v>44.90062368791519</v>
      </c>
      <c r="O23" s="1">
        <f>SUM(Transição!CV24:CY24)</f>
        <v>209.31841856373944</v>
      </c>
      <c r="Q23" s="1">
        <f t="shared" si="4"/>
        <v>-21.98616358300128</v>
      </c>
      <c r="R23" s="1">
        <f t="shared" si="5"/>
        <v>-39.14938848137068</v>
      </c>
    </row>
    <row r="24" spans="1:18" ht="12.75">
      <c r="A24" s="1" t="s">
        <v>36</v>
      </c>
      <c r="B24" s="1">
        <f>IF(Transição!X22&gt;=90,"----------------",TAN(Transição!Y22)*Transição!H22)</f>
        <v>20.697472220223446</v>
      </c>
      <c r="C24" s="1">
        <f>SUM(Transição!CL25:CO25)</f>
        <v>224.64840018914379</v>
      </c>
      <c r="E24" s="1">
        <f t="shared" si="0"/>
        <v>-14.545237212249415</v>
      </c>
      <c r="F24" s="1">
        <f t="shared" si="1"/>
        <v>-14.724857579831328</v>
      </c>
      <c r="H24" s="1">
        <f>IF(Transição!Z22&gt;=90,"----------------",TAN(Transição!AA22)*Transição!H22)</f>
        <v>12.138470604414582</v>
      </c>
      <c r="I24" s="1">
        <f>SUM(Transição!CQ25:CT25)</f>
        <v>274.4000944815418</v>
      </c>
      <c r="K24" s="1">
        <f t="shared" si="2"/>
        <v>-12.102693988293646</v>
      </c>
      <c r="L24" s="1">
        <f t="shared" si="3"/>
        <v>0.9312716252295776</v>
      </c>
      <c r="N24" s="1">
        <f>IF(Transição!AB22&gt;=90,"----------------",TAN(Transição!AC22)*Transição!H22)</f>
        <v>42.41260440794806</v>
      </c>
      <c r="O24" s="1">
        <f>SUM(Transição!CV25:CY25)</f>
        <v>205.4459277353657</v>
      </c>
      <c r="Q24" s="1">
        <f t="shared" si="4"/>
        <v>-18.222961448683073</v>
      </c>
      <c r="R24" s="1">
        <f t="shared" si="5"/>
        <v>-38.298207382394615</v>
      </c>
    </row>
    <row r="25" spans="1:18" ht="12.75">
      <c r="A25" s="1" t="s">
        <v>37</v>
      </c>
      <c r="B25" s="1">
        <f>IF(Transição!X23&gt;=90,"----------------",TAN(Transição!Y23)*Transição!H23)</f>
        <v>18.877597777864242</v>
      </c>
      <c r="C25" s="1">
        <f>SUM(Transição!CL26:CO26)</f>
        <v>218.73781765379755</v>
      </c>
      <c r="E25" s="1">
        <f t="shared" si="0"/>
        <v>-11.812800985223987</v>
      </c>
      <c r="F25" s="1">
        <f t="shared" si="1"/>
        <v>-14.724857579831331</v>
      </c>
      <c r="H25" s="1">
        <f>IF(Transição!Z23&gt;=90,"----------------",TAN(Transição!AA23)*Transição!H23)</f>
        <v>9.887335876072962</v>
      </c>
      <c r="I25" s="1">
        <f>SUM(Transição!CQ26:CT26)</f>
        <v>273.65661389892523</v>
      </c>
      <c r="K25" s="1">
        <f t="shared" si="2"/>
        <v>-9.867207217785722</v>
      </c>
      <c r="L25" s="1">
        <f t="shared" si="3"/>
        <v>0.6305810396426861</v>
      </c>
      <c r="N25" s="1">
        <f>IF(Transição!AB23&gt;=90,"----------------",TAN(Transição!AC23)*Transição!H23)</f>
        <v>40.39801325821394</v>
      </c>
      <c r="O25" s="1">
        <f>SUM(Transição!CV26:CY26)</f>
        <v>201.3600881352322</v>
      </c>
      <c r="Q25" s="1">
        <f t="shared" si="4"/>
        <v>-14.714092763331646</v>
      </c>
      <c r="R25" s="1">
        <f t="shared" si="5"/>
        <v>-37.623064061329465</v>
      </c>
    </row>
    <row r="26" spans="1:18" ht="12.75">
      <c r="A26" s="1" t="s">
        <v>38</v>
      </c>
      <c r="B26" s="1">
        <f>IF(Transição!X24&gt;=90,"----------------",TAN(Transição!Y24)*Transição!H24)</f>
        <v>17.358525877648137</v>
      </c>
      <c r="C26" s="1">
        <f>SUM(Transição!CL27:CO27)</f>
        <v>211.9751215156939</v>
      </c>
      <c r="E26" s="1">
        <f t="shared" si="0"/>
        <v>-9.19222442603876</v>
      </c>
      <c r="F26" s="1">
        <f t="shared" si="1"/>
        <v>-14.724857579831339</v>
      </c>
      <c r="H26" s="1">
        <f>IF(Transição!Z24&gt;=90,"----------------",TAN(Transição!AA24)*Transição!H24)</f>
        <v>7.71162933193685</v>
      </c>
      <c r="I26" s="1">
        <f>SUM(Transição!CQ27:CT27)</f>
        <v>272.930717915586</v>
      </c>
      <c r="K26" s="1">
        <f t="shared" si="2"/>
        <v>-7.7015432095885545</v>
      </c>
      <c r="L26" s="1">
        <f t="shared" si="3"/>
        <v>0.3942830760116498</v>
      </c>
      <c r="N26" s="1">
        <f>IF(Transição!AB24&gt;=90,"----------------",TAN(Transição!AC24)*Transição!H24)</f>
        <v>38.81301224617142</v>
      </c>
      <c r="O26" s="1">
        <f>SUM(Transição!CV27:CY27)</f>
        <v>197.0781895033169</v>
      </c>
      <c r="Q26" s="1">
        <f t="shared" si="4"/>
        <v>-11.39846831045107</v>
      </c>
      <c r="R26" s="1">
        <f t="shared" si="5"/>
        <v>-37.10154767387872</v>
      </c>
    </row>
    <row r="27" spans="1:18" ht="12.75">
      <c r="A27" s="1" t="s">
        <v>39</v>
      </c>
      <c r="B27" s="1">
        <f>IF(Transição!X25&gt;=90,"----------------",TAN(Transição!Y25)*Transição!H25)</f>
        <v>16.159122526814595</v>
      </c>
      <c r="C27" s="1">
        <f>SUM(Transição!CL28:CO28)</f>
        <v>204.3225617057567</v>
      </c>
      <c r="E27" s="1">
        <f t="shared" si="0"/>
        <v>-6.6555097543532025</v>
      </c>
      <c r="F27" s="1">
        <f t="shared" si="1"/>
        <v>-14.724857579831333</v>
      </c>
      <c r="H27" s="1">
        <f>IF(Transição!Z25&gt;=90,"----------------",TAN(Transição!AA25)*Transição!H25)</f>
        <v>5.593037703748392</v>
      </c>
      <c r="I27" s="1">
        <f>SUM(Transição!CQ28:CT28)</f>
        <v>272.23322818452834</v>
      </c>
      <c r="K27" s="1">
        <f t="shared" si="2"/>
        <v>-5.588789711614656</v>
      </c>
      <c r="L27" s="1">
        <f t="shared" si="3"/>
        <v>0.2179456696088551</v>
      </c>
      <c r="N27" s="1">
        <f>IF(Transição!AB25&gt;=90,"----------------",TAN(Transição!AC25)*Transição!H25)</f>
        <v>37.62750095708767</v>
      </c>
      <c r="O27" s="1">
        <f>SUM(Transição!CV28:CY28)</f>
        <v>192.6270040834379</v>
      </c>
      <c r="Q27" s="1">
        <f t="shared" si="4"/>
        <v>-8.225491238379034</v>
      </c>
      <c r="R27" s="1">
        <f t="shared" si="5"/>
        <v>-36.717436214460605</v>
      </c>
    </row>
    <row r="28" spans="1:18" ht="12.75">
      <c r="A28" s="1" t="s">
        <v>40</v>
      </c>
      <c r="B28" s="1">
        <f>IF(Transição!X26&gt;=90,"----------------",TAN(Transição!Y26)*Transição!H26)</f>
        <v>15.3060677213201</v>
      </c>
      <c r="C28" s="1">
        <f>SUM(Transição!CL29:CO29)</f>
        <v>195.84004266846796</v>
      </c>
      <c r="E28" s="1">
        <f t="shared" si="0"/>
        <v>-4.177831775373519</v>
      </c>
      <c r="F28" s="1">
        <f t="shared" si="1"/>
        <v>-14.724857579831339</v>
      </c>
      <c r="H28" s="1">
        <f>IF(Transição!Z26&gt;=90,"----------------",TAN(Transição!AA26)*Transição!H26)</f>
        <v>3.514959887289557</v>
      </c>
      <c r="I28" s="1">
        <f>SUM(Transição!CQ29:CT29)</f>
        <v>271.6035537902645</v>
      </c>
      <c r="K28" s="1">
        <f t="shared" si="2"/>
        <v>-3.5135833631567652</v>
      </c>
      <c r="L28" s="1">
        <f t="shared" si="3"/>
        <v>0.09836137149617624</v>
      </c>
      <c r="N28" s="1">
        <f>IF(Transição!AB26&gt;=90,"----------------",TAN(Transição!AC26)*Transição!H26)</f>
        <v>36.82155324834004</v>
      </c>
      <c r="O28" s="1">
        <f>SUM(Transição!CV29:CY29)</f>
        <v>188.04276596054257</v>
      </c>
      <c r="Q28" s="1">
        <f t="shared" si="4"/>
        <v>-5.151784705121096</v>
      </c>
      <c r="R28" s="1">
        <f t="shared" si="5"/>
        <v>-36.45937325260023</v>
      </c>
    </row>
    <row r="29" spans="1:18" ht="12.75">
      <c r="A29" s="1" t="s">
        <v>41</v>
      </c>
      <c r="B29" s="1">
        <f>IF(Transição!X27&gt;=90,"----------------",TAN(Transição!Y27)*Transição!H27)</f>
        <v>14.826897501653171</v>
      </c>
      <c r="C29" s="1">
        <f>SUM(Transição!CL30:CO30)</f>
        <v>186.72584619723358</v>
      </c>
      <c r="E29" s="1">
        <f t="shared" si="0"/>
        <v>-1.7365076383973834</v>
      </c>
      <c r="F29" s="1">
        <f t="shared" si="1"/>
        <v>-14.724857579831344</v>
      </c>
      <c r="H29" s="1">
        <f>IF(Transição!Z27&gt;=90,"----------------",TAN(Transição!AA27)*Transição!H27)</f>
        <v>1.4620056141512014</v>
      </c>
      <c r="I29" s="1">
        <f>SUM(Transição!CQ30:CT30)</f>
        <v>271.30917754174055</v>
      </c>
      <c r="K29" s="1">
        <f t="shared" si="2"/>
        <v>-1.4616239758292318</v>
      </c>
      <c r="L29" s="1">
        <f t="shared" si="3"/>
        <v>0.03340312995485436</v>
      </c>
      <c r="N29" s="1">
        <f>IF(Transição!AB27&gt;=90,"----------------",TAN(Transição!AC27)*Transição!H27)</f>
        <v>36.382921415665315</v>
      </c>
      <c r="O29" s="1">
        <f>SUM(Transição!CV30:CY30)</f>
        <v>183.37001756161703</v>
      </c>
      <c r="Q29" s="1">
        <f t="shared" si="4"/>
        <v>-2.138733444992315</v>
      </c>
      <c r="R29" s="1">
        <f t="shared" si="5"/>
        <v>-36.32000536880122</v>
      </c>
    </row>
    <row r="30" spans="1:18" ht="12.75">
      <c r="A30" s="1" t="s">
        <v>42</v>
      </c>
      <c r="B30" s="1">
        <f>IF(Transição!X28&gt;=90,"----------------",TAN(Transição!Y28)*Transição!H28)</f>
        <v>14.741008875656222</v>
      </c>
      <c r="C30" s="1">
        <f>SUM(Transição!CL31:CO31)</f>
        <v>177.31763808718293</v>
      </c>
      <c r="E30" s="1">
        <f t="shared" si="0"/>
        <v>0.6898637009290278</v>
      </c>
      <c r="F30" s="1">
        <f t="shared" si="1"/>
        <v>-14.724857579831324</v>
      </c>
      <c r="H30" s="1">
        <f>IF(Transição!Z28&gt;=90,"----------------",TAN(Transição!AA28)*Transição!H28)</f>
        <v>0.58115931822701</v>
      </c>
      <c r="I30" s="1">
        <f>SUM(Transição!CQ31:CT31)</f>
        <v>87.8372669528302</v>
      </c>
      <c r="K30" s="1">
        <f t="shared" si="2"/>
        <v>0.580745343134977</v>
      </c>
      <c r="L30" s="1">
        <f t="shared" si="3"/>
        <v>0.021931702832220103</v>
      </c>
      <c r="N30" s="1">
        <f>IF(Transição!AB28&gt;=90,"----------------",TAN(Transição!AC28)*Transição!H28)</f>
        <v>36.30539182698148</v>
      </c>
      <c r="O30" s="1">
        <f>SUM(Transição!CV31:CY31)</f>
        <v>178.65926939655617</v>
      </c>
      <c r="Q30" s="1">
        <f t="shared" si="4"/>
        <v>0.8494745724156001</v>
      </c>
      <c r="R30" s="1">
        <f t="shared" si="5"/>
        <v>-36.295452451532725</v>
      </c>
    </row>
    <row r="31" spans="1:18" ht="12.75">
      <c r="A31" s="1" t="s">
        <v>43</v>
      </c>
      <c r="B31" s="1">
        <f>IF(Transição!X29&gt;=90,"----------------",TAN(Transição!Y29)*Transição!H29)</f>
        <v>15.052220464016544</v>
      </c>
      <c r="C31" s="1">
        <f>SUM(Transição!CL32:CO32)</f>
        <v>168.0286721393345</v>
      </c>
      <c r="E31" s="1">
        <f t="shared" si="0"/>
        <v>3.1221643376097417</v>
      </c>
      <c r="F31" s="1">
        <f t="shared" si="1"/>
        <v>-14.724857579831337</v>
      </c>
      <c r="H31" s="1">
        <f>IF(Transição!Z29&gt;=90,"----------------",TAN(Transição!AA29)*Transição!H29)</f>
        <v>2.6276927957756655</v>
      </c>
      <c r="I31" s="1">
        <f>SUM(Transição!CQ32:CT32)</f>
        <v>88.60988427035007</v>
      </c>
      <c r="K31" s="1">
        <f t="shared" si="2"/>
        <v>2.6269194389179322</v>
      </c>
      <c r="L31" s="1">
        <f t="shared" si="3"/>
        <v>0.06374708155224322</v>
      </c>
      <c r="N31" s="1">
        <f>IF(Transição!AB29&gt;=90,"----------------",TAN(Transição!AC29)*Transição!H29)</f>
        <v>36.587899828411636</v>
      </c>
      <c r="O31" s="1">
        <f>SUM(Transição!CV32:CY32)</f>
        <v>173.96370497952827</v>
      </c>
      <c r="Q31" s="1">
        <f t="shared" si="4"/>
        <v>3.8475264564042715</v>
      </c>
      <c r="R31" s="1">
        <f t="shared" si="5"/>
        <v>-36.3850375019891</v>
      </c>
    </row>
    <row r="32" spans="1:18" ht="12.75">
      <c r="A32" s="1" t="s">
        <v>44</v>
      </c>
      <c r="B32" s="1">
        <f>IF(Transição!X30&gt;=90,"----------------",TAN(Transição!Y30)*Transição!H30)</f>
        <v>15.74720188710065</v>
      </c>
      <c r="C32" s="1">
        <f>SUM(Transição!CL33:CO33)</f>
        <v>159.2407041986409</v>
      </c>
      <c r="E32" s="1">
        <f t="shared" si="0"/>
        <v>5.581481570944229</v>
      </c>
      <c r="F32" s="1">
        <f t="shared" si="1"/>
        <v>-14.724857579831331</v>
      </c>
      <c r="H32" s="1">
        <f>IF(Transição!Z30&gt;=90,"----------------",TAN(Transição!AA30)*Transição!H30)</f>
        <v>4.693110776938139</v>
      </c>
      <c r="I32" s="1">
        <f>SUM(Transição!CQ33:CT33)</f>
        <v>88.05139365928073</v>
      </c>
      <c r="K32" s="1">
        <f t="shared" si="2"/>
        <v>4.690396889025353</v>
      </c>
      <c r="L32" s="1">
        <f t="shared" si="3"/>
        <v>0.1595800364525488</v>
      </c>
      <c r="N32" s="1">
        <f>IF(Transição!AB30&gt;=90,"----------------",TAN(Transição!AC30)*Transição!H30)</f>
        <v>37.23437367407341</v>
      </c>
      <c r="O32" s="1">
        <f>SUM(Transição!CV33:CY33)</f>
        <v>169.33543169847582</v>
      </c>
      <c r="Q32" s="1">
        <f t="shared" si="4"/>
        <v>6.890553439525581</v>
      </c>
      <c r="R32" s="1">
        <f t="shared" si="5"/>
        <v>-36.59124015659449</v>
      </c>
    </row>
    <row r="33" spans="1:18" ht="12.75">
      <c r="A33" s="1" t="s">
        <v>45</v>
      </c>
      <c r="B33" s="1">
        <f>IF(Transição!X31&gt;=90,"----------------",TAN(Transição!Y31)*Transição!H31)</f>
        <v>16.80080534205284</v>
      </c>
      <c r="C33" s="1">
        <f>SUM(Transição!CL34:CO34)</f>
        <v>151.21557486243483</v>
      </c>
      <c r="E33" s="1">
        <f t="shared" si="0"/>
        <v>8.08984730357965</v>
      </c>
      <c r="F33" s="1">
        <f t="shared" si="1"/>
        <v>-14.724857579831335</v>
      </c>
      <c r="H33" s="1">
        <f>IF(Transição!Z31&gt;=90,"----------------",TAN(Transição!AA31)*Transição!H31)</f>
        <v>6.79228118751532</v>
      </c>
      <c r="I33" s="1">
        <f>SUM(Transição!CQ34:CT34)</f>
        <v>87.37462564985042</v>
      </c>
      <c r="K33" s="1">
        <f t="shared" si="2"/>
        <v>6.785151887626968</v>
      </c>
      <c r="L33" s="1">
        <f t="shared" si="3"/>
        <v>0.31112311406695375</v>
      </c>
      <c r="N33" s="1">
        <f>IF(Transição!AB31&gt;=90,"----------------",TAN(Transição!AC31)*Transição!H31)</f>
        <v>38.25430367311864</v>
      </c>
      <c r="O33" s="1">
        <f>SUM(Transição!CV34:CY34)</f>
        <v>164.8219164061874</v>
      </c>
      <c r="Q33" s="1">
        <f t="shared" si="4"/>
        <v>10.015742846640636</v>
      </c>
      <c r="R33" s="1">
        <f t="shared" si="5"/>
        <v>-36.91986788634468</v>
      </c>
    </row>
    <row r="34" spans="1:18" ht="12.75">
      <c r="A34" s="1" t="s">
        <v>46</v>
      </c>
      <c r="B34" s="1">
        <f>IF(Transição!X32&gt;=90,"----------------",TAN(Transição!Y32)*Transição!H32)</f>
        <v>18.184958319794003</v>
      </c>
      <c r="C34" s="1">
        <f>SUM(Transição!CL35:CO35)</f>
        <v>144.06929847639273</v>
      </c>
      <c r="E34" s="1">
        <f t="shared" si="0"/>
        <v>10.671048605752345</v>
      </c>
      <c r="F34" s="1">
        <f t="shared" si="1"/>
        <v>-14.724857579831326</v>
      </c>
      <c r="H34" s="1">
        <f>IF(Transição!Z32&gt;=90,"----------------",TAN(Transição!AA32)*Transição!H32)</f>
        <v>8.941232553587778</v>
      </c>
      <c r="I34" s="1">
        <f>SUM(Transição!CQ35:CT35)</f>
        <v>86.65885409794386</v>
      </c>
      <c r="K34" s="1">
        <f t="shared" si="2"/>
        <v>8.926034431127654</v>
      </c>
      <c r="L34" s="1">
        <f t="shared" si="3"/>
        <v>0.5211035517643511</v>
      </c>
      <c r="N34" s="1">
        <f>IF(Transição!AB32&gt;=90,"----------------",TAN(Transição!AC32)*Transição!H32)</f>
        <v>39.664052676304166</v>
      </c>
      <c r="O34" s="1">
        <f>SUM(Transição!CV35:CY35)</f>
        <v>160.46318762510262</v>
      </c>
      <c r="Q34" s="1">
        <f t="shared" si="4"/>
        <v>13.264152428051588</v>
      </c>
      <c r="R34" s="1">
        <f t="shared" si="5"/>
        <v>-37.38046729341468</v>
      </c>
    </row>
    <row r="35" spans="1:18" ht="12.75">
      <c r="A35" s="1" t="s">
        <v>47</v>
      </c>
      <c r="B35" s="1">
        <f>IF(Transição!X33&gt;=90,"----------------",TAN(Transição!Y33)*Transição!H33)</f>
        <v>19.876769821976318</v>
      </c>
      <c r="C35" s="1">
        <f>SUM(Transição!CL36:CO36)</f>
        <v>137.8002366068871</v>
      </c>
      <c r="E35" s="1">
        <f t="shared" si="0"/>
        <v>13.35157473145068</v>
      </c>
      <c r="F35" s="1">
        <f t="shared" si="1"/>
        <v>-14.72485757983133</v>
      </c>
      <c r="H35" s="1">
        <f>IF(Transição!Z33&gt;=90,"----------------",TAN(Transição!AA33)*Transição!H33)</f>
        <v>11.157469040861994</v>
      </c>
      <c r="I35" s="1">
        <f>SUM(Transição!CQ36:CT36)</f>
        <v>85.92227407820252</v>
      </c>
      <c r="K35" s="1">
        <f t="shared" si="2"/>
        <v>11.129223937202728</v>
      </c>
      <c r="L35" s="1">
        <f t="shared" si="3"/>
        <v>0.7934040290972004</v>
      </c>
      <c r="N35" s="1">
        <f>IF(Transição!AB33&gt;=90,"----------------",TAN(Transição!AC33)*Transição!H33)</f>
        <v>41.488967313906585</v>
      </c>
      <c r="O35" s="1">
        <f>SUM(Transição!CV36:CY36)</f>
        <v>156.29016129879736</v>
      </c>
      <c r="Q35" s="1">
        <f t="shared" si="4"/>
        <v>16.68292146028222</v>
      </c>
      <c r="R35" s="1">
        <f t="shared" si="5"/>
        <v>-37.98703121230276</v>
      </c>
    </row>
    <row r="36" spans="1:18" ht="12.75">
      <c r="A36" s="1" t="s">
        <v>48</v>
      </c>
      <c r="B36" s="1">
        <f>IF(Transição!X34&gt;=90,"----------------",TAN(Transição!Y34)*Transição!H34)</f>
        <v>21.86377622830046</v>
      </c>
      <c r="C36" s="1">
        <f>SUM(Transição!CL37:CO37)</f>
        <v>132.33637178108617</v>
      </c>
      <c r="E36" s="1">
        <f t="shared" si="0"/>
        <v>16.161784561578585</v>
      </c>
      <c r="F36" s="1">
        <f t="shared" si="1"/>
        <v>-14.724857579831337</v>
      </c>
      <c r="H36" s="1">
        <f>IF(Transição!Z34&gt;=90,"----------------",TAN(Transição!AA34)*Transição!H34)</f>
        <v>13.460555661373437</v>
      </c>
      <c r="I36" s="1">
        <f>SUM(Transição!CQ37:CT37)</f>
        <v>85.17056348580853</v>
      </c>
      <c r="K36" s="1">
        <f t="shared" si="2"/>
        <v>13.412767149540622</v>
      </c>
      <c r="L36" s="1">
        <f t="shared" si="3"/>
        <v>1.133241415205259</v>
      </c>
      <c r="N36" s="1">
        <f>IF(Transição!AB34&gt;=90,"----------------",TAN(Transição!AC34)*Transição!H34)</f>
        <v>43.76644332763129</v>
      </c>
      <c r="O36" s="1">
        <f>SUM(Transição!CV37:CY37)</f>
        <v>152.32415415483894</v>
      </c>
      <c r="Q36" s="1">
        <f t="shared" si="4"/>
        <v>20.328145200476154</v>
      </c>
      <c r="R36" s="1">
        <f t="shared" si="5"/>
        <v>-38.75910311474093</v>
      </c>
    </row>
    <row r="37" spans="1:18" ht="12.75">
      <c r="A37" s="1" t="s">
        <v>49</v>
      </c>
      <c r="B37" s="1">
        <f>IF(Transição!X35&gt;=90,"----------------",TAN(Transição!Y35)*Transição!H35)</f>
        <v>24.146674946976887</v>
      </c>
      <c r="C37" s="1">
        <f>SUM(Transição!CL38:CO38)</f>
        <v>127.57568734686384</v>
      </c>
      <c r="E37" s="1">
        <f t="shared" si="0"/>
        <v>19.137410489631165</v>
      </c>
      <c r="F37" s="1">
        <f t="shared" si="1"/>
        <v>-14.724857579831337</v>
      </c>
      <c r="H37" s="1">
        <f>IF(Transição!Z35&gt;=90,"----------------",TAN(Transição!AA35)*Transição!H35)</f>
        <v>15.872848468493325</v>
      </c>
      <c r="I37" s="1">
        <f>SUM(Transição!CQ38:CT38)</f>
        <v>84.40543776415957</v>
      </c>
      <c r="K37" s="1">
        <f t="shared" si="2"/>
        <v>15.797240643502374</v>
      </c>
      <c r="L37" s="1">
        <f t="shared" si="3"/>
        <v>1.5474193210075953</v>
      </c>
      <c r="N37" s="1">
        <f>IF(Transição!AB35&gt;=90,"----------------",TAN(Transição!AC35)*Transição!H35)</f>
        <v>46.55027005323648</v>
      </c>
      <c r="O37" s="1">
        <f>SUM(Transição!CV38:CY38)</f>
        <v>148.57740012665246</v>
      </c>
      <c r="Q37" s="1">
        <f t="shared" si="4"/>
        <v>24.268809555287227</v>
      </c>
      <c r="R37" s="1">
        <f t="shared" si="5"/>
        <v>-39.723450565106305</v>
      </c>
    </row>
    <row r="38" spans="1:18" ht="12.75">
      <c r="A38" s="1" t="s">
        <v>50</v>
      </c>
      <c r="B38" s="1">
        <f>IF(Transição!X36&gt;=90,"----------------",TAN(Transição!Y36)*Transição!H36)</f>
        <v>26.74086403861196</v>
      </c>
      <c r="C38" s="1">
        <f>SUM(Transição!CL39:CO39)</f>
        <v>123.41161916490273</v>
      </c>
      <c r="E38" s="1">
        <f t="shared" si="0"/>
        <v>22.321567570070307</v>
      </c>
      <c r="F38" s="1">
        <f t="shared" si="1"/>
        <v>-14.72485757983132</v>
      </c>
      <c r="H38" s="1">
        <f>IF(Transição!Z36&gt;=90,"----------------",TAN(Transição!AA36)*Transição!H36)</f>
        <v>18.42042510868</v>
      </c>
      <c r="I38" s="1">
        <f>SUM(Transição!CQ39:CT39)</f>
        <v>83.62700101368081</v>
      </c>
      <c r="K38" s="1">
        <f t="shared" si="2"/>
        <v>18.30659313115667</v>
      </c>
      <c r="L38" s="1">
        <f t="shared" si="3"/>
        <v>2.044678242358922</v>
      </c>
      <c r="N38" s="1">
        <f>IF(Transição!AB36&gt;=90,"----------------",TAN(Transição!AC36)*Transição!H36)</f>
        <v>49.91686899127557</v>
      </c>
      <c r="O38" s="1">
        <f>SUM(Transição!CV39:CY39)</f>
        <v>145.0542482267175</v>
      </c>
      <c r="Q38" s="1">
        <f t="shared" si="4"/>
        <v>28.592412402990327</v>
      </c>
      <c r="R38" s="1">
        <f t="shared" si="5"/>
        <v>-40.916595201329905</v>
      </c>
    </row>
    <row r="39" spans="1:18" ht="12.75">
      <c r="A39" s="1" t="s">
        <v>51</v>
      </c>
      <c r="B39" s="1">
        <f>IF(Transição!X37&gt;=90,"----------------",TAN(Transição!Y37)*Transição!H37)</f>
        <v>29.678050913045226</v>
      </c>
      <c r="C39" s="1">
        <f>SUM(Transição!CL40:CO40)</f>
        <v>119.74581720764581</v>
      </c>
      <c r="E39" s="1">
        <f t="shared" si="0"/>
        <v>25.76752365383582</v>
      </c>
      <c r="F39" s="1">
        <f t="shared" si="1"/>
        <v>-14.724857579831328</v>
      </c>
      <c r="H39" s="1">
        <f>IF(Transição!Z37&gt;=90,"----------------",TAN(Transição!AA37)*Transição!H37)</f>
        <v>21.13430179709598</v>
      </c>
      <c r="I39" s="1">
        <f>SUM(Transição!CQ40:CT40)</f>
        <v>82.83457007153177</v>
      </c>
      <c r="K39" s="1">
        <f t="shared" si="2"/>
        <v>20.96924590069386</v>
      </c>
      <c r="L39" s="1">
        <f t="shared" si="3"/>
        <v>2.6361788268188695</v>
      </c>
      <c r="N39" s="1">
        <f>IF(Transição!AB37&gt;=90,"----------------",TAN(Transição!AC37)*Transição!H37)</f>
        <v>53.974531038970255</v>
      </c>
      <c r="O39" s="1">
        <f>SUM(Transição!CV40:CY40)</f>
        <v>141.75270010409207</v>
      </c>
      <c r="Q39" s="1">
        <f t="shared" si="4"/>
        <v>33.41330802330639</v>
      </c>
      <c r="R39" s="1">
        <f t="shared" si="5"/>
        <v>-42.388687734069</v>
      </c>
    </row>
    <row r="40" spans="1:18" ht="12.75">
      <c r="A40" s="1" t="s">
        <v>52</v>
      </c>
      <c r="B40" s="1">
        <f>IF(Transição!X38&gt;=90,"----------------",TAN(Transição!Y38)*Transição!H38)</f>
        <v>33.00891559628717</v>
      </c>
      <c r="C40" s="1">
        <f>SUM(Transição!CL41:CO41)</f>
        <v>116.49292403006356</v>
      </c>
      <c r="E40" s="1">
        <f t="shared" si="0"/>
        <v>29.542631536416895</v>
      </c>
      <c r="F40" s="1">
        <f t="shared" si="1"/>
        <v>-14.724857579831324</v>
      </c>
      <c r="H40" s="1">
        <f>IF(Transição!Z38&gt;=90,"----------------",TAN(Transição!AA38)*Transição!H38)</f>
        <v>24.05206355360742</v>
      </c>
      <c r="I40" s="1">
        <f>SUM(Transição!CQ41:CT41)</f>
        <v>82.02701025590603</v>
      </c>
      <c r="K40" s="1">
        <f t="shared" si="2"/>
        <v>23.81956590222492</v>
      </c>
      <c r="L40" s="1">
        <f t="shared" si="3"/>
        <v>3.3361716706929934</v>
      </c>
      <c r="N40" s="1">
        <f>IF(Transição!AB38&gt;=90,"----------------",TAN(Transição!AC38)*Transição!H38)</f>
        <v>58.877622586929796</v>
      </c>
      <c r="O40" s="1">
        <f>SUM(Transição!CV41:CY41)</f>
        <v>138.66600553348212</v>
      </c>
      <c r="Q40" s="1">
        <f t="shared" si="4"/>
        <v>38.8855661804337</v>
      </c>
      <c r="R40" s="1">
        <f t="shared" si="5"/>
        <v>-44.20958249425182</v>
      </c>
    </row>
    <row r="41" spans="1:18" ht="12.75">
      <c r="A41" s="1" t="s">
        <v>53</v>
      </c>
      <c r="B41" s="1">
        <f>IF(Transição!X39&gt;=90,"----------------",TAN(Transição!Y39)*Transição!H39)</f>
        <v>36.80773200534073</v>
      </c>
      <c r="C41" s="1">
        <f>SUM(Transição!CL42:CO42)</f>
        <v>113.58117583811905</v>
      </c>
      <c r="E41" s="1">
        <f t="shared" si="0"/>
        <v>33.7340733477395</v>
      </c>
      <c r="F41" s="1">
        <f t="shared" si="1"/>
        <v>-14.724857579831323</v>
      </c>
      <c r="H41" s="1">
        <f>IF(Transição!Z39&gt;=90,"----------------",TAN(Transição!AA39)*Transição!H39)</f>
        <v>27.22009839530907</v>
      </c>
      <c r="I41" s="1">
        <f>SUM(Transição!CQ42:CT42)</f>
        <v>81.20288497920339</v>
      </c>
      <c r="K41" s="1">
        <f t="shared" si="2"/>
        <v>26.899883427824843</v>
      </c>
      <c r="L41" s="1">
        <f t="shared" si="3"/>
        <v>4.162935048705622</v>
      </c>
      <c r="N41" s="1">
        <f>IF(Transição!AB39&gt;=90,"----------------",TAN(Transição!AC39)*Transição!H39)</f>
        <v>64.84935781444314</v>
      </c>
      <c r="O41" s="1">
        <f>SUM(Transição!CV42:CY42)</f>
        <v>135.78412698661637</v>
      </c>
      <c r="Q41" s="1">
        <f t="shared" si="4"/>
        <v>45.2235872257372</v>
      </c>
      <c r="R41" s="1">
        <f t="shared" si="5"/>
        <v>-46.47866572290793</v>
      </c>
    </row>
    <row r="42" spans="1:18" ht="12.75">
      <c r="A42" s="1" t="s">
        <v>54</v>
      </c>
      <c r="B42" s="1">
        <f>IF(Transição!X40&gt;=90,"----------------",TAN(Transição!Y40)*Transição!H40)</f>
        <v>41.18010952889563</v>
      </c>
      <c r="C42" s="1">
        <f>SUM(Transição!CL43:CO43)</f>
        <v>110.95116404790114</v>
      </c>
      <c r="E42" s="1">
        <f t="shared" si="0"/>
        <v>38.45750889053429</v>
      </c>
      <c r="F42" s="1">
        <f t="shared" si="1"/>
        <v>-14.724857579831335</v>
      </c>
      <c r="H42" s="1">
        <f>IF(Transição!Z40&gt;=90,"----------------",TAN(Transição!AA40)*Transição!H40)</f>
        <v>30.696729576281804</v>
      </c>
      <c r="I42" s="1">
        <f>SUM(Transição!CQ43:CT43)</f>
        <v>80.3605245074164</v>
      </c>
      <c r="K42" s="1">
        <f t="shared" si="2"/>
        <v>30.26331947916572</v>
      </c>
      <c r="L42" s="1">
        <f t="shared" si="3"/>
        <v>5.140107078779862</v>
      </c>
      <c r="N42" s="1">
        <f>IF(Transição!AB40&gt;=90,"----------------",TAN(Transição!AC40)*Transição!H40)</f>
        <v>72.21999604056813</v>
      </c>
      <c r="O42" s="1">
        <f>SUM(Transição!CV43:CY43)</f>
        <v>133.0949741925424</v>
      </c>
      <c r="Q42" s="1">
        <f t="shared" si="4"/>
        <v>52.73664500375424</v>
      </c>
      <c r="R42" s="1">
        <f t="shared" si="5"/>
        <v>-49.34140352531209</v>
      </c>
    </row>
    <row r="43" spans="1:18" ht="12.75">
      <c r="A43" s="1" t="s">
        <v>55</v>
      </c>
      <c r="B43" s="1">
        <f>IF(Transição!X41&gt;=90,"----------------",TAN(Transição!Y41)*Transição!H41)</f>
        <v>46.27575022736325</v>
      </c>
      <c r="C43" s="1">
        <f>SUM(Transição!CL44:CO44)</f>
        <v>108.55399088364256</v>
      </c>
      <c r="E43" s="1">
        <f t="shared" si="0"/>
        <v>43.87053257437153</v>
      </c>
      <c r="F43" s="1">
        <f t="shared" si="1"/>
        <v>-14.72485757983133</v>
      </c>
      <c r="H43" s="1">
        <f>IF(Transição!Z41&gt;=90,"----------------",TAN(Transição!AA41)*Transição!H41)</f>
        <v>34.55671200516347</v>
      </c>
      <c r="I43" s="1">
        <f>SUM(Transição!CQ44:CT44)</f>
        <v>79.49805561741901</v>
      </c>
      <c r="K43" s="1">
        <f t="shared" si="2"/>
        <v>33.97784293893255</v>
      </c>
      <c r="L43" s="1">
        <f t="shared" si="3"/>
        <v>6.298613643099628</v>
      </c>
      <c r="N43" s="1">
        <f>IF(Transição!AB41&gt;=90,"----------------",TAN(Transição!AC41)*Transição!H41)</f>
        <v>81.49431940517064</v>
      </c>
      <c r="O43" s="1">
        <f>SUM(Transição!CV44:CY44)</f>
        <v>130.58537799469138</v>
      </c>
      <c r="Q43" s="1">
        <f t="shared" si="4"/>
        <v>61.88983091268527</v>
      </c>
      <c r="R43" s="1">
        <f t="shared" si="5"/>
        <v>-53.01860923214792</v>
      </c>
    </row>
    <row r="44" spans="1:18" ht="12.75">
      <c r="A44" s="1" t="s">
        <v>56</v>
      </c>
      <c r="B44" s="1">
        <f>IF(Transição!X42&gt;=90,"----------------",TAN(Transição!Y42)*Transição!H42)</f>
        <v>52.30965723736678</v>
      </c>
      <c r="C44" s="1">
        <f>SUM(Transição!CL45:CO45)</f>
        <v>106.34939488636935</v>
      </c>
      <c r="E44" s="1">
        <f t="shared" si="0"/>
        <v>50.19441014241011</v>
      </c>
      <c r="F44" s="1">
        <f t="shared" si="1"/>
        <v>-14.724857579831315</v>
      </c>
      <c r="H44" s="1">
        <f>IF(Transição!Z42&gt;=90,"----------------",TAN(Transição!AA42)*Transição!H42)</f>
        <v>38.897854086082646</v>
      </c>
      <c r="I44" s="1">
        <f>SUM(Transição!CQ45:CT45)</f>
        <v>78.61341038924823</v>
      </c>
      <c r="K44" s="1">
        <f t="shared" si="2"/>
        <v>38.13224359353249</v>
      </c>
      <c r="L44" s="1">
        <f t="shared" si="3"/>
        <v>7.679521536246679</v>
      </c>
      <c r="N44" s="1">
        <f>IF(Transição!AB42&gt;=90,"----------------",TAN(Transição!AC42)*Transição!H42)</f>
        <v>93.47845854895176</v>
      </c>
      <c r="O44" s="1">
        <f>SUM(Transição!CV45:CY45)</f>
        <v>128.24181601442342</v>
      </c>
      <c r="Q44" s="1">
        <f t="shared" si="4"/>
        <v>73.41848170627055</v>
      </c>
      <c r="R44" s="1">
        <f t="shared" si="5"/>
        <v>-57.861461756804154</v>
      </c>
    </row>
    <row r="45" spans="1:18" ht="12.75">
      <c r="A45" s="1" t="s">
        <v>57</v>
      </c>
      <c r="B45" s="1">
        <f>IF(Transição!X43&gt;=90,"----------------",TAN(Transição!Y43)*Transição!H43)</f>
        <v>59.59841171738922</v>
      </c>
      <c r="C45" s="1">
        <f>SUM(Transição!CL46:CO46)</f>
        <v>104.30407631948977</v>
      </c>
      <c r="E45" s="1">
        <f t="shared" si="0"/>
        <v>57.750751064285915</v>
      </c>
      <c r="F45" s="1">
        <f t="shared" si="1"/>
        <v>-14.72485757983134</v>
      </c>
      <c r="H45" s="1">
        <f>IF(Transição!Z43&gt;=90,"----------------",TAN(Transição!AA43)*Transição!H43)</f>
        <v>43.851050443489385</v>
      </c>
      <c r="I45" s="1">
        <f>SUM(Transição!CQ46:CT46)</f>
        <v>77.704322688444</v>
      </c>
      <c r="K45" s="1">
        <f t="shared" si="2"/>
        <v>42.84517942705707</v>
      </c>
      <c r="L45" s="1">
        <f t="shared" si="3"/>
        <v>9.3383737803076</v>
      </c>
      <c r="N45" s="1">
        <f>IF(Transição!AB43&gt;=90,"----------------",TAN(Transição!AC43)*Transição!H43)</f>
        <v>109.53738327517807</v>
      </c>
      <c r="O45" s="1">
        <f>SUM(Transição!CV46:CY46)</f>
        <v>126.05092464476293</v>
      </c>
      <c r="Q45" s="1">
        <f t="shared" si="4"/>
        <v>88.5603445119746</v>
      </c>
      <c r="R45" s="1">
        <f t="shared" si="5"/>
        <v>-64.46319659071855</v>
      </c>
    </row>
    <row r="46" spans="1:18" ht="12.75">
      <c r="A46" s="1" t="s">
        <v>58</v>
      </c>
      <c r="B46" s="1">
        <f>IF(Transição!X44&gt;=90,"----------------",TAN(Transição!Y44)*Transição!H44)</f>
        <v>68.62504090954282</v>
      </c>
      <c r="C46" s="1">
        <f>SUM(Transição!CL47:CO47)</f>
        <v>102.39028646559596</v>
      </c>
      <c r="E46" s="1">
        <f t="shared" si="0"/>
        <v>67.02667237070709</v>
      </c>
      <c r="F46" s="1">
        <f t="shared" si="1"/>
        <v>-14.724857579831294</v>
      </c>
      <c r="H46" s="1">
        <f>IF(Transição!Z44&gt;=90,"----------------",TAN(Transição!AA44)*Transição!H44)</f>
        <v>49.59598033488461</v>
      </c>
      <c r="I46" s="1">
        <f>SUM(Transição!CQ47:CT47)</f>
        <v>76.76831654944505</v>
      </c>
      <c r="K46" s="1">
        <f t="shared" si="2"/>
        <v>48.279330076855544</v>
      </c>
      <c r="L46" s="1">
        <f t="shared" si="3"/>
        <v>11.351984527310298</v>
      </c>
      <c r="N46" s="1">
        <f>IF(Transição!AB44&gt;=90,"----------------",TAN(Transição!AC44)*Transição!H44)</f>
        <v>132.17252250222435</v>
      </c>
      <c r="O46" s="1">
        <f>SUM(Transição!CV47:CY47)</f>
        <v>123.99983925512379</v>
      </c>
      <c r="Q46" s="1">
        <f t="shared" si="4"/>
        <v>109.57619456963776</v>
      </c>
      <c r="R46" s="1">
        <f t="shared" si="5"/>
        <v>-73.90962919835202</v>
      </c>
    </row>
    <row r="47" spans="1:18" ht="12.75">
      <c r="A47" s="1" t="s">
        <v>59</v>
      </c>
      <c r="B47" s="1">
        <f>IF(Transição!X45&gt;=90,"----------------",TAN(Transição!Y45)*Transição!H45)</f>
        <v>80.16215426568931</v>
      </c>
      <c r="C47" s="1">
        <f>SUM(Transição!CL48:CO48)</f>
        <v>100.58467266240282</v>
      </c>
      <c r="E47" s="1">
        <f t="shared" si="0"/>
        <v>78.79815699475373</v>
      </c>
      <c r="F47" s="1">
        <f t="shared" si="1"/>
        <v>-14.724857579831333</v>
      </c>
      <c r="H47" s="1">
        <f>IF(Transição!Z45&gt;=90,"----------------",TAN(Transição!AA45)*Transição!H45)</f>
        <v>56.38660452172423</v>
      </c>
      <c r="I47" s="1">
        <f>SUM(Transição!CQ48:CT48)</f>
        <v>75.8026885772602</v>
      </c>
      <c r="K47" s="1">
        <f t="shared" si="2"/>
        <v>54.66438055218652</v>
      </c>
      <c r="L47" s="1">
        <f t="shared" si="3"/>
        <v>13.829485468919769</v>
      </c>
      <c r="N47" s="1">
        <f>IF(Transição!AB45&gt;=90,"----------------",TAN(Transição!AC45)*Transição!H45)</f>
        <v>166.50490254964805</v>
      </c>
      <c r="O47" s="1">
        <f>SUM(Transição!CV48:CY48)</f>
        <v>122.07640323640713</v>
      </c>
      <c r="Q47" s="1">
        <f t="shared" si="4"/>
        <v>141.08638090836163</v>
      </c>
      <c r="R47" s="1">
        <f t="shared" si="5"/>
        <v>-88.42237101123496</v>
      </c>
    </row>
    <row r="48" spans="1:18" ht="12.75">
      <c r="A48" s="1" t="s">
        <v>60</v>
      </c>
      <c r="B48" s="1">
        <f>IF(Transição!X46&gt;=90,"----------------",TAN(Transição!Y46)*Transição!H46)</f>
        <v>95.52460493246627</v>
      </c>
      <c r="C48" s="1">
        <f>SUM(Transição!CL49:CO49)</f>
        <v>98.8673443794962</v>
      </c>
      <c r="E48" s="1">
        <f t="shared" si="0"/>
        <v>94.3828836005631</v>
      </c>
      <c r="F48" s="1">
        <f t="shared" si="1"/>
        <v>-14.72485757983132</v>
      </c>
      <c r="H48" s="1">
        <f>IF(Transição!Z46&gt;=90,"----------------",TAN(Transição!AA46)*Transição!H46)</f>
        <v>64.59443609623781</v>
      </c>
      <c r="I48" s="1">
        <f>SUM(Transição!CQ49:CT49)</f>
        <v>74.80448541242089</v>
      </c>
      <c r="K48" s="1">
        <f t="shared" si="2"/>
        <v>62.336021928433034</v>
      </c>
      <c r="L48" s="1">
        <f t="shared" si="3"/>
        <v>16.931082207846806</v>
      </c>
      <c r="N48" s="1">
        <f>IF(Transição!AB46&gt;=90,"----------------",TAN(Transição!AC46)*Transição!H46)</f>
        <v>224.90510129413903</v>
      </c>
      <c r="O48" s="1">
        <f>SUM(Transição!CV49:CY49)</f>
        <v>120.26928110971733</v>
      </c>
      <c r="Q48" s="1">
        <f t="shared" si="4"/>
        <v>194.2428727639998</v>
      </c>
      <c r="R48" s="1">
        <f t="shared" si="5"/>
        <v>-113.36671014242022</v>
      </c>
    </row>
    <row r="49" spans="1:20" ht="12.75">
      <c r="A49" s="1" t="s">
        <v>61</v>
      </c>
      <c r="B49" s="1">
        <f>IF(Transição!X47&gt;=90,"----------------",TAN(Transição!Y47)*Transição!H47)</f>
        <v>117.14386022669456</v>
      </c>
      <c r="C49" s="1">
        <f>SUM(Transição!CL50:CO50)</f>
        <v>97.22111973607946</v>
      </c>
      <c r="E49" s="1">
        <f t="shared" si="0"/>
        <v>116.2147260809276</v>
      </c>
      <c r="F49" s="1">
        <f t="shared" si="1"/>
        <v>-14.724857579831347</v>
      </c>
      <c r="H49" s="1">
        <f>IF(Transição!Z47&gt;=90,"----------------",TAN(Transição!AA47)*Transição!H47)</f>
        <v>74.78595241292399</v>
      </c>
      <c r="I49" s="1">
        <f>SUM(Transição!CQ50:CT50)</f>
        <v>73.77047672781303</v>
      </c>
      <c r="K49" s="1">
        <f t="shared" si="2"/>
        <v>71.80571726212098</v>
      </c>
      <c r="L49" s="1">
        <f t="shared" si="3"/>
        <v>20.901618281378905</v>
      </c>
      <c r="N49" s="1">
        <f>IF(Transição!AB47&gt;=90,"----------------",TAN(Transição!AC47)*Transição!H47)</f>
        <v>346.8195450550879</v>
      </c>
      <c r="O49" s="1">
        <f>SUM(Transição!CV50:CY50)</f>
        <v>118.56800417161546</v>
      </c>
      <c r="Q49" s="1">
        <f t="shared" si="4"/>
        <v>304.5943194208166</v>
      </c>
      <c r="R49" s="1">
        <f t="shared" si="5"/>
        <v>-165.8496228780387</v>
      </c>
      <c r="T49" s="19" t="s">
        <v>87</v>
      </c>
    </row>
    <row r="50" spans="1:20" ht="12.75">
      <c r="A50" s="1" t="s">
        <v>62</v>
      </c>
      <c r="B50" s="1">
        <f>IF(Transição!X48&gt;=90,"----------------",TAN(Transição!Y48)*Transição!H48)</f>
        <v>150.07009129856453</v>
      </c>
      <c r="C50" s="1">
        <f>SUM(Transição!CL51:CO51)</f>
        <v>95.63091438304248</v>
      </c>
      <c r="E50" s="1">
        <f t="shared" si="0"/>
        <v>149.34594360615617</v>
      </c>
      <c r="F50" s="1">
        <f t="shared" si="1"/>
        <v>-14.724857579831244</v>
      </c>
      <c r="H50" s="1">
        <f>IF(Transição!Z48&gt;=90,"----------------",TAN(Transição!AA48)*Transição!H48)</f>
        <v>87.87034498771433</v>
      </c>
      <c r="I50" s="1">
        <f>SUM(Transição!CQ51:CT51)</f>
        <v>72.69712390779333</v>
      </c>
      <c r="K50" s="1">
        <f t="shared" si="2"/>
        <v>83.89384905074527</v>
      </c>
      <c r="L50" s="1">
        <f t="shared" si="3"/>
        <v>26.13464405173141</v>
      </c>
      <c r="N50" s="1">
        <f>IF(Transição!AB48&gt;=90,"----------------",TAN(Transição!AC48)*Transição!H48)</f>
        <v>762.2501751448813</v>
      </c>
      <c r="O50" s="1">
        <f>SUM(Transição!CV51:CY51)</f>
        <v>116.9629705917531</v>
      </c>
      <c r="Q50" s="1">
        <f t="shared" si="4"/>
        <v>679.3933870232274</v>
      </c>
      <c r="R50" s="1">
        <f t="shared" si="5"/>
        <v>-345.6153283312376</v>
      </c>
      <c r="T50" s="19" t="s">
        <v>85</v>
      </c>
    </row>
    <row r="51" spans="1:20" ht="12.75">
      <c r="A51" s="1" t="s">
        <v>63</v>
      </c>
      <c r="B51" s="1">
        <f>IF(Transição!X49&gt;=90,"----------------",TAN(Transição!Y49)*Transição!H49)</f>
        <v>206.79332529112014</v>
      </c>
      <c r="C51" s="1">
        <f>SUM(Transição!CL52:CO52)</f>
        <v>94.08323992791198</v>
      </c>
      <c r="E51" s="1">
        <f t="shared" si="0"/>
        <v>206.2684124004757</v>
      </c>
      <c r="F51" s="1">
        <f t="shared" si="1"/>
        <v>-14.724857579831275</v>
      </c>
      <c r="H51" s="1">
        <f>IF(Transição!Z49&gt;=90,"----------------",TAN(Transição!AA49)*Transição!H49)</f>
        <v>105.40548610196343</v>
      </c>
      <c r="I51" s="1">
        <f>SUM(Transição!CQ52:CT52)</f>
        <v>71.5805443896431</v>
      </c>
      <c r="K51" s="1">
        <f t="shared" si="2"/>
        <v>100.00543379522664</v>
      </c>
      <c r="L51" s="1">
        <f t="shared" si="3"/>
        <v>33.30510038747441</v>
      </c>
      <c r="N51" s="1" t="str">
        <f>IF(Transição!AB49&gt;=90,"----------------",TAN(Transição!AC49)*Transição!H49)</f>
        <v>----------------</v>
      </c>
      <c r="O51" s="1">
        <f>SUM(Transição!CV52:CY52)</f>
        <v>115.44541621157862</v>
      </c>
      <c r="Q51" s="1" t="str">
        <f t="shared" si="4"/>
        <v>----------------</v>
      </c>
      <c r="R51" s="1" t="str">
        <f t="shared" si="5"/>
        <v>----------------</v>
      </c>
      <c r="T51" s="19" t="s">
        <v>86</v>
      </c>
    </row>
    <row r="52" spans="1:20" ht="12.75">
      <c r="A52" s="1" t="s">
        <v>64</v>
      </c>
      <c r="B52" s="1">
        <f>IF(Transição!X50&gt;=90,"----------------",TAN(Transição!Y50)*Transição!H50)</f>
        <v>328.9263821783748</v>
      </c>
      <c r="C52" s="1">
        <f>SUM(Transição!CL53:CO53)</f>
        <v>92.56578457828292</v>
      </c>
      <c r="E52" s="1">
        <f t="shared" si="0"/>
        <v>328.5966272836773</v>
      </c>
      <c r="F52" s="1">
        <f t="shared" si="1"/>
        <v>-14.7248575798313</v>
      </c>
      <c r="H52" s="1">
        <f>IF(Transição!Z50&gt;=90,"----------------",TAN(Transição!AA50)*Transição!H50)</f>
        <v>130.3027232950135</v>
      </c>
      <c r="I52" s="1">
        <f>SUM(Transição!CQ53:CT53)</f>
        <v>70.41647157533379</v>
      </c>
      <c r="K52" s="1">
        <f t="shared" si="2"/>
        <v>122.76521249024275</v>
      </c>
      <c r="L52" s="1">
        <f t="shared" si="3"/>
        <v>43.67496193841959</v>
      </c>
      <c r="N52" s="1" t="str">
        <f>IF(Transição!AB50&gt;=90,"----------------",TAN(Transição!AC50)*Transição!H50)</f>
        <v>----------------</v>
      </c>
      <c r="O52" s="1">
        <f>SUM(Transição!CV53:CY53)</f>
        <v>114.00736772184874</v>
      </c>
      <c r="Q52" s="1" t="str">
        <f t="shared" si="4"/>
        <v>----------------</v>
      </c>
      <c r="R52" s="1" t="str">
        <f t="shared" si="5"/>
        <v>----------------</v>
      </c>
      <c r="T52" s="20" t="s">
        <v>194</v>
      </c>
    </row>
  </sheetData>
  <sheetProtection password="E9D5" sheet="1" objects="1" scenarios="1"/>
  <hyperlinks>
    <hyperlink ref="T52" r:id="rId1" display="atila511@yahoo.com.br"/>
  </hyperlinks>
  <printOptions/>
  <pageMargins left="0.7874015748031497" right="0.7874015748031497" top="0.984251968503937" bottom="0.984251968503937" header="0.5118110236220472" footer="0.5118110236220472"/>
  <pageSetup orientation="landscape" paperSize="9" scale="70" r:id="rId2"/>
  <headerFooter alignWithMargins="0">
    <oddHeader>&amp;L&amp;T
&amp;D&amp;C&amp;F</oddHeader>
    <oddFooter>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6">
      <selection activeCell="I22" sqref="I22"/>
    </sheetView>
  </sheetViews>
  <sheetFormatPr defaultColWidth="9.140625" defaultRowHeight="12.75"/>
  <sheetData>
    <row r="1" ht="12.75">
      <c r="D1" s="13" t="s">
        <v>193</v>
      </c>
    </row>
    <row r="2" ht="12.75">
      <c r="A2" t="s">
        <v>149</v>
      </c>
    </row>
    <row r="3" ht="12.75">
      <c r="A3" t="s">
        <v>191</v>
      </c>
    </row>
    <row r="4" ht="12.75">
      <c r="A4" t="s">
        <v>150</v>
      </c>
    </row>
    <row r="5" ht="12.75">
      <c r="A5" t="s">
        <v>151</v>
      </c>
    </row>
    <row r="6" ht="12.75">
      <c r="A6" t="s">
        <v>152</v>
      </c>
    </row>
    <row r="7" ht="12.75">
      <c r="A7" t="s">
        <v>153</v>
      </c>
    </row>
    <row r="8" ht="12.75">
      <c r="A8" t="s">
        <v>154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spans="2:3" ht="12.75">
      <c r="B12" t="s">
        <v>158</v>
      </c>
      <c r="C12" t="s">
        <v>159</v>
      </c>
    </row>
    <row r="13" spans="2:3" ht="12.75">
      <c r="B13" t="s">
        <v>160</v>
      </c>
      <c r="C13" t="s">
        <v>161</v>
      </c>
    </row>
    <row r="14" ht="12.75">
      <c r="A14" t="s">
        <v>162</v>
      </c>
    </row>
    <row r="15" ht="12.75">
      <c r="B15" t="s">
        <v>163</v>
      </c>
    </row>
    <row r="16" ht="12.75">
      <c r="B16" t="s">
        <v>164</v>
      </c>
    </row>
    <row r="17" ht="12.75">
      <c r="A17" t="s">
        <v>165</v>
      </c>
    </row>
    <row r="18" ht="12.75">
      <c r="A18" t="s">
        <v>167</v>
      </c>
    </row>
    <row r="19" ht="12.75">
      <c r="A19" t="s">
        <v>166</v>
      </c>
    </row>
    <row r="20" ht="12.75">
      <c r="A20" t="s">
        <v>168</v>
      </c>
    </row>
    <row r="21" ht="12.75">
      <c r="A21" t="s">
        <v>192</v>
      </c>
    </row>
    <row r="22" ht="12.75">
      <c r="A22" t="s">
        <v>183</v>
      </c>
    </row>
    <row r="23" ht="12.75">
      <c r="B23" t="s">
        <v>169</v>
      </c>
    </row>
    <row r="25" spans="1:16" ht="12.75">
      <c r="A25" s="14" t="s">
        <v>170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5" t="s">
        <v>171</v>
      </c>
      <c r="B27" s="14" t="s">
        <v>172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/>
      <c r="B28" s="14" t="s">
        <v>173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/>
      <c r="B29" s="14" t="s">
        <v>174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/>
      <c r="B30" s="14" t="s">
        <v>175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4"/>
      <c r="B31" s="14" t="s">
        <v>176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/>
      <c r="B32" s="14" t="s">
        <v>177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4"/>
      <c r="B33" s="14" t="s">
        <v>178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5" t="s">
        <v>179</v>
      </c>
      <c r="B34" s="14" t="s">
        <v>180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4"/>
      <c r="B35" s="14" t="s">
        <v>181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4"/>
      <c r="B36" s="14" t="s">
        <v>182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5" t="s">
        <v>184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4"/>
      <c r="B38" s="14" t="s">
        <v>185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4"/>
      <c r="B39" s="14" t="s">
        <v>186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5" t="s">
        <v>187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4"/>
      <c r="B41" s="14" t="s">
        <v>188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4"/>
      <c r="B42" s="14" t="s">
        <v>189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4"/>
      <c r="B43" s="14" t="s">
        <v>190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5" spans="2:10" ht="12.75">
      <c r="B45" s="18" t="s">
        <v>195</v>
      </c>
      <c r="C45" s="18"/>
      <c r="D45" s="18"/>
      <c r="E45" s="18"/>
      <c r="F45" s="18"/>
      <c r="G45" s="18"/>
      <c r="H45" s="18"/>
      <c r="I45" s="18"/>
      <c r="J45" s="18"/>
    </row>
  </sheetData>
  <sheetProtection password="E9D5" sheet="1" objects="1" scenarios="1"/>
  <printOptions horizontalCentered="1"/>
  <pageMargins left="0.7874015748031497" right="0.7874015748031497" top="0.984251968503937" bottom="0.984251968503937" header="0.5118110236220472" footer="0.5118110236220472"/>
  <pageSetup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Atila Cesar Ribeiro Silva</dc:creator>
  <cp:keywords/>
  <dc:description/>
  <cp:lastModifiedBy>Átila</cp:lastModifiedBy>
  <cp:lastPrinted>2004-01-03T16:42:56Z</cp:lastPrinted>
  <dcterms:created xsi:type="dcterms:W3CDTF">2003-02-01T19:21:19Z</dcterms:created>
  <dcterms:modified xsi:type="dcterms:W3CDTF">2004-01-03T16:44:08Z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