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2120" windowHeight="4425" tabRatio="369" activeTab="1"/>
  </bookViews>
  <sheets>
    <sheet name="Intro" sheetId="1" r:id="rId1"/>
    <sheet name="ΦΥΛΛΟ ΥΠΟΛΟΓΙΣΜΟΥ" sheetId="2" r:id="rId2"/>
    <sheet name="CONT EOK " sheetId="3" state="hidden" r:id="rId3"/>
    <sheet name="CONT ΤΡΙΤΩΝ ΧΩΡΩΝ" sheetId="4" state="hidden" r:id="rId4"/>
  </sheets>
  <definedNames>
    <definedName name="Z_563A4A5D_B4B5_4457_91FE_CF698220630B_.wvu.Cols" localSheetId="0" hidden="1">'Intro'!$D:$D</definedName>
    <definedName name="Z_563A4A5D_B4B5_4457_91FE_CF698220630B_.wvu.FilterData" localSheetId="3" hidden="1">'CONT ΤΡΙΤΩΝ ΧΩΡΩΝ'!$E$4:$G$12</definedName>
    <definedName name="Z_563A4A5D_B4B5_4457_91FE_CF698220630B_.wvu.Rows" localSheetId="0" hidden="1">'Intro'!$13:$13</definedName>
    <definedName name="Z_83C62767_7530_4876_BDFE_513D2B4104FC_.wvu.Cols" localSheetId="0" hidden="1">'Intro'!$D:$D</definedName>
    <definedName name="Z_83C62767_7530_4876_BDFE_513D2B4104FC_.wvu.FilterData" localSheetId="3" hidden="1">'CONT ΤΡΙΤΩΝ ΧΩΡΩΝ'!$E$4:$G$12</definedName>
    <definedName name="Z_83C62767_7530_4876_BDFE_513D2B4104FC_.wvu.Rows" localSheetId="0" hidden="1">'Intro'!$13:$13</definedName>
    <definedName name="Z_D9ACDDF1_AE9D_4203_9A18_9BA33686D2AB_.wvu.Cols" localSheetId="0" hidden="1">'Intro'!$D:$D</definedName>
    <definedName name="Z_D9ACDDF1_AE9D_4203_9A18_9BA33686D2AB_.wvu.FilterData" localSheetId="3" hidden="1">'CONT ΤΡΙΤΩΝ ΧΩΡΩΝ'!$E$4:$G$12</definedName>
    <definedName name="Z_D9ACDDF1_AE9D_4203_9A18_9BA33686D2AB_.wvu.Rows" localSheetId="0" hidden="1">'Intro'!$13:$13</definedName>
  </definedNames>
  <calcPr fullCalcOnLoad="1"/>
</workbook>
</file>

<file path=xl/comments3.xml><?xml version="1.0" encoding="utf-8"?>
<comments xmlns="http://schemas.openxmlformats.org/spreadsheetml/2006/main">
  <authors>
    <author>Κουρτέσης Αλέξανδρος</author>
  </authors>
  <commentList>
    <comment ref="E4" authorId="0">
      <text>
        <r>
          <rPr>
            <b/>
            <sz val="8"/>
            <color indexed="18"/>
            <rFont val="Tahoma"/>
            <family val="2"/>
          </rPr>
          <t>Κουρτέσης Αλέξανδρος ©2001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ΠΑΝΤΟΤΕ ΑΓΓΛΙΚΑ</t>
        </r>
        <r>
          <rPr>
            <sz val="8"/>
            <color indexed="18"/>
            <rFont val="Tahoma"/>
            <family val="2"/>
          </rPr>
          <t xml:space="preserve">
Συμπλήρωσε το πεδίο με "Υ"  Yes
ανάλογα νε το Cont που έχεις Άλλως το αφήνης Κενό</t>
        </r>
      </text>
    </comment>
    <comment ref="F4" authorId="0">
      <text>
        <r>
          <rPr>
            <b/>
            <sz val="8"/>
            <color indexed="18"/>
            <rFont val="Tahoma"/>
            <family val="2"/>
          </rPr>
          <t>Κουρτέσης Αλέξανδρος © 2001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ΠΑΝΤΟΤΕ ΑΓΓΛΙΚΑ</t>
        </r>
        <r>
          <rPr>
            <sz val="8"/>
            <color indexed="18"/>
            <rFont val="Tahoma"/>
            <family val="2"/>
          </rPr>
          <t xml:space="preserve">
Συμπλήρωσε το πεδίο με "Υ"  Yes
ανάλογα νε το Cont που έχεις Άλλως το αφήνης Κενό</t>
        </r>
      </text>
    </comment>
  </commentList>
</comments>
</file>

<file path=xl/comments4.xml><?xml version="1.0" encoding="utf-8"?>
<comments xmlns="http://schemas.openxmlformats.org/spreadsheetml/2006/main">
  <authors>
    <author>Κουρτέσης Αλέξανδρος</author>
  </authors>
  <commentList>
    <comment ref="F20" authorId="0">
      <text>
        <r>
          <rPr>
            <sz val="8"/>
            <rFont val="Tahoma"/>
            <family val="2"/>
          </rPr>
          <t xml:space="preserve">AN H ΠΠΑΡΑΛΑΒΗ ΓΙΝΕΙ
ΑΠΌ ΤΗΝ   </t>
        </r>
        <r>
          <rPr>
            <b/>
            <sz val="8"/>
            <rFont val="Tahoma"/>
            <family val="2"/>
          </rPr>
          <t xml:space="preserve">"Π </t>
        </r>
        <r>
          <rPr>
            <sz val="8"/>
            <rFont val="Tahoma"/>
            <family val="2"/>
          </rPr>
          <t xml:space="preserve">" ΤΟΤΕ ΒΑΛΕ </t>
        </r>
        <r>
          <rPr>
            <b/>
            <sz val="8"/>
            <rFont val="Tahoma"/>
            <family val="2"/>
          </rPr>
          <t xml:space="preserve">"p" </t>
        </r>
        <r>
          <rPr>
            <sz val="8"/>
            <rFont val="Tahoma"/>
            <family val="2"/>
          </rPr>
          <t xml:space="preserve">
Αν Η ΠΑΡΑΛΑΒΗ ΓΙΝΕΙ ΑΠΌ ΤΗΝ" </t>
        </r>
        <r>
          <rPr>
            <b/>
            <sz val="8"/>
            <rFont val="Tahoma"/>
            <family val="2"/>
          </rPr>
          <t>Ε "</t>
        </r>
        <r>
          <rPr>
            <sz val="8"/>
            <rFont val="Tahoma"/>
            <family val="2"/>
          </rPr>
          <t xml:space="preserve"> ΤΟΤΕ ΒΑΛΕ   </t>
        </r>
        <r>
          <rPr>
            <b/>
            <sz val="8"/>
            <rFont val="Tahoma"/>
            <family val="2"/>
          </rPr>
          <t>"e</t>
        </r>
        <r>
          <rPr>
            <sz val="8"/>
            <rFont val="Tahoma"/>
            <family val="2"/>
          </rPr>
          <t xml:space="preserve">" ΑΝ Η ΠΑΡΑΛΑΒΗ ΓΙΝΕΙ ΑΠΌ ΤΗΝ </t>
        </r>
        <r>
          <rPr>
            <b/>
            <sz val="8"/>
            <rFont val="Tahoma"/>
            <family val="2"/>
          </rPr>
          <t>ΡΑΜΠΑ</t>
        </r>
        <r>
          <rPr>
            <sz val="8"/>
            <rFont val="Tahoma"/>
            <family val="2"/>
          </rPr>
          <t xml:space="preserve"> ΤΟΤΕ ΒΑΛΕ "R"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Κουρτέσης Αλέξανδρος 2001 ©</t>
        </r>
      </text>
    </comment>
    <comment ref="F21" authorId="0">
      <text>
        <r>
          <rPr>
            <sz val="8"/>
            <rFont val="Tahoma"/>
            <family val="2"/>
          </rPr>
          <t>AN H ΠΑΡΑΛΑΒΗ ΓΙΝΕΙ
ΑΠΌ ΤΗΝ   "</t>
        </r>
        <r>
          <rPr>
            <b/>
            <sz val="8"/>
            <rFont val="Tahoma"/>
            <family val="2"/>
          </rPr>
          <t>Π</t>
        </r>
        <r>
          <rPr>
            <sz val="8"/>
            <rFont val="Tahoma"/>
            <family val="2"/>
          </rPr>
          <t xml:space="preserve">" ΤΟΤΕ ΒΑΛΕ </t>
        </r>
        <r>
          <rPr>
            <b/>
            <sz val="8"/>
            <rFont val="Tahoma"/>
            <family val="2"/>
          </rPr>
          <t>"p</t>
        </r>
        <r>
          <rPr>
            <sz val="8"/>
            <rFont val="Tahoma"/>
            <family val="2"/>
          </rPr>
          <t xml:space="preserve">" 
Αν Η ΠΑΡΑΛΑΒΗ ΓΙΝΕΙ ΑΠΌ ΤΗΝ </t>
        </r>
        <r>
          <rPr>
            <b/>
            <sz val="8"/>
            <rFont val="Tahoma"/>
            <family val="2"/>
          </rPr>
          <t>Ε</t>
        </r>
        <r>
          <rPr>
            <sz val="8"/>
            <rFont val="Tahoma"/>
            <family val="2"/>
          </rPr>
          <t xml:space="preserve"> ΤΟΤΕ ΒΑΛΕ   "</t>
        </r>
        <r>
          <rPr>
            <b/>
            <sz val="8"/>
            <rFont val="Tahoma"/>
            <family val="2"/>
          </rPr>
          <t>e</t>
        </r>
        <r>
          <rPr>
            <sz val="8"/>
            <rFont val="Tahoma"/>
            <family val="2"/>
          </rPr>
          <t xml:space="preserve">" ΑΝ  Η ΠΑΡΑΛΑΒΗ ΓΙΝΕΙ ΑΠΌ ΤΗΝ </t>
        </r>
        <r>
          <rPr>
            <b/>
            <sz val="8"/>
            <rFont val="Tahoma"/>
            <family val="2"/>
          </rPr>
          <t>ΡΑΜΠΑ</t>
        </r>
        <r>
          <rPr>
            <sz val="8"/>
            <rFont val="Tahoma"/>
            <family val="2"/>
          </rPr>
          <t xml:space="preserve"> ΤΟΤΕ ΒΑΛΕ </t>
        </r>
        <r>
          <rPr>
            <b/>
            <sz val="8"/>
            <rFont val="Tahoma"/>
            <family val="2"/>
          </rPr>
          <t>"R</t>
        </r>
        <r>
          <rPr>
            <sz val="8"/>
            <rFont val="Tahoma"/>
            <family val="2"/>
          </rPr>
          <t xml:space="preserve">"
</t>
        </r>
        <r>
          <rPr>
            <b/>
            <sz val="8"/>
            <color indexed="18"/>
            <rFont val="Tahoma"/>
            <family val="2"/>
          </rPr>
          <t>Κουρτέσης Αλέξανδρος 2001 ©</t>
        </r>
      </text>
    </comment>
    <comment ref="E4" authorId="0">
      <text>
        <r>
          <rPr>
            <b/>
            <sz val="8"/>
            <color indexed="18"/>
            <rFont val="Tahoma"/>
            <family val="2"/>
          </rPr>
          <t>©Κουρτέσης Αλέξανδρος:</t>
        </r>
        <r>
          <rPr>
            <b/>
            <sz val="8"/>
            <rFont val="Tahoma"/>
            <family val="0"/>
          </rPr>
          <t xml:space="preserve">
ΠΑΝΤΟΤΕ ΑΓΓΛΙΚΑ
</t>
        </r>
        <r>
          <rPr>
            <sz val="8"/>
            <rFont val="Tahoma"/>
            <family val="0"/>
          </rPr>
          <t>Συμπλήρωσε τα πεδία με "</t>
        </r>
        <r>
          <rPr>
            <b/>
            <sz val="8"/>
            <rFont val="Tahoma"/>
            <family val="0"/>
          </rPr>
          <t>Υ</t>
        </r>
        <r>
          <rPr>
            <sz val="8"/>
            <rFont val="Tahoma"/>
            <family val="0"/>
          </rPr>
          <t xml:space="preserve">" </t>
        </r>
        <r>
          <rPr>
            <b/>
            <sz val="8"/>
            <rFont val="Tahoma"/>
            <family val="0"/>
          </rPr>
          <t xml:space="preserve"> Yes</t>
        </r>
        <r>
          <rPr>
            <sz val="8"/>
            <rFont val="Tahoma"/>
            <family val="0"/>
          </rPr>
          <t xml:space="preserve">   
ανάλογα νε το Cont που έχεις
άλλως το αφήνουμε κενό
</t>
        </r>
      </text>
    </comment>
    <comment ref="F4" authorId="0">
      <text>
        <r>
          <rPr>
            <b/>
            <sz val="8"/>
            <color indexed="18"/>
            <rFont val="Tahoma"/>
            <family val="2"/>
          </rPr>
          <t>Κουρτέσης Αλέξανδρος © 2001:</t>
        </r>
        <r>
          <rPr>
            <b/>
            <sz val="8"/>
            <rFont val="Tahoma"/>
            <family val="0"/>
          </rPr>
          <t xml:space="preserve">
ΠΑΝΤΟΤΕ ΑΓΓΛΙΚΑ</t>
        </r>
        <r>
          <rPr>
            <sz val="8"/>
            <rFont val="Tahoma"/>
            <family val="0"/>
          </rPr>
          <t xml:space="preserve">
Συμπλήρωσε το πεδίο με "</t>
        </r>
        <r>
          <rPr>
            <b/>
            <sz val="8"/>
            <rFont val="Tahoma"/>
            <family val="0"/>
          </rPr>
          <t>Υ</t>
        </r>
        <r>
          <rPr>
            <sz val="8"/>
            <rFont val="Tahoma"/>
            <family val="0"/>
          </rPr>
          <t xml:space="preserve">"  </t>
        </r>
        <r>
          <rPr>
            <b/>
            <sz val="8"/>
            <rFont val="Tahoma"/>
            <family val="0"/>
          </rPr>
          <t>Yes</t>
        </r>
        <r>
          <rPr>
            <sz val="8"/>
            <rFont val="Tahoma"/>
            <family val="0"/>
          </rPr>
          <t xml:space="preserve">
ανάλογα νε το Cont που έχεις Άλλως το αφήνης Κενό</t>
        </r>
      </text>
    </comment>
    <comment ref="A5" authorId="0">
      <text>
        <r>
          <rPr>
            <b/>
            <sz val="8"/>
            <color indexed="18"/>
            <rFont val="Tahoma"/>
            <family val="2"/>
          </rPr>
          <t>©Κουρτέσης Αλέξανδρος 2001:</t>
        </r>
        <r>
          <rPr>
            <sz val="8"/>
            <rFont val="Tahoma"/>
            <family val="0"/>
          </rPr>
          <t xml:space="preserve">
Η διαγραφή των πεδίων να γίνεται με το πλήκτρο 
"</t>
        </r>
        <r>
          <rPr>
            <b/>
            <sz val="8"/>
            <rFont val="Tahoma"/>
            <family val="0"/>
          </rPr>
          <t xml:space="preserve"> DELETE</t>
        </r>
        <r>
          <rPr>
            <sz val="8"/>
            <rFont val="Tahoma"/>
            <family val="0"/>
          </rPr>
          <t>"</t>
        </r>
      </text>
    </comment>
  </commentList>
</comments>
</file>

<file path=xl/sharedStrings.xml><?xml version="1.0" encoding="utf-8"?>
<sst xmlns="http://schemas.openxmlformats.org/spreadsheetml/2006/main" count="176" uniqueCount="119">
  <si>
    <t>ΠΡΟΓΡΑΜΜΑ ΥΠΟΛΟΓΙΣΜΟΥ</t>
  </si>
  <si>
    <t>ΕΡΓΑΤΙΚΩΝ Ο.Λ.Π</t>
  </si>
  <si>
    <t>Στους Συναδέλφους Εκτελωνιστές</t>
  </si>
  <si>
    <t>DATA BASE Αποθηκευτικών</t>
  </si>
  <si>
    <t>ΗΜΕΡΟΜΗΝΙΕΣ</t>
  </si>
  <si>
    <t>ΗΜΕΡ</t>
  </si>
  <si>
    <t xml:space="preserve">  ΣΥΝΤΕΛ. ΑΠΟΘ/ΚΩΝ</t>
  </si>
  <si>
    <t>ΚΟΛΛΑ</t>
  </si>
  <si>
    <t>ΕΙΣΟΔΟΥ</t>
  </si>
  <si>
    <t>ΕΞΟΔΟΥ</t>
  </si>
  <si>
    <t>20άρι ?</t>
  </si>
  <si>
    <t>40άρι ?</t>
  </si>
  <si>
    <t>ΚΟΛΛΩΝ</t>
  </si>
  <si>
    <t>ΠΟΣΟΝ</t>
  </si>
  <si>
    <t>Ημερες</t>
  </si>
  <si>
    <t>Κατηγορία</t>
  </si>
  <si>
    <t>Υποκείμ 20'</t>
  </si>
  <si>
    <t>Υποκείμ 40'</t>
  </si>
  <si>
    <t>DATA BASE Εργατικών</t>
  </si>
  <si>
    <t>Υποκείμενα</t>
  </si>
  <si>
    <t>20 '</t>
  </si>
  <si>
    <t>40'</t>
  </si>
  <si>
    <t>ΠΟΣΟΤΗΤΑ</t>
  </si>
  <si>
    <t>ΕΙΔΟΣ CONT</t>
  </si>
  <si>
    <t>ΤΙΜΗ ΜΟΝΑΔΑΣ</t>
  </si>
  <si>
    <t>ΠΟΣΟ</t>
  </si>
  <si>
    <t>Κινήσεις</t>
  </si>
  <si>
    <t>Υπερημέρ</t>
  </si>
  <si>
    <t>Δειγματολειπτικος Έλενχος</t>
  </si>
  <si>
    <t>?</t>
  </si>
  <si>
    <t>ΕΜΜΕΣΗ ΠΑΡΑΔΩΣΗ CONT 20'</t>
  </si>
  <si>
    <t>Σύνολο</t>
  </si>
  <si>
    <t>ΕΜΜΕΣΗ ΠΑΡΑΔΩΣΗ CONT 40'</t>
  </si>
  <si>
    <t>ΥΠΕΡΩΡΙΕΣ ΥΠΑΛΛΗΛΩΝ 20'</t>
  </si>
  <si>
    <t>ΥΠΕΡΩΡΙΕΣ ΥΠΑΛΛΗΛΩΝ 40'</t>
  </si>
  <si>
    <t>ΑΔΕΙΑ ΕΞΟΔΟΥ</t>
  </si>
  <si>
    <t>DATA BASE Διαφ. Υπηρεσιών</t>
  </si>
  <si>
    <t>Άδεια Ζώνης</t>
  </si>
  <si>
    <t>ΣΥΝΟΛΟ</t>
  </si>
  <si>
    <t>Δειγμ Έλενχος</t>
  </si>
  <si>
    <t>Ζυγιστικά 20' 40 '</t>
  </si>
  <si>
    <t>Άμεση Εκ-ση Πλήρωση</t>
  </si>
  <si>
    <t>Y Y</t>
  </si>
  <si>
    <t>Έμμεση</t>
  </si>
  <si>
    <t>Σύρματα</t>
  </si>
  <si>
    <t>Υπερ Υπαλλήλων</t>
  </si>
  <si>
    <t>Υπερ Απασχ. Αργίας</t>
  </si>
  <si>
    <t>Ρευματοδότηση</t>
  </si>
  <si>
    <r>
      <t>20</t>
    </r>
    <r>
      <rPr>
        <sz val="10"/>
        <color indexed="10"/>
        <rFont val="Arial"/>
        <family val="2"/>
      </rPr>
      <t>άρι</t>
    </r>
    <r>
      <rPr>
        <b/>
        <sz val="10"/>
        <color indexed="10"/>
        <rFont val="Arial"/>
        <family val="2"/>
      </rPr>
      <t xml:space="preserve"> </t>
    </r>
  </si>
  <si>
    <r>
      <t>40</t>
    </r>
    <r>
      <rPr>
        <sz val="10"/>
        <color indexed="10"/>
        <rFont val="Arial"/>
        <family val="2"/>
      </rPr>
      <t>άρι</t>
    </r>
    <r>
      <rPr>
        <b/>
        <sz val="10"/>
        <color indexed="10"/>
        <rFont val="Arial"/>
        <family val="2"/>
      </rPr>
      <t xml:space="preserve"> </t>
    </r>
  </si>
  <si>
    <r>
      <t>20</t>
    </r>
    <r>
      <rPr>
        <sz val="10"/>
        <color indexed="10"/>
        <rFont val="Arial"/>
        <family val="2"/>
      </rPr>
      <t>άρι</t>
    </r>
    <r>
      <rPr>
        <b/>
        <sz val="10"/>
        <color indexed="10"/>
        <rFont val="Arial"/>
        <family val="2"/>
      </rPr>
      <t xml:space="preserve"> ?</t>
    </r>
  </si>
  <si>
    <r>
      <t>40</t>
    </r>
    <r>
      <rPr>
        <sz val="10"/>
        <color indexed="10"/>
        <rFont val="Arial"/>
        <family val="2"/>
      </rPr>
      <t>άρι</t>
    </r>
    <r>
      <rPr>
        <b/>
        <sz val="10"/>
        <color indexed="10"/>
        <rFont val="Arial"/>
        <family val="2"/>
      </rPr>
      <t xml:space="preserve"> ?</t>
    </r>
  </si>
  <si>
    <t xml:space="preserve">Γ. Σύνολο </t>
  </si>
  <si>
    <t>ΣΥΝΟΛΟ(χωρίς ΦΠΑ)</t>
  </si>
  <si>
    <r>
      <t xml:space="preserve">ΗΜΕΡΩΝ </t>
    </r>
    <r>
      <rPr>
        <b/>
        <sz val="9"/>
        <color indexed="10"/>
        <rFont val="Arial"/>
        <family val="2"/>
      </rPr>
      <t>40</t>
    </r>
  </si>
  <si>
    <r>
      <t xml:space="preserve">ΗΜΕΡΩΝ </t>
    </r>
    <r>
      <rPr>
        <b/>
        <sz val="9"/>
        <color indexed="10"/>
        <rFont val="Arial"/>
        <family val="2"/>
      </rPr>
      <t>20</t>
    </r>
  </si>
  <si>
    <t>DATA BASE Παραλαβής</t>
  </si>
  <si>
    <t>Χώρος</t>
  </si>
  <si>
    <t>Τιμή</t>
  </si>
  <si>
    <t>Ε'</t>
  </si>
  <si>
    <t>Π'</t>
  </si>
  <si>
    <t>Ράμπα</t>
  </si>
  <si>
    <t>1---2</t>
  </si>
  <si>
    <t>3 -- 10</t>
  </si>
  <si>
    <t>11----30</t>
  </si>
  <si>
    <t>30------&gt;</t>
  </si>
  <si>
    <t>© Αλέξαδρος Κουρτέσης 2001</t>
  </si>
  <si>
    <t>Παραμονής</t>
  </si>
  <si>
    <t>20άρι   ?</t>
  </si>
  <si>
    <t>40άρι  ?</t>
  </si>
  <si>
    <t>Φ    Ο    Ρ    Τ    Ο    Ε    Κ    Φ    Ο    Ρ    Τ    Ω    Τ    Ι   Κ    Α</t>
  </si>
  <si>
    <t xml:space="preserve">Α    Π    Ο    Θ    Η    Κ    Ε    Υ    Τ    Ι    Κ    Α  </t>
  </si>
  <si>
    <t>ΥΠΟΜΝΗΜΑ</t>
  </si>
  <si>
    <t>= Πεδία συμπλήρωσης δεδομενων</t>
  </si>
  <si>
    <t>= Πεδία αποτελεσμάτων</t>
  </si>
  <si>
    <r>
      <t>ΗΜΕΡΩΝ</t>
    </r>
    <r>
      <rPr>
        <sz val="9"/>
        <color indexed="62"/>
        <rFont val="Arial"/>
        <family val="2"/>
      </rPr>
      <t xml:space="preserve"> </t>
    </r>
    <r>
      <rPr>
        <sz val="9"/>
        <color indexed="10"/>
        <rFont val="Arial"/>
        <family val="2"/>
      </rPr>
      <t>40</t>
    </r>
  </si>
  <si>
    <r>
      <t>ΗΜΕΡΩΝ</t>
    </r>
    <r>
      <rPr>
        <sz val="9"/>
        <color indexed="62"/>
        <rFont val="Arial"/>
        <family val="2"/>
      </rPr>
      <t xml:space="preserve"> </t>
    </r>
    <r>
      <rPr>
        <sz val="9"/>
        <color indexed="10"/>
        <rFont val="Arial"/>
        <family val="2"/>
      </rPr>
      <t>20</t>
    </r>
  </si>
  <si>
    <r>
      <t>ΠΑΡΑΛΑΒΗ  ΑΠΟ</t>
    </r>
    <r>
      <rPr>
        <b/>
        <sz val="9"/>
        <color indexed="10"/>
        <rFont val="Arial"/>
        <family val="2"/>
      </rPr>
      <t xml:space="preserve">                         E , Π,              ή   Ράμπα </t>
    </r>
  </si>
  <si>
    <t xml:space="preserve">ή     </t>
  </si>
  <si>
    <t>ή</t>
  </si>
  <si>
    <t>20'</t>
  </si>
  <si>
    <t>ΤΟ ΠΛΗΚΤΡΟΛΟΓΙΟ ΠΑΝΤΟΤΕ ΣΤΑ ΑΓΓΛΙΚΑ</t>
  </si>
  <si>
    <t xml:space="preserve">      (Ημερ.  ηη/μμ/εε)</t>
  </si>
  <si>
    <t>eok</t>
  </si>
  <si>
    <t>T.X</t>
  </si>
  <si>
    <t>p</t>
  </si>
  <si>
    <t>e</t>
  </si>
  <si>
    <t>r</t>
  </si>
  <si>
    <t>ΦΠΑ 19%</t>
  </si>
  <si>
    <r>
      <t>Mobil:</t>
    </r>
    <r>
      <rPr>
        <sz val="10"/>
        <color indexed="13"/>
        <rFont val="Arial Greek"/>
        <family val="2"/>
      </rPr>
      <t xml:space="preserve"> 6977 636709</t>
    </r>
  </si>
  <si>
    <t>ΡΑΜΠΑ</t>
  </si>
  <si>
    <t>ΡΑΜΠΑ Γ-4</t>
  </si>
  <si>
    <t>rampa</t>
  </si>
  <si>
    <t>ΠΡΟΓΡΑΜΜΑ ΥΠΟΛΟΓΙΣΜΟΥ ΔΙΚΑΙΩΜΑΤΩΝ CONTEINER   V 5.0</t>
  </si>
  <si>
    <t xml:space="preserve">       Ver 5.0 </t>
  </si>
  <si>
    <t>old values</t>
  </si>
  <si>
    <t>Αξία χωρίς ΦΠΑ</t>
  </si>
  <si>
    <t>http://ektelonistis.freegr.net</t>
  </si>
  <si>
    <t>emailto:kourtesisa@hotmail.com</t>
  </si>
  <si>
    <t xml:space="preserve"> Κοινοτικά &amp; Τρίτης Χώρας</t>
  </si>
  <si>
    <t>Ποσότητα.CONT</t>
  </si>
  <si>
    <t>ΗΜ. ΠΑΡΑΛΑΒΗΣ</t>
  </si>
  <si>
    <t>Ημέρ. Παραμονής</t>
  </si>
  <si>
    <t>ΗΜΕΡ. ΑΦΙΞΗ</t>
  </si>
  <si>
    <t>ΔΕΙΓΜΑΤΟΛΕΙΨΙΑ</t>
  </si>
  <si>
    <t>Δειγμα/ψια</t>
  </si>
  <si>
    <t>Δειγματολειψία</t>
  </si>
  <si>
    <t>© Αλέξαδρος Κουρτέσης 2006</t>
  </si>
  <si>
    <t>31------&gt;</t>
  </si>
  <si>
    <t>11----20</t>
  </si>
  <si>
    <t>21----30</t>
  </si>
  <si>
    <t xml:space="preserve">AA </t>
  </si>
  <si>
    <t>AB</t>
  </si>
  <si>
    <t>AC</t>
  </si>
  <si>
    <t>AD</t>
  </si>
  <si>
    <t>Z</t>
  </si>
  <si>
    <r>
      <t>Home Page</t>
    </r>
    <r>
      <rPr>
        <sz val="10"/>
        <color indexed="13"/>
        <rFont val="Arial Greek"/>
        <family val="2"/>
      </rPr>
      <t>: http://ektelonistis.freegr.net</t>
    </r>
  </si>
  <si>
    <t>Απρίλιος 2006</t>
  </si>
  <si>
    <r>
      <t>Email</t>
    </r>
    <r>
      <rPr>
        <sz val="10"/>
        <color indexed="13"/>
        <rFont val="Arial Greek"/>
        <family val="2"/>
      </rPr>
      <t>: kourtesisa@hotmail.com  , alex.kourt@gmail.com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</si>
</sst>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Δρχ&quot;#,##0_);\(&quot;Δρχ&quot;#,##0\)"/>
    <numFmt numFmtId="173" formatCode="&quot;Δρχ&quot;#,##0_);[Red]\(&quot;Δρχ&quot;#,##0\)"/>
    <numFmt numFmtId="174" formatCode="&quot;Δρχ&quot;#,##0.00_);\(&quot;Δρχ&quot;#,##0.00\)"/>
    <numFmt numFmtId="175" formatCode="&quot;Δρχ&quot;#,##0.00_);[Red]\(&quot;Δρχ&quot;#,##0.00\)"/>
    <numFmt numFmtId="176" formatCode="_(&quot;Δρχ&quot;* #,##0_);_(&quot;Δρχ&quot;* \(#,##0\);_(&quot;Δρχ&quot;* &quot;-&quot;_);_(@_)"/>
    <numFmt numFmtId="177" formatCode="_(* #,##0_);_(* \(#,##0\);_(* &quot;-&quot;_);_(@_)"/>
    <numFmt numFmtId="178" formatCode="_(&quot;Δρχ&quot;* #,##0.00_);_(&quot;Δρχ&quot;* \(#,##0.00\);_(&quot;Δρχ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;[Red]0"/>
    <numFmt numFmtId="185" formatCode="#,##0;[Red]#,##0"/>
    <numFmt numFmtId="186" formatCode="dd/mm/yy"/>
    <numFmt numFmtId="187" formatCode="#,##0.0;[Red]#,##0.0"/>
    <numFmt numFmtId="188" formatCode="_-* #,##0.00\ [$€-1]_-;\-* #,##0.00\ [$€-1]_-;_-* &quot;-&quot;??\ [$€-1]_-"/>
    <numFmt numFmtId="189" formatCode="_-* #,##0.000\ [$€-1]_-;\-* #,##0.000\ [$€-1]_-;_-* &quot;-&quot;???\ [$€-1]_-;_-@_-"/>
    <numFmt numFmtId="190" formatCode="#,##0\ &quot;Δρχ&quot;"/>
    <numFmt numFmtId="191" formatCode="#,##0.000"/>
    <numFmt numFmtId="192" formatCode="#,##0.000\ [$€-1]"/>
    <numFmt numFmtId="193" formatCode="#,##0.000\ [$€-1];[Red]#,##0.000\ [$€-1]"/>
    <numFmt numFmtId="194" formatCode="_-* #,##0.000\ &quot;Δρχ&quot;_-;\-* #,##0.000\ &quot;Δρχ&quot;_-;_-* &quot;-&quot;???\ &quot;Δρχ&quot;_-;_-@_-"/>
    <numFmt numFmtId="195" formatCode="_-* #,##0.000\ _Δ_ρ_χ_-;\-* #,##0.000\ _Δ_ρ_χ_-;_-* &quot;-&quot;???\ _Δ_ρ_χ_-;_-@_-"/>
    <numFmt numFmtId="196" formatCode="#,##0.00\ [$€-1]"/>
    <numFmt numFmtId="197" formatCode="#,##0.00\ [$€-1];[Red]#,##0.00\ [$€-1]"/>
    <numFmt numFmtId="198" formatCode="#,##0.00\ &quot;€&quot;;[Red]#,##0.00\ &quot;€&quot;"/>
    <numFmt numFmtId="199" formatCode="mmm\-yyyy"/>
    <numFmt numFmtId="200" formatCode="#,##0.00\ &quot;€&quot;"/>
    <numFmt numFmtId="201" formatCode="#,##0.00\ [$Δρχ-408]"/>
    <numFmt numFmtId="202" formatCode="[$-408]dddd\,\ d\ mmmm\ yyyy"/>
    <numFmt numFmtId="203" formatCode="#,##0\ [$Δρχ-408]"/>
    <numFmt numFmtId="204" formatCode="#,##0.000\ &quot;€&quot;;[Red]#,##0.000\ &quot;€&quot;"/>
  </numFmts>
  <fonts count="49">
    <font>
      <sz val="10"/>
      <name val="Arial Greek"/>
      <family val="0"/>
    </font>
    <font>
      <sz val="10"/>
      <color indexed="51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name val="Arial Greek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 Greek"/>
      <family val="2"/>
    </font>
    <font>
      <b/>
      <sz val="10"/>
      <color indexed="58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18"/>
      <name val="Arial Greek"/>
      <family val="0"/>
    </font>
    <font>
      <i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8"/>
      <color indexed="18"/>
      <name val="Arial Greek"/>
      <family val="0"/>
    </font>
    <font>
      <b/>
      <sz val="10"/>
      <color indexed="18"/>
      <name val="Arial Greek"/>
      <family val="0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u val="single"/>
      <sz val="9"/>
      <color indexed="10"/>
      <name val="Arial"/>
      <family val="2"/>
    </font>
    <font>
      <b/>
      <sz val="18"/>
      <color indexed="10"/>
      <name val="Century"/>
      <family val="1"/>
    </font>
    <font>
      <sz val="10"/>
      <color indexed="10"/>
      <name val="Arial Greek"/>
      <family val="0"/>
    </font>
    <font>
      <b/>
      <sz val="10"/>
      <color indexed="48"/>
      <name val="Arial Greek"/>
      <family val="0"/>
    </font>
    <font>
      <sz val="10"/>
      <color indexed="12"/>
      <name val="Arial Greek"/>
      <family val="0"/>
    </font>
    <font>
      <sz val="10"/>
      <color indexed="13"/>
      <name val="Arial Greek"/>
      <family val="0"/>
    </font>
    <font>
      <b/>
      <i/>
      <u val="single"/>
      <sz val="26"/>
      <color indexed="13"/>
      <name val="Arial"/>
      <family val="2"/>
    </font>
    <font>
      <b/>
      <i/>
      <u val="single"/>
      <sz val="10"/>
      <color indexed="13"/>
      <name val="Arial Greek"/>
      <family val="0"/>
    </font>
    <font>
      <i/>
      <u val="single"/>
      <sz val="10"/>
      <color indexed="13"/>
      <name val="Arial Greek"/>
      <family val="0"/>
    </font>
    <font>
      <b/>
      <i/>
      <sz val="14"/>
      <color indexed="13"/>
      <name val="Arial Greek"/>
      <family val="2"/>
    </font>
    <font>
      <b/>
      <i/>
      <sz val="10"/>
      <color indexed="13"/>
      <name val="Arial Greek"/>
      <family val="2"/>
    </font>
    <font>
      <b/>
      <sz val="10"/>
      <color indexed="13"/>
      <name val="Arial Greek"/>
      <family val="2"/>
    </font>
    <font>
      <sz val="10"/>
      <color indexed="13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Greek"/>
      <family val="0"/>
    </font>
    <font>
      <sz val="10"/>
      <color indexed="56"/>
      <name val="Arial Greek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5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23" applyFont="1" applyFill="1">
      <alignment/>
      <protection/>
    </xf>
    <xf numFmtId="0" fontId="3" fillId="0" borderId="0" xfId="23" applyFont="1" applyFill="1" applyBorder="1" applyAlignment="1">
      <alignment horizontal="center"/>
      <protection/>
    </xf>
    <xf numFmtId="0" fontId="0" fillId="0" borderId="0" xfId="23" applyFill="1">
      <alignment/>
      <protection/>
    </xf>
    <xf numFmtId="0" fontId="11" fillId="0" borderId="0" xfId="23" applyFont="1" applyFill="1" applyAlignment="1">
      <alignment horizontal="center"/>
      <protection/>
    </xf>
    <xf numFmtId="185" fontId="11" fillId="0" borderId="0" xfId="23" applyNumberFormat="1" applyFont="1" applyFill="1">
      <alignment/>
      <protection/>
    </xf>
    <xf numFmtId="185" fontId="11" fillId="0" borderId="0" xfId="23" applyNumberFormat="1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186" fontId="11" fillId="0" borderId="0" xfId="23" applyNumberFormat="1" applyFont="1" applyFill="1">
      <alignment/>
      <protection/>
    </xf>
    <xf numFmtId="185" fontId="12" fillId="0" borderId="0" xfId="23" applyNumberFormat="1" applyFont="1" applyFill="1">
      <alignment/>
      <protection/>
    </xf>
    <xf numFmtId="185" fontId="2" fillId="0" borderId="0" xfId="23" applyNumberFormat="1" applyFont="1" applyFill="1">
      <alignment/>
      <protection/>
    </xf>
    <xf numFmtId="0" fontId="13" fillId="0" borderId="0" xfId="23" applyFont="1" applyFill="1">
      <alignment/>
      <protection/>
    </xf>
    <xf numFmtId="0" fontId="10" fillId="0" borderId="0" xfId="23" applyFont="1" applyFill="1" applyBorder="1" applyAlignment="1">
      <alignment horizontal="center"/>
      <protection/>
    </xf>
    <xf numFmtId="0" fontId="12" fillId="0" borderId="0" xfId="23" applyFont="1" applyFill="1" applyAlignment="1">
      <alignment horizontal="center"/>
      <protection/>
    </xf>
    <xf numFmtId="0" fontId="6" fillId="4" borderId="2" xfId="23" applyFont="1" applyFill="1" applyBorder="1">
      <alignment/>
      <protection/>
    </xf>
    <xf numFmtId="0" fontId="6" fillId="4" borderId="3" xfId="23" applyFont="1" applyFill="1" applyBorder="1">
      <alignment/>
      <protection/>
    </xf>
    <xf numFmtId="0" fontId="5" fillId="0" borderId="0" xfId="23" applyFont="1" applyFill="1">
      <alignment/>
      <protection/>
    </xf>
    <xf numFmtId="0" fontId="7" fillId="4" borderId="0" xfId="23" applyFont="1" applyFill="1">
      <alignment/>
      <protection/>
    </xf>
    <xf numFmtId="0" fontId="1" fillId="5" borderId="0" xfId="23" applyFont="1" applyFill="1" applyBorder="1">
      <alignment/>
      <protection/>
    </xf>
    <xf numFmtId="185" fontId="1" fillId="5" borderId="0" xfId="23" applyNumberFormat="1" applyFont="1" applyFill="1" applyBorder="1">
      <alignment/>
      <protection/>
    </xf>
    <xf numFmtId="0" fontId="20" fillId="4" borderId="4" xfId="23" applyFont="1" applyFill="1" applyBorder="1">
      <alignment/>
      <protection/>
    </xf>
    <xf numFmtId="0" fontId="20" fillId="4" borderId="4" xfId="23" applyFont="1" applyFill="1" applyBorder="1" applyAlignment="1">
      <alignment horizontal="center"/>
      <protection/>
    </xf>
    <xf numFmtId="0" fontId="20" fillId="4" borderId="5" xfId="23" applyFont="1" applyFill="1" applyBorder="1">
      <alignment/>
      <protection/>
    </xf>
    <xf numFmtId="0" fontId="21" fillId="4" borderId="1" xfId="23" applyFont="1" applyFill="1" applyBorder="1" applyAlignment="1">
      <alignment horizontal="center"/>
      <protection/>
    </xf>
    <xf numFmtId="0" fontId="21" fillId="4" borderId="6" xfId="23" applyFont="1" applyFill="1" applyBorder="1">
      <alignment/>
      <protection/>
    </xf>
    <xf numFmtId="0" fontId="11" fillId="4" borderId="2" xfId="23" applyFont="1" applyFill="1" applyBorder="1">
      <alignment/>
      <protection/>
    </xf>
    <xf numFmtId="0" fontId="11" fillId="4" borderId="3" xfId="23" applyFont="1" applyFill="1" applyBorder="1">
      <alignment/>
      <protection/>
    </xf>
    <xf numFmtId="0" fontId="21" fillId="4" borderId="2" xfId="23" applyFont="1" applyFill="1" applyBorder="1">
      <alignment/>
      <protection/>
    </xf>
    <xf numFmtId="0" fontId="21" fillId="4" borderId="3" xfId="23" applyFont="1" applyFill="1" applyBorder="1">
      <alignment/>
      <protection/>
    </xf>
    <xf numFmtId="0" fontId="20" fillId="4" borderId="6" xfId="23" applyFont="1" applyFill="1" applyBorder="1">
      <alignment/>
      <protection/>
    </xf>
    <xf numFmtId="0" fontId="21" fillId="4" borderId="1" xfId="23" applyFont="1" applyFill="1" applyBorder="1" applyAlignment="1">
      <alignment horizontal="center" wrapText="1"/>
      <protection/>
    </xf>
    <xf numFmtId="14" fontId="11" fillId="0" borderId="0" xfId="23" applyNumberFormat="1" applyFont="1" applyFill="1" applyAlignment="1">
      <alignment horizontal="center"/>
      <protection/>
    </xf>
    <xf numFmtId="0" fontId="25" fillId="4" borderId="0" xfId="23" applyFont="1" applyFill="1" applyAlignment="1">
      <alignment horizontal="center"/>
      <protection/>
    </xf>
    <xf numFmtId="16" fontId="0" fillId="3" borderId="1" xfId="0" applyNumberFormat="1" applyFill="1" applyBorder="1" applyAlignment="1">
      <alignment horizontal="center"/>
    </xf>
    <xf numFmtId="0" fontId="0" fillId="0" borderId="0" xfId="23" applyFont="1" applyFill="1" applyAlignment="1">
      <alignment horizontal="center"/>
      <protection/>
    </xf>
    <xf numFmtId="0" fontId="0" fillId="0" borderId="0" xfId="23" applyFill="1" applyAlignment="1">
      <alignment horizontal="center"/>
      <protection/>
    </xf>
    <xf numFmtId="3" fontId="0" fillId="0" borderId="0" xfId="23" applyNumberFormat="1" applyFill="1">
      <alignment/>
      <protection/>
    </xf>
    <xf numFmtId="0" fontId="2" fillId="3" borderId="1" xfId="0" applyFont="1" applyFill="1" applyBorder="1" applyAlignment="1" applyProtection="1">
      <alignment horizontal="left"/>
      <protection/>
    </xf>
    <xf numFmtId="14" fontId="9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5" borderId="0" xfId="23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84" fontId="9" fillId="0" borderId="0" xfId="0" applyNumberFormat="1" applyFont="1" applyAlignment="1" applyProtection="1">
      <alignment horizontal="center"/>
      <protection/>
    </xf>
    <xf numFmtId="185" fontId="10" fillId="0" borderId="0" xfId="0" applyNumberFormat="1" applyFont="1" applyAlignment="1" applyProtection="1">
      <alignment horizontal="center"/>
      <protection/>
    </xf>
    <xf numFmtId="185" fontId="9" fillId="0" borderId="0" xfId="0" applyNumberFormat="1" applyFont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17" fontId="0" fillId="3" borderId="1" xfId="0" applyNumberFormat="1" applyFill="1" applyBorder="1" applyAlignment="1" applyProtection="1">
      <alignment horizontal="center"/>
      <protection/>
    </xf>
    <xf numFmtId="16" fontId="0" fillId="3" borderId="1" xfId="0" applyNumberFormat="1" applyFill="1" applyBorder="1" applyAlignment="1" applyProtection="1">
      <alignment horizontal="center"/>
      <protection/>
    </xf>
    <xf numFmtId="185" fontId="9" fillId="0" borderId="0" xfId="0" applyNumberFormat="1" applyFont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4" fontId="11" fillId="0" borderId="0" xfId="0" applyNumberFormat="1" applyFont="1" applyAlignment="1" applyProtection="1">
      <alignment/>
      <protection/>
    </xf>
    <xf numFmtId="184" fontId="11" fillId="0" borderId="0" xfId="0" applyNumberFormat="1" applyFont="1" applyAlignment="1" applyProtection="1">
      <alignment horizontal="center"/>
      <protection/>
    </xf>
    <xf numFmtId="185" fontId="11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5" fillId="3" borderId="6" xfId="0" applyFont="1" applyFill="1" applyBorder="1" applyAlignment="1" applyProtection="1">
      <alignment/>
      <protection/>
    </xf>
    <xf numFmtId="0" fontId="22" fillId="3" borderId="2" xfId="0" applyFont="1" applyFill="1" applyBorder="1" applyAlignment="1" applyProtection="1">
      <alignment/>
      <protection/>
    </xf>
    <xf numFmtId="0" fontId="22" fillId="3" borderId="3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21" fillId="3" borderId="6" xfId="0" applyFont="1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9" fillId="3" borderId="2" xfId="0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/>
      <protection/>
    </xf>
    <xf numFmtId="185" fontId="12" fillId="0" borderId="0" xfId="0" applyNumberFormat="1" applyFont="1" applyAlignment="1" applyProtection="1">
      <alignment horizontal="center"/>
      <protection/>
    </xf>
    <xf numFmtId="0" fontId="21" fillId="3" borderId="2" xfId="0" applyFont="1" applyFill="1" applyBorder="1" applyAlignment="1" applyProtection="1">
      <alignment/>
      <protection/>
    </xf>
    <xf numFmtId="0" fontId="21" fillId="3" borderId="3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0" fillId="3" borderId="6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/>
      <protection/>
    </xf>
    <xf numFmtId="185" fontId="12" fillId="0" borderId="0" xfId="23" applyNumberFormat="1" applyFont="1" applyFill="1" applyAlignment="1" applyProtection="1">
      <alignment horizontal="center"/>
      <protection hidden="1"/>
    </xf>
    <xf numFmtId="0" fontId="11" fillId="0" borderId="0" xfId="23" applyFont="1" applyFill="1" applyProtection="1">
      <alignment/>
      <protection hidden="1"/>
    </xf>
    <xf numFmtId="3" fontId="12" fillId="0" borderId="0" xfId="23" applyNumberFormat="1" applyFont="1" applyFill="1" applyAlignment="1" applyProtection="1">
      <alignment horizontal="center"/>
      <protection hidden="1"/>
    </xf>
    <xf numFmtId="184" fontId="9" fillId="0" borderId="0" xfId="0" applyNumberFormat="1" applyFont="1" applyAlignment="1" applyProtection="1">
      <alignment horizontal="center"/>
      <protection hidden="1"/>
    </xf>
    <xf numFmtId="185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5" fontId="10" fillId="0" borderId="0" xfId="0" applyNumberFormat="1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/>
      <protection hidden="1"/>
    </xf>
    <xf numFmtId="185" fontId="15" fillId="6" borderId="9" xfId="0" applyNumberFormat="1" applyFont="1" applyFill="1" applyBorder="1" applyAlignment="1" applyProtection="1">
      <alignment horizontal="center"/>
      <protection locked="0"/>
    </xf>
    <xf numFmtId="185" fontId="10" fillId="6" borderId="9" xfId="0" applyNumberFormat="1" applyFont="1" applyFill="1" applyBorder="1" applyAlignment="1" applyProtection="1">
      <alignment horizontal="center"/>
      <protection hidden="1" locked="0"/>
    </xf>
    <xf numFmtId="185" fontId="15" fillId="6" borderId="10" xfId="0" applyNumberFormat="1" applyFont="1" applyFill="1" applyBorder="1" applyAlignment="1" applyProtection="1">
      <alignment horizontal="center"/>
      <protection locked="0"/>
    </xf>
    <xf numFmtId="185" fontId="12" fillId="7" borderId="9" xfId="0" applyNumberFormat="1" applyFont="1" applyFill="1" applyBorder="1" applyAlignment="1" applyProtection="1">
      <alignment/>
      <protection hidden="1"/>
    </xf>
    <xf numFmtId="14" fontId="9" fillId="6" borderId="9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 quotePrefix="1">
      <alignment/>
      <protection/>
    </xf>
    <xf numFmtId="0" fontId="22" fillId="3" borderId="4" xfId="0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 applyProtection="1">
      <alignment horizontal="center"/>
      <protection/>
    </xf>
    <xf numFmtId="0" fontId="20" fillId="3" borderId="4" xfId="0" applyFont="1" applyFill="1" applyBorder="1" applyAlignment="1" applyProtection="1">
      <alignment horizontal="center"/>
      <protection/>
    </xf>
    <xf numFmtId="0" fontId="20" fillId="3" borderId="7" xfId="0" applyFont="1" applyFill="1" applyBorder="1" applyAlignment="1" applyProtection="1">
      <alignment horizontal="center"/>
      <protection/>
    </xf>
    <xf numFmtId="0" fontId="29" fillId="4" borderId="0" xfId="23" applyFont="1" applyFill="1" applyAlignment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15" fillId="3" borderId="1" xfId="0" applyFont="1" applyFill="1" applyBorder="1" applyAlignment="1" applyProtection="1">
      <alignment horizontal="center"/>
      <protection/>
    </xf>
    <xf numFmtId="0" fontId="15" fillId="3" borderId="3" xfId="0" applyFont="1" applyFill="1" applyBorder="1" applyAlignment="1" applyProtection="1">
      <alignment horizontal="center"/>
      <protection/>
    </xf>
    <xf numFmtId="0" fontId="20" fillId="3" borderId="11" xfId="0" applyFont="1" applyFill="1" applyBorder="1" applyAlignment="1" applyProtection="1">
      <alignment horizontal="center"/>
      <protection/>
    </xf>
    <xf numFmtId="0" fontId="21" fillId="3" borderId="1" xfId="0" applyFont="1" applyFill="1" applyBorder="1" applyAlignment="1" applyProtection="1">
      <alignment horizontal="center"/>
      <protection/>
    </xf>
    <xf numFmtId="0" fontId="21" fillId="3" borderId="1" xfId="0" applyFont="1" applyFill="1" applyBorder="1" applyAlignment="1" applyProtection="1">
      <alignment horizontal="center" wrapText="1"/>
      <protection/>
    </xf>
    <xf numFmtId="0" fontId="3" fillId="3" borderId="0" xfId="0" applyFont="1" applyFill="1" applyAlignment="1" applyProtection="1">
      <alignment/>
      <protection/>
    </xf>
    <xf numFmtId="1" fontId="11" fillId="6" borderId="12" xfId="0" applyNumberFormat="1" applyFont="1" applyFill="1" applyBorder="1" applyAlignment="1" applyProtection="1">
      <alignment/>
      <protection locked="0"/>
    </xf>
    <xf numFmtId="0" fontId="11" fillId="4" borderId="0" xfId="23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181" fontId="0" fillId="0" borderId="0" xfId="0" applyNumberFormat="1" applyAlignment="1">
      <alignment/>
    </xf>
    <xf numFmtId="191" fontId="0" fillId="0" borderId="0" xfId="0" applyNumberFormat="1" applyAlignment="1" applyProtection="1">
      <alignment/>
      <protection/>
    </xf>
    <xf numFmtId="168" fontId="0" fillId="8" borderId="1" xfId="19" applyNumberFormat="1" applyFill="1" applyBorder="1" applyAlignment="1" applyProtection="1">
      <alignment/>
      <protection hidden="1"/>
    </xf>
    <xf numFmtId="0" fontId="7" fillId="4" borderId="0" xfId="23" applyFont="1" applyFill="1" applyAlignment="1">
      <alignment horizontal="center"/>
      <protection/>
    </xf>
    <xf numFmtId="196" fontId="9" fillId="0" borderId="0" xfId="0" applyNumberFormat="1" applyFont="1" applyAlignment="1" applyProtection="1">
      <alignment/>
      <protection hidden="1"/>
    </xf>
    <xf numFmtId="197" fontId="12" fillId="7" borderId="9" xfId="0" applyNumberFormat="1" applyFont="1" applyFill="1" applyBorder="1" applyAlignment="1" applyProtection="1">
      <alignment/>
      <protection hidden="1"/>
    </xf>
    <xf numFmtId="197" fontId="9" fillId="0" borderId="0" xfId="0" applyNumberFormat="1" applyFont="1" applyAlignment="1" applyProtection="1">
      <alignment/>
      <protection hidden="1"/>
    </xf>
    <xf numFmtId="196" fontId="11" fillId="0" borderId="0" xfId="23" applyNumberFormat="1" applyFont="1" applyFill="1" applyProtection="1">
      <alignment/>
      <protection hidden="1"/>
    </xf>
    <xf numFmtId="196" fontId="12" fillId="9" borderId="9" xfId="23" applyNumberFormat="1" applyFont="1" applyFill="1" applyBorder="1" applyProtection="1">
      <alignment/>
      <protection hidden="1"/>
    </xf>
    <xf numFmtId="196" fontId="18" fillId="4" borderId="0" xfId="23" applyNumberFormat="1" applyFont="1" applyFill="1" applyProtection="1">
      <alignment/>
      <protection hidden="1"/>
    </xf>
    <xf numFmtId="196" fontId="19" fillId="4" borderId="0" xfId="23" applyNumberFormat="1" applyFont="1" applyFill="1" applyAlignment="1" applyProtection="1">
      <alignment horizontal="right"/>
      <protection hidden="1"/>
    </xf>
    <xf numFmtId="198" fontId="11" fillId="0" borderId="0" xfId="23" applyNumberFormat="1" applyFont="1" applyFill="1" applyProtection="1">
      <alignment/>
      <protection hidden="1"/>
    </xf>
    <xf numFmtId="0" fontId="11" fillId="10" borderId="1" xfId="23" applyFont="1" applyFill="1" applyBorder="1" applyAlignment="1" applyProtection="1">
      <alignment horizontal="center"/>
      <protection locked="0"/>
    </xf>
    <xf numFmtId="14" fontId="9" fillId="6" borderId="1" xfId="0" applyNumberFormat="1" applyFont="1" applyFill="1" applyBorder="1" applyAlignment="1" applyProtection="1">
      <alignment horizontal="center"/>
      <protection locked="0"/>
    </xf>
    <xf numFmtId="196" fontId="11" fillId="0" borderId="1" xfId="23" applyNumberFormat="1" applyFont="1" applyFill="1" applyBorder="1" applyProtection="1">
      <alignment/>
      <protection hidden="1"/>
    </xf>
    <xf numFmtId="185" fontId="11" fillId="0" borderId="1" xfId="23" applyNumberFormat="1" applyFont="1" applyFill="1" applyBorder="1" applyProtection="1">
      <alignment/>
      <protection hidden="1"/>
    </xf>
    <xf numFmtId="0" fontId="7" fillId="4" borderId="4" xfId="23" applyFont="1" applyFill="1" applyBorder="1" applyAlignment="1">
      <alignment horizontal="center"/>
      <protection/>
    </xf>
    <xf numFmtId="0" fontId="12" fillId="4" borderId="4" xfId="23" applyFont="1" applyFill="1" applyBorder="1" applyAlignment="1">
      <alignment horizontal="center"/>
      <protection/>
    </xf>
    <xf numFmtId="0" fontId="21" fillId="4" borderId="7" xfId="23" applyFont="1" applyFill="1" applyBorder="1" applyAlignment="1">
      <alignment horizontal="center"/>
      <protection/>
    </xf>
    <xf numFmtId="0" fontId="21" fillId="4" borderId="13" xfId="23" applyFont="1" applyFill="1" applyBorder="1" applyAlignment="1">
      <alignment horizontal="center"/>
      <protection/>
    </xf>
    <xf numFmtId="0" fontId="0" fillId="3" borderId="0" xfId="0" applyFill="1" applyAlignment="1">
      <alignment/>
    </xf>
    <xf numFmtId="49" fontId="9" fillId="6" borderId="1" xfId="0" applyNumberFormat="1" applyFont="1" applyFill="1" applyBorder="1" applyAlignment="1" applyProtection="1">
      <alignment horizontal="center"/>
      <protection locked="0"/>
    </xf>
    <xf numFmtId="0" fontId="10" fillId="6" borderId="9" xfId="0" applyNumberFormat="1" applyFont="1" applyFill="1" applyBorder="1" applyAlignment="1" applyProtection="1">
      <alignment horizontal="center"/>
      <protection hidden="1" locked="0"/>
    </xf>
    <xf numFmtId="14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NumberForma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horizontal="center"/>
      <protection hidden="1"/>
    </xf>
    <xf numFmtId="200" fontId="18" fillId="6" borderId="1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/>
    </xf>
    <xf numFmtId="0" fontId="29" fillId="3" borderId="1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203" fontId="34" fillId="6" borderId="1" xfId="0" applyNumberFormat="1" applyFont="1" applyFill="1" applyBorder="1" applyAlignment="1" applyProtection="1">
      <alignment horizontal="center"/>
      <protection hidden="1"/>
    </xf>
    <xf numFmtId="0" fontId="36" fillId="3" borderId="0" xfId="0" applyFont="1" applyFill="1" applyAlignment="1" applyProtection="1">
      <alignment/>
      <protection/>
    </xf>
    <xf numFmtId="0" fontId="36" fillId="3" borderId="0" xfId="0" applyFont="1" applyFill="1" applyAlignment="1" applyProtection="1">
      <alignment horizontal="center"/>
      <protection/>
    </xf>
    <xf numFmtId="196" fontId="11" fillId="0" borderId="0" xfId="23" applyNumberFormat="1" applyFont="1" applyFill="1" applyAlignment="1" applyProtection="1">
      <alignment horizontal="right"/>
      <protection hidden="1"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14" xfId="0" applyFont="1" applyFill="1" applyBorder="1" applyAlignment="1">
      <alignment/>
    </xf>
    <xf numFmtId="0" fontId="46" fillId="2" borderId="15" xfId="0" applyFont="1" applyFill="1" applyBorder="1" applyAlignment="1">
      <alignment/>
    </xf>
    <xf numFmtId="0" fontId="46" fillId="2" borderId="16" xfId="0" applyFont="1" applyFill="1" applyBorder="1" applyAlignment="1">
      <alignment/>
    </xf>
    <xf numFmtId="0" fontId="43" fillId="2" borderId="0" xfId="0" applyFont="1" applyFill="1" applyAlignment="1">
      <alignment/>
    </xf>
    <xf numFmtId="0" fontId="37" fillId="2" borderId="0" xfId="0" applyFont="1" applyFill="1" applyAlignment="1">
      <alignment horizontal="right"/>
    </xf>
    <xf numFmtId="196" fontId="11" fillId="9" borderId="1" xfId="23" applyNumberFormat="1" applyFont="1" applyFill="1" applyBorder="1" applyAlignment="1" applyProtection="1">
      <alignment horizontal="right"/>
      <protection hidden="1"/>
    </xf>
    <xf numFmtId="196" fontId="9" fillId="0" borderId="0" xfId="0" applyNumberFormat="1" applyFont="1" applyAlignment="1" applyProtection="1">
      <alignment horizontal="right"/>
      <protection hidden="1"/>
    </xf>
    <xf numFmtId="196" fontId="9" fillId="7" borderId="1" xfId="0" applyNumberFormat="1" applyFont="1" applyFill="1" applyBorder="1" applyAlignment="1" applyProtection="1">
      <alignment horizontal="right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 locked="0"/>
    </xf>
    <xf numFmtId="0" fontId="26" fillId="3" borderId="14" xfId="0" applyFont="1" applyFill="1" applyBorder="1" applyAlignment="1" applyProtection="1">
      <alignment/>
      <protection hidden="1"/>
    </xf>
    <xf numFmtId="0" fontId="26" fillId="3" borderId="16" xfId="0" applyFont="1" applyFill="1" applyBorder="1" applyAlignment="1" applyProtection="1">
      <alignment/>
      <protection hidden="1"/>
    </xf>
    <xf numFmtId="0" fontId="29" fillId="3" borderId="1" xfId="0" applyFont="1" applyFill="1" applyBorder="1" applyAlignment="1" applyProtection="1">
      <alignment horizontal="center"/>
      <protection hidden="1" locked="0"/>
    </xf>
    <xf numFmtId="0" fontId="0" fillId="3" borderId="6" xfId="0" applyFill="1" applyBorder="1" applyAlignment="1" applyProtection="1">
      <alignment horizontal="center"/>
      <protection hidden="1" locked="0"/>
    </xf>
    <xf numFmtId="0" fontId="29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/>
    </xf>
    <xf numFmtId="204" fontId="11" fillId="0" borderId="0" xfId="23" applyNumberFormat="1" applyFont="1" applyFill="1" applyProtection="1">
      <alignment/>
      <protection hidden="1"/>
    </xf>
    <xf numFmtId="0" fontId="36" fillId="3" borderId="0" xfId="0" applyFont="1" applyFill="1" applyAlignment="1" applyProtection="1">
      <alignment horizontal="left"/>
      <protection/>
    </xf>
    <xf numFmtId="0" fontId="0" fillId="6" borderId="8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2" fillId="0" borderId="0" xfId="0" applyFont="1" applyFill="1" applyAlignment="1">
      <alignment/>
    </xf>
    <xf numFmtId="191" fontId="0" fillId="0" borderId="0" xfId="23" applyNumberFormat="1" applyFill="1">
      <alignment/>
      <protection/>
    </xf>
    <xf numFmtId="181" fontId="0" fillId="0" borderId="1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2" fontId="29" fillId="11" borderId="1" xfId="0" applyNumberFormat="1" applyFont="1" applyFill="1" applyBorder="1" applyAlignment="1">
      <alignment horizontal="center"/>
    </xf>
    <xf numFmtId="0" fontId="26" fillId="3" borderId="0" xfId="0" applyFont="1" applyFill="1" applyBorder="1" applyAlignment="1" applyProtection="1">
      <alignment/>
      <protection hidden="1"/>
    </xf>
    <xf numFmtId="0" fontId="23" fillId="3" borderId="21" xfId="21" applyFill="1" applyBorder="1" applyAlignment="1">
      <alignment/>
    </xf>
    <xf numFmtId="0" fontId="0" fillId="3" borderId="22" xfId="0" applyFill="1" applyBorder="1" applyAlignment="1">
      <alignment/>
    </xf>
    <xf numFmtId="0" fontId="0" fillId="12" borderId="1" xfId="0" applyFill="1" applyBorder="1" applyAlignment="1" applyProtection="1">
      <alignment horizontal="center"/>
      <protection hidden="1"/>
    </xf>
    <xf numFmtId="0" fontId="0" fillId="3" borderId="21" xfId="0" applyFill="1" applyBorder="1" applyAlignment="1">
      <alignment/>
    </xf>
    <xf numFmtId="0" fontId="0" fillId="3" borderId="2" xfId="0" applyFill="1" applyBorder="1" applyAlignment="1" applyProtection="1">
      <alignment horizontal="center"/>
      <protection hidden="1" locked="0"/>
    </xf>
    <xf numFmtId="0" fontId="0" fillId="3" borderId="3" xfId="0" applyFill="1" applyBorder="1" applyAlignment="1" applyProtection="1">
      <alignment/>
      <protection hidden="1" locked="0"/>
    </xf>
    <xf numFmtId="196" fontId="22" fillId="0" borderId="0" xfId="23" applyNumberFormat="1" applyFont="1" applyFill="1" applyAlignment="1" applyProtection="1">
      <alignment horizontal="right"/>
      <protection hidden="1"/>
    </xf>
    <xf numFmtId="196" fontId="0" fillId="13" borderId="1" xfId="23" applyNumberFormat="1" applyFill="1" applyBorder="1">
      <alignment/>
      <protection/>
    </xf>
    <xf numFmtId="0" fontId="0" fillId="4" borderId="0" xfId="23" applyFill="1" applyAlignment="1">
      <alignment horizontal="center"/>
      <protection/>
    </xf>
    <xf numFmtId="0" fontId="0" fillId="3" borderId="0" xfId="0" applyFill="1" applyAlignment="1">
      <alignment horizontal="center"/>
    </xf>
    <xf numFmtId="0" fontId="4" fillId="0" borderId="0" xfId="23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200" fontId="33" fillId="6" borderId="23" xfId="0" applyNumberFormat="1" applyFont="1" applyFill="1" applyBorder="1" applyAlignment="1" applyProtection="1">
      <alignment horizontal="center" vertical="center"/>
      <protection hidden="1"/>
    </xf>
    <xf numFmtId="200" fontId="33" fillId="6" borderId="24" xfId="0" applyNumberFormat="1" applyFont="1" applyFill="1" applyBorder="1" applyAlignment="1" applyProtection="1">
      <alignment horizontal="center" vertical="center"/>
      <protection hidden="1"/>
    </xf>
    <xf numFmtId="0" fontId="29" fillId="3" borderId="25" xfId="0" applyFont="1" applyFill="1" applyBorder="1" applyAlignment="1" applyProtection="1">
      <alignment horizontal="center"/>
      <protection hidden="1"/>
    </xf>
    <xf numFmtId="0" fontId="35" fillId="3" borderId="14" xfId="0" applyFont="1" applyFill="1" applyBorder="1" applyAlignment="1" applyProtection="1">
      <alignment horizontal="center"/>
      <protection/>
    </xf>
    <xf numFmtId="0" fontId="35" fillId="3" borderId="15" xfId="0" applyFont="1" applyFill="1" applyBorder="1" applyAlignment="1" applyProtection="1">
      <alignment horizontal="center"/>
      <protection/>
    </xf>
    <xf numFmtId="0" fontId="35" fillId="3" borderId="16" xfId="0" applyFont="1" applyFill="1" applyBorder="1" applyAlignment="1" applyProtection="1">
      <alignment horizontal="center"/>
      <protection/>
    </xf>
    <xf numFmtId="0" fontId="29" fillId="3" borderId="6" xfId="0" applyFont="1" applyFill="1" applyBorder="1" applyAlignment="1" applyProtection="1">
      <alignment horizontal="center"/>
      <protection/>
    </xf>
    <xf numFmtId="0" fontId="29" fillId="3" borderId="2" xfId="0" applyFont="1" applyFill="1" applyBorder="1" applyAlignment="1" applyProtection="1">
      <alignment horizontal="center"/>
      <protection/>
    </xf>
    <xf numFmtId="0" fontId="29" fillId="3" borderId="3" xfId="0" applyFont="1" applyFill="1" applyBorder="1" applyAlignment="1" applyProtection="1">
      <alignment horizontal="center"/>
      <protection/>
    </xf>
    <xf numFmtId="0" fontId="36" fillId="3" borderId="0" xfId="0" applyFont="1" applyFill="1" applyAlignment="1" applyProtection="1">
      <alignment horizontal="left"/>
      <protection/>
    </xf>
    <xf numFmtId="200" fontId="33" fillId="6" borderId="26" xfId="0" applyNumberFormat="1" applyFont="1" applyFill="1" applyBorder="1" applyAlignment="1" applyProtection="1">
      <alignment horizontal="center" vertical="center"/>
      <protection hidden="1"/>
    </xf>
    <xf numFmtId="200" fontId="33" fillId="6" borderId="27" xfId="0" applyNumberFormat="1" applyFont="1" applyFill="1" applyBorder="1" applyAlignment="1" applyProtection="1">
      <alignment horizontal="center" vertical="center"/>
      <protection hidden="1"/>
    </xf>
    <xf numFmtId="0" fontId="29" fillId="3" borderId="28" xfId="0" applyFont="1" applyFill="1" applyBorder="1" applyAlignment="1" applyProtection="1">
      <alignment horizontal="center"/>
      <protection hidden="1"/>
    </xf>
    <xf numFmtId="0" fontId="27" fillId="5" borderId="0" xfId="23" applyFont="1" applyFill="1" applyBorder="1" applyAlignment="1">
      <alignment horizontal="center" vertical="center"/>
      <protection/>
    </xf>
    <xf numFmtId="0" fontId="27" fillId="5" borderId="19" xfId="23" applyFont="1" applyFill="1" applyBorder="1" applyAlignment="1">
      <alignment horizontal="center" vertical="center"/>
      <protection/>
    </xf>
    <xf numFmtId="0" fontId="27" fillId="5" borderId="0" xfId="23" applyFont="1" applyFill="1" applyBorder="1" applyAlignment="1" applyProtection="1">
      <alignment horizontal="center" vertical="center"/>
      <protection/>
    </xf>
    <xf numFmtId="0" fontId="21" fillId="4" borderId="18" xfId="23" applyFont="1" applyFill="1" applyBorder="1" applyAlignment="1">
      <alignment horizontal="center"/>
      <protection/>
    </xf>
    <xf numFmtId="0" fontId="21" fillId="4" borderId="19" xfId="23" applyFont="1" applyFill="1" applyBorder="1" applyAlignment="1">
      <alignment horizontal="center"/>
      <protection/>
    </xf>
    <xf numFmtId="0" fontId="21" fillId="4" borderId="20" xfId="23" applyFont="1" applyFill="1" applyBorder="1" applyAlignment="1">
      <alignment horizontal="center"/>
      <protection/>
    </xf>
    <xf numFmtId="0" fontId="20" fillId="4" borderId="18" xfId="23" applyFont="1" applyFill="1" applyBorder="1" applyAlignment="1">
      <alignment horizontal="center"/>
      <protection/>
    </xf>
    <xf numFmtId="0" fontId="20" fillId="4" borderId="20" xfId="23" applyFont="1" applyFill="1" applyBorder="1" applyAlignment="1">
      <alignment horizontal="center"/>
      <protection/>
    </xf>
    <xf numFmtId="0" fontId="2" fillId="3" borderId="1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0" fillId="4" borderId="0" xfId="23" applyFill="1" applyAlignment="1">
      <alignment horizontal="center"/>
      <protection/>
    </xf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32" fillId="3" borderId="6" xfId="0" applyFont="1" applyFill="1" applyBorder="1" applyAlignment="1" applyProtection="1">
      <alignment horizontal="center" vertical="top" wrapText="1" shrinkToFit="1"/>
      <protection/>
    </xf>
    <xf numFmtId="0" fontId="10" fillId="3" borderId="3" xfId="0" applyFont="1" applyFill="1" applyBorder="1" applyAlignment="1" applyProtection="1">
      <alignment horizontal="center" vertical="top" wrapText="1" shrinkToFit="1"/>
      <protection/>
    </xf>
    <xf numFmtId="0" fontId="21" fillId="3" borderId="6" xfId="0" applyFont="1" applyFill="1" applyBorder="1" applyAlignment="1" applyProtection="1">
      <alignment horizontal="center"/>
      <protection/>
    </xf>
    <xf numFmtId="0" fontId="21" fillId="3" borderId="2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0" fillId="3" borderId="6" xfId="0" applyFont="1" applyFill="1" applyBorder="1" applyAlignment="1" applyProtection="1">
      <alignment horizontal="center"/>
      <protection/>
    </xf>
    <xf numFmtId="0" fontId="20" fillId="3" borderId="3" xfId="0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Βασικό_ΟΛΠ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85725</xdr:rowOff>
    </xdr:from>
    <xdr:to>
      <xdr:col>6</xdr:col>
      <xdr:colOff>304800</xdr:colOff>
      <xdr:row>8</xdr:row>
      <xdr:rowOff>85725</xdr:rowOff>
    </xdr:to>
    <xdr:sp>
      <xdr:nvSpPr>
        <xdr:cNvPr id="1" name="Shape 7170"/>
        <xdr:cNvSpPr>
          <a:spLocks/>
        </xdr:cNvSpPr>
      </xdr:nvSpPr>
      <xdr:spPr>
        <a:xfrm flipH="1">
          <a:off x="5772150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76200</xdr:rowOff>
    </xdr:from>
    <xdr:to>
      <xdr:col>6</xdr:col>
      <xdr:colOff>295275</xdr:colOff>
      <xdr:row>10</xdr:row>
      <xdr:rowOff>76200</xdr:rowOff>
    </xdr:to>
    <xdr:sp>
      <xdr:nvSpPr>
        <xdr:cNvPr id="2" name="Shape 7172"/>
        <xdr:cNvSpPr>
          <a:spLocks/>
        </xdr:cNvSpPr>
      </xdr:nvSpPr>
      <xdr:spPr>
        <a:xfrm flipH="1">
          <a:off x="5772150" y="1733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85725</xdr:rowOff>
    </xdr:from>
    <xdr:to>
      <xdr:col>6</xdr:col>
      <xdr:colOff>304800</xdr:colOff>
      <xdr:row>10</xdr:row>
      <xdr:rowOff>85725</xdr:rowOff>
    </xdr:to>
    <xdr:sp>
      <xdr:nvSpPr>
        <xdr:cNvPr id="3" name="Shape 9216"/>
        <xdr:cNvSpPr>
          <a:spLocks/>
        </xdr:cNvSpPr>
      </xdr:nvSpPr>
      <xdr:spPr>
        <a:xfrm flipH="1">
          <a:off x="5772150" y="174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30</xdr:row>
      <xdr:rowOff>95250</xdr:rowOff>
    </xdr:from>
    <xdr:to>
      <xdr:col>8</xdr:col>
      <xdr:colOff>504825</xdr:colOff>
      <xdr:row>30</xdr:row>
      <xdr:rowOff>95250</xdr:rowOff>
    </xdr:to>
    <xdr:sp>
      <xdr:nvSpPr>
        <xdr:cNvPr id="1" name="Shape 5121"/>
        <xdr:cNvSpPr>
          <a:spLocks/>
        </xdr:cNvSpPr>
      </xdr:nvSpPr>
      <xdr:spPr>
        <a:xfrm flipV="1">
          <a:off x="5991225" y="5095875"/>
          <a:ext cx="66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76200</xdr:rowOff>
    </xdr:from>
    <xdr:to>
      <xdr:col>6</xdr:col>
      <xdr:colOff>552450</xdr:colOff>
      <xdr:row>18</xdr:row>
      <xdr:rowOff>76200</xdr:rowOff>
    </xdr:to>
    <xdr:sp>
      <xdr:nvSpPr>
        <xdr:cNvPr id="2" name="Shape 5122"/>
        <xdr:cNvSpPr>
          <a:spLocks/>
        </xdr:cNvSpPr>
      </xdr:nvSpPr>
      <xdr:spPr>
        <a:xfrm>
          <a:off x="4076700" y="3133725"/>
          <a:ext cx="952500" cy="0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180975</xdr:colOff>
      <xdr:row>19</xdr:row>
      <xdr:rowOff>76200</xdr:rowOff>
    </xdr:from>
    <xdr:to>
      <xdr:col>6</xdr:col>
      <xdr:colOff>552450</xdr:colOff>
      <xdr:row>19</xdr:row>
      <xdr:rowOff>76200</xdr:rowOff>
    </xdr:to>
    <xdr:sp>
      <xdr:nvSpPr>
        <xdr:cNvPr id="3" name="Shape 5123"/>
        <xdr:cNvSpPr>
          <a:spLocks/>
        </xdr:cNvSpPr>
      </xdr:nvSpPr>
      <xdr:spPr>
        <a:xfrm>
          <a:off x="3971925" y="3295650"/>
          <a:ext cx="10572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4" name="Shape 5126"/>
        <xdr:cNvSpPr>
          <a:spLocks/>
        </xdr:cNvSpPr>
      </xdr:nvSpPr>
      <xdr:spPr>
        <a:xfrm>
          <a:off x="6896100" y="5000625"/>
          <a:ext cx="1038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114300</xdr:rowOff>
    </xdr:from>
    <xdr:to>
      <xdr:col>8</xdr:col>
      <xdr:colOff>523875</xdr:colOff>
      <xdr:row>32</xdr:row>
      <xdr:rowOff>114300</xdr:rowOff>
    </xdr:to>
    <xdr:sp>
      <xdr:nvSpPr>
        <xdr:cNvPr id="5" name="Shape 5129"/>
        <xdr:cNvSpPr>
          <a:spLocks/>
        </xdr:cNvSpPr>
      </xdr:nvSpPr>
      <xdr:spPr>
        <a:xfrm flipV="1">
          <a:off x="6010275" y="5438775"/>
          <a:ext cx="66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9525</xdr:rowOff>
    </xdr:from>
    <xdr:to>
      <xdr:col>11</xdr:col>
      <xdr:colOff>9525</xdr:colOff>
      <xdr:row>22</xdr:row>
      <xdr:rowOff>152400</xdr:rowOff>
    </xdr:to>
    <xdr:sp>
      <xdr:nvSpPr>
        <xdr:cNvPr id="6" name="AutoShape 2"/>
        <xdr:cNvSpPr>
          <a:spLocks/>
        </xdr:cNvSpPr>
      </xdr:nvSpPr>
      <xdr:spPr>
        <a:xfrm>
          <a:off x="7953375" y="3067050"/>
          <a:ext cx="67627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915150" y="4819650"/>
          <a:ext cx="981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523875</xdr:colOff>
      <xdr:row>20</xdr:row>
      <xdr:rowOff>95250</xdr:rowOff>
    </xdr:from>
    <xdr:to>
      <xdr:col>4</xdr:col>
      <xdr:colOff>619125</xdr:colOff>
      <xdr:row>20</xdr:row>
      <xdr:rowOff>95250</xdr:rowOff>
    </xdr:to>
    <xdr:sp>
      <xdr:nvSpPr>
        <xdr:cNvPr id="2" name="Line 8"/>
        <xdr:cNvSpPr>
          <a:spLocks/>
        </xdr:cNvSpPr>
      </xdr:nvSpPr>
      <xdr:spPr>
        <a:xfrm flipV="1">
          <a:off x="2743200" y="3619500"/>
          <a:ext cx="866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561975</xdr:colOff>
      <xdr:row>19</xdr:row>
      <xdr:rowOff>95250</xdr:rowOff>
    </xdr:from>
    <xdr:to>
      <xdr:col>4</xdr:col>
      <xdr:colOff>666750</xdr:colOff>
      <xdr:row>19</xdr:row>
      <xdr:rowOff>95250</xdr:rowOff>
    </xdr:to>
    <xdr:sp>
      <xdr:nvSpPr>
        <xdr:cNvPr id="3" name="Line 9"/>
        <xdr:cNvSpPr>
          <a:spLocks/>
        </xdr:cNvSpPr>
      </xdr:nvSpPr>
      <xdr:spPr>
        <a:xfrm flipV="1">
          <a:off x="2781300" y="3457575"/>
          <a:ext cx="876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695325</xdr:colOff>
      <xdr:row>30</xdr:row>
      <xdr:rowOff>114300</xdr:rowOff>
    </xdr:from>
    <xdr:to>
      <xdr:col>8</xdr:col>
      <xdr:colOff>523875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5838825" y="5257800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ktelonistis.freegr.ne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C3:M23"/>
  <sheetViews>
    <sheetView showGridLines="0" showRowColHeaders="0" workbookViewId="0" topLeftCell="B1">
      <selection activeCell="L27" sqref="L27"/>
    </sheetView>
  </sheetViews>
  <sheetFormatPr defaultColWidth="9.00390625" defaultRowHeight="12.75"/>
  <cols>
    <col min="1" max="3" width="9.125" style="1" customWidth="1"/>
    <col min="4" max="4" width="9.00390625" style="1" hidden="1" customWidth="1"/>
    <col min="5" max="16384" width="9.125" style="1" customWidth="1"/>
  </cols>
  <sheetData>
    <row r="3" spans="3:13" ht="12.75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3:13" ht="33">
      <c r="C4" s="157" t="s">
        <v>0</v>
      </c>
      <c r="D4" s="158"/>
      <c r="E4" s="158"/>
      <c r="F4" s="158"/>
      <c r="G4" s="158"/>
      <c r="H4" s="158"/>
      <c r="I4" s="158"/>
      <c r="J4" s="158"/>
      <c r="K4" s="159"/>
      <c r="L4" s="156"/>
      <c r="M4" s="156"/>
    </row>
    <row r="5" spans="3:13" ht="33">
      <c r="C5" s="157" t="s">
        <v>1</v>
      </c>
      <c r="D5" s="160"/>
      <c r="E5" s="160"/>
      <c r="F5" s="160"/>
      <c r="G5" s="160"/>
      <c r="H5" s="160"/>
      <c r="I5" s="161" t="s">
        <v>94</v>
      </c>
      <c r="J5" s="161"/>
      <c r="K5" s="162" t="s">
        <v>117</v>
      </c>
      <c r="L5" s="163"/>
      <c r="M5" s="156"/>
    </row>
    <row r="6" spans="3:13" ht="12.75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3:13" ht="12.75"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3:13" ht="12.75"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3:13" ht="12.75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3:13" ht="12.75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3:13" ht="12.75"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3:13" ht="12.75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3:13" ht="12.75" hidden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3:13" ht="12.75">
      <c r="C14" s="164" t="s">
        <v>2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3:13" ht="12.75"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3:13" ht="12.75">
      <c r="C16" s="165" t="s">
        <v>66</v>
      </c>
      <c r="D16" s="166"/>
      <c r="E16" s="166"/>
      <c r="F16" s="167"/>
      <c r="G16" s="156"/>
      <c r="H16" s="168" t="s">
        <v>116</v>
      </c>
      <c r="I16" s="156"/>
      <c r="J16" s="156"/>
      <c r="K16" s="156"/>
      <c r="L16" s="156"/>
      <c r="M16" s="156"/>
    </row>
    <row r="17" spans="3:13" ht="12.75">
      <c r="C17" s="156"/>
      <c r="D17" s="156"/>
      <c r="E17" s="156"/>
      <c r="F17" s="156"/>
      <c r="G17" s="169"/>
      <c r="H17" s="168" t="s">
        <v>118</v>
      </c>
      <c r="I17" s="156"/>
      <c r="J17" s="156"/>
      <c r="K17" s="156"/>
      <c r="L17" s="156"/>
      <c r="M17" s="156"/>
    </row>
    <row r="18" spans="3:13" ht="12.75">
      <c r="C18" s="156"/>
      <c r="D18" s="156"/>
      <c r="E18" s="156"/>
      <c r="F18" s="156"/>
      <c r="G18" s="156"/>
      <c r="H18" s="168" t="s">
        <v>89</v>
      </c>
      <c r="I18" s="156"/>
      <c r="J18" s="156"/>
      <c r="K18" s="156"/>
      <c r="L18" s="156"/>
      <c r="M18" s="156"/>
    </row>
    <row r="19" spans="3:13" ht="12.75"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3:13" ht="12.75"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3:13" ht="12.75"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3:13" ht="12.75"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3:13" ht="12.75"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</sheetData>
  <sheetProtection password="CC3F" sheet="1" objects="1" scenarios="1" insertHyperlink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36"/>
  <sheetViews>
    <sheetView showGridLines="0" tabSelected="1" defaultGridColor="0" colorId="30" workbookViewId="0" topLeftCell="A1">
      <selection activeCell="I20" sqref="I20"/>
    </sheetView>
  </sheetViews>
  <sheetFormatPr defaultColWidth="9.00390625" defaultRowHeight="12.75"/>
  <cols>
    <col min="1" max="1" width="9.125" style="141" customWidth="1"/>
    <col min="2" max="2" width="13.375" style="141" bestFit="1" customWidth="1"/>
    <col min="3" max="3" width="14.125" style="141" bestFit="1" customWidth="1"/>
    <col min="4" max="4" width="8.375" style="141" customWidth="1"/>
    <col min="5" max="5" width="16.00390625" style="141" bestFit="1" customWidth="1"/>
    <col min="6" max="6" width="14.375" style="141" customWidth="1"/>
    <col min="7" max="7" width="13.375" style="141" bestFit="1" customWidth="1"/>
    <col min="8" max="8" width="14.125" style="141" bestFit="1" customWidth="1"/>
    <col min="9" max="9" width="9.125" style="141" customWidth="1"/>
    <col min="10" max="10" width="10.625" style="141" customWidth="1"/>
    <col min="11" max="252" width="9.125" style="141" customWidth="1"/>
    <col min="253" max="253" width="10.125" style="141" bestFit="1" customWidth="1"/>
    <col min="254" max="16384" width="9.125" style="141" customWidth="1"/>
  </cols>
  <sheetData>
    <row r="1" spans="1:12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2.75">
      <c r="A3" s="148"/>
      <c r="B3" s="218" t="s">
        <v>93</v>
      </c>
      <c r="C3" s="219"/>
      <c r="D3" s="219"/>
      <c r="E3" s="219"/>
      <c r="F3" s="219"/>
      <c r="G3" s="219"/>
      <c r="H3" s="220"/>
      <c r="I3" s="148"/>
      <c r="J3" s="148"/>
      <c r="K3" s="148"/>
      <c r="L3" s="148"/>
    </row>
    <row r="4" spans="1:12" ht="13.5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4.25" thickBot="1" thickTop="1">
      <c r="A5" s="199"/>
      <c r="D5" s="148"/>
      <c r="E5" s="214" t="s">
        <v>99</v>
      </c>
      <c r="F5" s="224"/>
      <c r="I5" s="148"/>
      <c r="J5" s="148"/>
      <c r="K5" s="148"/>
      <c r="L5" s="148"/>
    </row>
    <row r="6" spans="1:12" ht="13.5" thickTop="1">
      <c r="A6" s="148"/>
      <c r="D6" s="148"/>
      <c r="E6" s="148"/>
      <c r="F6" s="148"/>
      <c r="I6" s="148"/>
      <c r="J6" s="148"/>
      <c r="K6" s="148"/>
      <c r="L6" s="148"/>
    </row>
    <row r="7" spans="1:12" ht="12.75">
      <c r="A7" s="148"/>
      <c r="D7" s="148"/>
      <c r="E7" s="149" t="s">
        <v>100</v>
      </c>
      <c r="F7" s="145"/>
      <c r="I7" s="148"/>
      <c r="J7" s="148"/>
      <c r="K7" s="150"/>
      <c r="L7" s="148"/>
    </row>
    <row r="8" spans="1:12" ht="12.75">
      <c r="A8" s="148"/>
      <c r="D8" s="148"/>
      <c r="E8" s="148"/>
      <c r="F8" s="148"/>
      <c r="I8" s="148"/>
      <c r="J8" s="148"/>
      <c r="K8" s="148"/>
      <c r="L8" s="148"/>
    </row>
    <row r="9" spans="1:256" ht="12.75">
      <c r="A9" s="148"/>
      <c r="E9" s="149" t="s">
        <v>103</v>
      </c>
      <c r="F9" s="144"/>
      <c r="G9" s="187" t="s">
        <v>82</v>
      </c>
      <c r="H9" s="153"/>
      <c r="I9" s="148"/>
      <c r="L9" s="148"/>
      <c r="IQ9" s="173"/>
      <c r="IS9" s="141" t="s">
        <v>105</v>
      </c>
      <c r="IT9" s="174" t="s">
        <v>83</v>
      </c>
      <c r="IU9" s="174" t="s">
        <v>92</v>
      </c>
      <c r="IV9" s="174" t="s">
        <v>84</v>
      </c>
    </row>
    <row r="10" spans="1:256" ht="12.75">
      <c r="A10" s="148"/>
      <c r="D10" s="148"/>
      <c r="E10" s="148"/>
      <c r="F10" s="148"/>
      <c r="I10" s="148"/>
      <c r="J10" s="148"/>
      <c r="K10" s="148"/>
      <c r="L10" s="148"/>
      <c r="IQ10" s="182" t="s">
        <v>86</v>
      </c>
      <c r="IS10" s="5"/>
      <c r="IT10" s="176"/>
      <c r="IU10" s="177"/>
      <c r="IV10" s="178"/>
    </row>
    <row r="11" spans="1:256" ht="12.75">
      <c r="A11" s="148"/>
      <c r="E11" s="149" t="s">
        <v>101</v>
      </c>
      <c r="F11" s="144"/>
      <c r="G11" s="221" t="s">
        <v>82</v>
      </c>
      <c r="H11" s="221"/>
      <c r="I11" s="148"/>
      <c r="L11" s="148"/>
      <c r="IQ11" s="182" t="s">
        <v>85</v>
      </c>
      <c r="IS11" s="179" t="b">
        <v>0</v>
      </c>
      <c r="IT11" s="204" t="b">
        <v>0</v>
      </c>
      <c r="IU11" s="183" t="b">
        <v>0</v>
      </c>
      <c r="IV11" s="179" t="b">
        <v>0</v>
      </c>
    </row>
    <row r="12" spans="1:256" ht="12.75">
      <c r="A12" s="148"/>
      <c r="D12" s="148"/>
      <c r="E12" s="148"/>
      <c r="F12" s="148"/>
      <c r="I12" s="148"/>
      <c r="J12" s="148"/>
      <c r="K12" s="151"/>
      <c r="L12" s="148"/>
      <c r="IQ12" s="182" t="s">
        <v>87</v>
      </c>
      <c r="IS12" s="5"/>
      <c r="IT12" s="205"/>
      <c r="IU12" s="176"/>
      <c r="IV12" s="179"/>
    </row>
    <row r="13" spans="1:256" ht="12.75">
      <c r="A13" s="148"/>
      <c r="B13" s="180" t="s">
        <v>107</v>
      </c>
      <c r="C13" s="181"/>
      <c r="D13" s="153"/>
      <c r="E13" s="149" t="s">
        <v>21</v>
      </c>
      <c r="F13" s="145" t="str">
        <f>IF(IT11=TRUE,"Y","--")</f>
        <v>--</v>
      </c>
      <c r="I13" s="148"/>
      <c r="J13" s="148"/>
      <c r="K13" s="154"/>
      <c r="L13" s="148"/>
      <c r="IQ13" s="182"/>
      <c r="IS13" s="5"/>
      <c r="IT13" s="205" t="b">
        <v>0</v>
      </c>
      <c r="IU13" s="175"/>
      <c r="IV13" s="179" t="b">
        <v>0</v>
      </c>
    </row>
    <row r="14" spans="1:256" ht="12.75">
      <c r="A14" s="148"/>
      <c r="D14" s="148"/>
      <c r="E14" s="148"/>
      <c r="F14" s="148"/>
      <c r="I14" s="148"/>
      <c r="J14" s="148"/>
      <c r="K14" s="148"/>
      <c r="L14" s="148"/>
      <c r="IQ14" s="182"/>
      <c r="IT14" s="175"/>
      <c r="IU14" s="175"/>
      <c r="IV14" s="175"/>
    </row>
    <row r="15" spans="1:256" ht="12.75">
      <c r="A15" s="148"/>
      <c r="D15" s="153"/>
      <c r="E15" s="149" t="s">
        <v>80</v>
      </c>
      <c r="F15" s="145" t="str">
        <f>IF(IT13=TRUE,"Y","--")</f>
        <v>--</v>
      </c>
      <c r="I15" s="148"/>
      <c r="J15" s="148"/>
      <c r="K15" s="154"/>
      <c r="L15" s="148"/>
      <c r="IQ15" s="182">
        <v>2</v>
      </c>
      <c r="IT15" s="175"/>
      <c r="IU15" s="175"/>
      <c r="IV15" s="175"/>
    </row>
    <row r="16" spans="1:256" ht="12.75">
      <c r="A16" s="148"/>
      <c r="D16" s="153"/>
      <c r="E16" s="184"/>
      <c r="F16" s="148"/>
      <c r="I16" s="148"/>
      <c r="J16" s="148"/>
      <c r="K16" s="154"/>
      <c r="L16" s="148"/>
      <c r="IQ16" s="182"/>
      <c r="IT16" s="175"/>
      <c r="IU16" s="175"/>
      <c r="IV16" s="175"/>
    </row>
    <row r="17" spans="1:256" ht="12.75">
      <c r="A17" s="148"/>
      <c r="B17" s="199"/>
      <c r="C17" s="199"/>
      <c r="D17" s="153"/>
      <c r="E17" s="149" t="s">
        <v>106</v>
      </c>
      <c r="F17" s="145" t="str">
        <f>IF(T2=TRUE,"Y","-")</f>
        <v>-</v>
      </c>
      <c r="I17" s="148"/>
      <c r="J17" s="148"/>
      <c r="K17" s="154"/>
      <c r="L17" s="148"/>
      <c r="IQ17" s="182"/>
      <c r="IT17" s="175"/>
      <c r="IU17" s="175"/>
      <c r="IV17" s="175"/>
    </row>
    <row r="18" spans="1:256" ht="12.75">
      <c r="A18" s="148"/>
      <c r="B18" s="199"/>
      <c r="C18" s="199"/>
      <c r="D18" s="153"/>
      <c r="E18" s="184"/>
      <c r="I18" s="148"/>
      <c r="J18" s="148"/>
      <c r="K18" s="154"/>
      <c r="L18" s="148"/>
      <c r="IQ18" s="182"/>
      <c r="IT18" s="175"/>
      <c r="IU18" s="175"/>
      <c r="IV18" s="175"/>
    </row>
    <row r="19" spans="1:256" ht="12.75">
      <c r="A19" s="148"/>
      <c r="D19" s="150"/>
      <c r="E19" s="149" t="s">
        <v>102</v>
      </c>
      <c r="F19" s="202" t="str">
        <f>'CONT EOK '!D5</f>
        <v>  </v>
      </c>
      <c r="I19" s="148"/>
      <c r="J19" s="148"/>
      <c r="K19" s="148"/>
      <c r="L19" s="148"/>
      <c r="IQ19" s="182">
        <v>1</v>
      </c>
      <c r="IT19" s="175"/>
      <c r="IU19" s="175"/>
      <c r="IV19" s="175"/>
    </row>
    <row r="20" spans="1:256" ht="12.75">
      <c r="A20" s="148"/>
      <c r="B20" s="200" t="s">
        <v>97</v>
      </c>
      <c r="C20" s="201"/>
      <c r="D20" s="148"/>
      <c r="E20" s="148"/>
      <c r="F20" s="148"/>
      <c r="I20" s="148"/>
      <c r="J20" s="148"/>
      <c r="K20" s="148"/>
      <c r="L20" s="148"/>
      <c r="IQ20" s="182"/>
      <c r="IT20" s="175"/>
      <c r="IU20" s="175"/>
      <c r="IV20" s="175"/>
    </row>
    <row r="21" spans="1:256" ht="12.75">
      <c r="A21" s="148"/>
      <c r="D21" s="148"/>
      <c r="E21" s="148"/>
      <c r="F21" s="148"/>
      <c r="I21" s="148"/>
      <c r="J21" s="148"/>
      <c r="K21" s="148"/>
      <c r="L21" s="148"/>
      <c r="IQ21" s="146"/>
      <c r="IT21" s="175"/>
      <c r="IU21" s="175"/>
      <c r="IV21" s="175"/>
    </row>
    <row r="22" spans="1:12" ht="12.75">
      <c r="A22" s="148"/>
      <c r="D22" s="148"/>
      <c r="E22" s="149" t="s">
        <v>96</v>
      </c>
      <c r="F22" s="198">
        <f>'CONT EOK '!J26</f>
        <v>0</v>
      </c>
      <c r="I22" s="148"/>
      <c r="J22" s="148"/>
      <c r="K22" s="148"/>
      <c r="L22" s="148"/>
    </row>
    <row r="23" spans="1:12" ht="12.75">
      <c r="A23" s="148"/>
      <c r="B23" s="203" t="s">
        <v>98</v>
      </c>
      <c r="C23" s="201"/>
      <c r="D23" s="148"/>
      <c r="E23" s="148"/>
      <c r="F23" s="148"/>
      <c r="I23" s="148"/>
      <c r="J23" s="148"/>
      <c r="K23" s="148"/>
      <c r="L23" s="148"/>
    </row>
    <row r="24" spans="1:12" ht="12.75">
      <c r="A24" s="148"/>
      <c r="D24" s="148"/>
      <c r="I24" s="148"/>
      <c r="J24" s="148"/>
      <c r="K24" s="148"/>
      <c r="L24" s="148"/>
    </row>
    <row r="25" spans="1:12" ht="16.5" customHeight="1">
      <c r="A25" s="148"/>
      <c r="D25" s="148"/>
      <c r="E25" s="149" t="s">
        <v>88</v>
      </c>
      <c r="F25" s="147" t="str">
        <f>'CONT EOK '!J29</f>
        <v>0 €</v>
      </c>
      <c r="I25" s="148"/>
      <c r="J25" s="148"/>
      <c r="K25" s="148"/>
      <c r="L25" s="148"/>
    </row>
    <row r="26" spans="1:12" ht="13.5" customHeight="1" thickBot="1">
      <c r="A26" s="148"/>
      <c r="D26" s="148"/>
      <c r="I26" s="148"/>
      <c r="J26" s="148"/>
      <c r="K26" s="148"/>
      <c r="L26" s="148"/>
    </row>
    <row r="27" spans="1:12" ht="13.5" customHeight="1" thickTop="1">
      <c r="A27" s="148"/>
      <c r="D27" s="148"/>
      <c r="E27" s="222" t="str">
        <f>'CONT EOK '!J31</f>
        <v> 0  €</v>
      </c>
      <c r="F27" s="223"/>
      <c r="I27" s="148"/>
      <c r="J27" s="148"/>
      <c r="K27" s="148"/>
      <c r="L27" s="148"/>
    </row>
    <row r="28" spans="1:12" ht="13.5" thickBot="1">
      <c r="A28" s="148"/>
      <c r="D28" s="148"/>
      <c r="E28" s="212"/>
      <c r="F28" s="213"/>
      <c r="I28" s="148"/>
      <c r="J28" s="148"/>
      <c r="K28" s="148"/>
      <c r="L28" s="148"/>
    </row>
    <row r="29" spans="1:12" ht="13.5" thickTop="1">
      <c r="A29" s="148"/>
      <c r="D29" s="148"/>
      <c r="I29" s="148"/>
      <c r="J29" s="148"/>
      <c r="K29" s="148"/>
      <c r="L29" s="148"/>
    </row>
    <row r="30" spans="1:12" ht="12.75">
      <c r="A30" s="148"/>
      <c r="B30" s="148"/>
      <c r="C30" s="148"/>
      <c r="D30" s="148"/>
      <c r="E30" s="54" t="s">
        <v>79</v>
      </c>
      <c r="F30" s="152">
        <f>'CONT EOK '!J33</f>
        <v>0</v>
      </c>
      <c r="G30" s="148"/>
      <c r="H30" s="148"/>
      <c r="I30" s="148"/>
      <c r="J30" s="148"/>
      <c r="K30" s="148"/>
      <c r="L30" s="148"/>
    </row>
    <row r="31" spans="1:12" ht="12.75">
      <c r="A31" s="148"/>
      <c r="I31" s="148"/>
      <c r="J31" s="148"/>
      <c r="K31" s="148"/>
      <c r="L31" s="148"/>
    </row>
    <row r="32" spans="1:12" ht="12.75">
      <c r="A32" s="148"/>
      <c r="B32" s="215" t="s">
        <v>81</v>
      </c>
      <c r="C32" s="216"/>
      <c r="D32" s="216"/>
      <c r="E32" s="216"/>
      <c r="F32" s="216"/>
      <c r="G32" s="216"/>
      <c r="H32" s="217"/>
      <c r="I32" s="148"/>
      <c r="J32" s="148"/>
      <c r="K32" s="148"/>
      <c r="L32" s="148"/>
    </row>
    <row r="33" spans="1:12" ht="12.75">
      <c r="A33" s="148"/>
      <c r="L33" s="148"/>
    </row>
    <row r="34" spans="1:12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1:12" ht="12.75">
      <c r="A35" s="148"/>
      <c r="B35" s="148"/>
      <c r="I35" s="148"/>
      <c r="J35" s="148"/>
      <c r="K35" s="148"/>
      <c r="L35" s="148"/>
    </row>
    <row r="36" spans="1:12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</sheetData>
  <sheetProtection insertHyperlinks="0"/>
  <mergeCells count="5">
    <mergeCell ref="B32:H32"/>
    <mergeCell ref="B3:H3"/>
    <mergeCell ref="G11:H11"/>
    <mergeCell ref="E27:F28"/>
    <mergeCell ref="E5:F5"/>
  </mergeCells>
  <hyperlinks>
    <hyperlink ref="B20" r:id="rId1" display="http://ektelonistis.freegr.net"/>
  </hyperlink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51">
    <tabColor indexed="60"/>
  </sheetPr>
  <dimension ref="A1:AD51"/>
  <sheetViews>
    <sheetView workbookViewId="0" topLeftCell="A1">
      <pane ySplit="5" topLeftCell="BM6" activePane="bottomLeft" state="frozen"/>
      <selection pane="topLeft" activeCell="M26" sqref="M26"/>
      <selection pane="bottomLeft" activeCell="J30" sqref="J30"/>
    </sheetView>
  </sheetViews>
  <sheetFormatPr defaultColWidth="9.00390625" defaultRowHeight="12.75"/>
  <cols>
    <col min="1" max="1" width="8.625" style="9" customWidth="1"/>
    <col min="2" max="2" width="10.125" style="9" customWidth="1"/>
    <col min="3" max="3" width="11.875" style="9" customWidth="1"/>
    <col min="4" max="4" width="10.125" style="9" customWidth="1"/>
    <col min="5" max="6" width="9.00390625" style="9" customWidth="1"/>
    <col min="7" max="8" width="11.00390625" style="9" customWidth="1"/>
    <col min="9" max="9" width="9.75390625" style="9" customWidth="1"/>
    <col min="10" max="10" width="13.625" style="9" customWidth="1"/>
    <col min="11" max="13" width="9.00390625" style="9" customWidth="1"/>
    <col min="14" max="14" width="10.75390625" style="9" customWidth="1"/>
    <col min="15" max="21" width="9.00390625" style="9" customWidth="1"/>
    <col min="22" max="25" width="10.75390625" style="9" customWidth="1"/>
    <col min="26" max="31" width="9.00390625" style="9" customWidth="1"/>
    <col min="32" max="32" width="9.125" style="9" customWidth="1"/>
    <col min="33" max="16384" width="9.00390625" style="9" customWidth="1"/>
  </cols>
  <sheetData>
    <row r="1" spans="1:30" ht="12.75">
      <c r="A1" s="24"/>
      <c r="B1" s="24"/>
      <c r="C1" s="225" t="s">
        <v>71</v>
      </c>
      <c r="D1" s="225"/>
      <c r="E1" s="225"/>
      <c r="F1" s="225"/>
      <c r="G1" s="225"/>
      <c r="H1" s="24"/>
      <c r="I1" s="24"/>
      <c r="J1" s="24"/>
      <c r="K1" s="227" t="s">
        <v>72</v>
      </c>
      <c r="L1" s="227"/>
      <c r="M1" s="47"/>
      <c r="N1" s="47"/>
      <c r="Z1" s="210" t="s">
        <v>115</v>
      </c>
      <c r="AA1" s="210" t="s">
        <v>111</v>
      </c>
      <c r="AB1" s="210" t="s">
        <v>112</v>
      </c>
      <c r="AC1" s="210" t="s">
        <v>113</v>
      </c>
      <c r="AD1" s="210" t="s">
        <v>114</v>
      </c>
    </row>
    <row r="2" spans="1:30" ht="12.75">
      <c r="A2" s="24"/>
      <c r="B2" s="24"/>
      <c r="C2" s="226"/>
      <c r="D2" s="226"/>
      <c r="E2" s="226"/>
      <c r="F2" s="226"/>
      <c r="G2" s="226"/>
      <c r="H2" s="24"/>
      <c r="I2" s="24"/>
      <c r="J2" s="24"/>
      <c r="K2" s="227"/>
      <c r="L2" s="227"/>
      <c r="M2" s="47"/>
      <c r="N2" s="47"/>
      <c r="X2"/>
      <c r="Y2"/>
      <c r="Z2" s="241" t="s">
        <v>3</v>
      </c>
      <c r="AA2" s="241"/>
      <c r="AB2" s="241"/>
      <c r="AC2" s="208"/>
      <c r="AD2"/>
    </row>
    <row r="3" spans="1:30" ht="12.75">
      <c r="A3" s="26"/>
      <c r="B3" s="231" t="s">
        <v>4</v>
      </c>
      <c r="C3" s="232"/>
      <c r="D3" s="27" t="s">
        <v>5</v>
      </c>
      <c r="E3" s="28"/>
      <c r="F3" s="28"/>
      <c r="G3" s="228" t="s">
        <v>6</v>
      </c>
      <c r="H3" s="229"/>
      <c r="I3" s="230"/>
      <c r="J3" s="26"/>
      <c r="K3" s="101"/>
      <c r="L3" s="105" t="s">
        <v>73</v>
      </c>
      <c r="M3" s="47"/>
      <c r="N3" s="47"/>
      <c r="X3"/>
      <c r="Y3"/>
      <c r="Z3"/>
      <c r="AA3"/>
      <c r="AB3"/>
      <c r="AC3"/>
      <c r="AD3"/>
    </row>
    <row r="4" spans="1:30" ht="12.75">
      <c r="A4" s="137" t="s">
        <v>7</v>
      </c>
      <c r="B4" s="27" t="s">
        <v>8</v>
      </c>
      <c r="C4" s="27" t="s">
        <v>9</v>
      </c>
      <c r="D4" s="38" t="s">
        <v>67</v>
      </c>
      <c r="E4" s="138" t="s">
        <v>68</v>
      </c>
      <c r="F4" s="138" t="s">
        <v>69</v>
      </c>
      <c r="G4" s="139" t="s">
        <v>54</v>
      </c>
      <c r="H4" s="140" t="s">
        <v>55</v>
      </c>
      <c r="I4" s="140" t="s">
        <v>12</v>
      </c>
      <c r="J4" s="27" t="s">
        <v>13</v>
      </c>
      <c r="K4" s="103"/>
      <c r="L4" s="105" t="s">
        <v>74</v>
      </c>
      <c r="M4" s="47"/>
      <c r="N4" s="47"/>
      <c r="X4"/>
      <c r="Y4" s="234" t="s">
        <v>14</v>
      </c>
      <c r="Z4" s="235"/>
      <c r="AA4" s="235"/>
      <c r="AB4" s="235"/>
      <c r="AC4" s="235"/>
      <c r="AD4" s="236"/>
    </row>
    <row r="5" spans="1:30" ht="12.75">
      <c r="A5" s="133">
        <f>'ΦΥΛΛΟ ΥΠΟΛΟΓΙΣΜΟΥ'!F7</f>
        <v>0</v>
      </c>
      <c r="B5" s="134">
        <f>'ΦΥΛΛΟ ΥΠΟΛΟΓΙΣΜΟΥ'!F9</f>
        <v>0</v>
      </c>
      <c r="C5" s="134">
        <f>'ΦΥΛΛΟ ΥΠΟΛΟΓΙΣΜΟΥ'!F11</f>
        <v>0</v>
      </c>
      <c r="D5" s="95" t="str">
        <f>IF(B5=0,"  ",IF(C5=0,"  ",DATEDIF(B5,C5,"d")+1))</f>
        <v>  </v>
      </c>
      <c r="E5" s="142" t="str">
        <f>'ΦΥΛΛΟ ΥΠΟΛΟΓΙΣΜΟΥ'!F15</f>
        <v>--</v>
      </c>
      <c r="F5" s="142" t="str">
        <f>'ΦΥΛΛΟ ΥΠΟΛΟΓΙΣΜΟΥ'!F13</f>
        <v>--</v>
      </c>
      <c r="G5" s="135" t="b">
        <f>IF(F5=0,"         ---",IF(F5="Y",IF(D5&lt;=2,Z$7*D5,IF(D5&lt;=10,(D5-2)*AA$7,IF(D5&lt;=20,(8*AA$7)+(D5-10)*AB$7,IF(D5&lt;=30,(8*AA$7)+(10*AB$7)+(D5-20)*AC$7,IF(D5&gt;=31,(8*AA$7)+(10*AB$7)+(10*AC$7)+(D5-30)*AD$7)))))))</f>
        <v>0</v>
      </c>
      <c r="H5" s="135" t="b">
        <f>IF(F5=0,"         ---",IF(E5="Y",IF(D5&lt;=2,Z$6*D5,IF(D5&lt;=10,(D5-2)*AA$6,IF(D5&lt;=20,(8*AA$6)+(D5-10)*AB$6,IF(D5&lt;=30,(8*AA$6)+(10*AB$6)+(D5-20)*AC$6,IF(D5&gt;=31,(8*AA$6)+(10*AB$6)+(10*AC$6)+(D5-30)*AD$6)))))))</f>
        <v>0</v>
      </c>
      <c r="I5" s="136">
        <f>A5</f>
        <v>0</v>
      </c>
      <c r="J5" s="135">
        <f>SUM(G5:H5)*I5</f>
        <v>0</v>
      </c>
      <c r="X5"/>
      <c r="Y5" s="3" t="s">
        <v>15</v>
      </c>
      <c r="Z5" s="4" t="s">
        <v>62</v>
      </c>
      <c r="AA5" s="39" t="s">
        <v>63</v>
      </c>
      <c r="AB5" s="3" t="s">
        <v>109</v>
      </c>
      <c r="AC5" s="3" t="s">
        <v>110</v>
      </c>
      <c r="AD5" s="3" t="s">
        <v>108</v>
      </c>
    </row>
    <row r="6" spans="1:30" ht="12.75">
      <c r="A6" s="13"/>
      <c r="B6" s="13"/>
      <c r="C6" s="13"/>
      <c r="D6" s="13"/>
      <c r="E6" s="13"/>
      <c r="F6" s="13"/>
      <c r="G6" s="13"/>
      <c r="H6" s="13"/>
      <c r="I6" s="13"/>
      <c r="J6" s="13"/>
      <c r="X6" s="211">
        <v>6</v>
      </c>
      <c r="Y6" s="5" t="s">
        <v>16</v>
      </c>
      <c r="Z6">
        <v>0</v>
      </c>
      <c r="AA6" s="121">
        <v>6.33852</v>
      </c>
      <c r="AB6" s="121">
        <v>9.508</v>
      </c>
      <c r="AC6" s="121">
        <v>14.262</v>
      </c>
      <c r="AD6" s="121">
        <v>28.524</v>
      </c>
    </row>
    <row r="7" spans="1:30" ht="12.75">
      <c r="A7" s="10"/>
      <c r="B7" s="37"/>
      <c r="C7" s="37"/>
      <c r="D7" s="37"/>
      <c r="E7" s="12"/>
      <c r="F7" s="12"/>
      <c r="G7" s="12"/>
      <c r="H7" s="12"/>
      <c r="I7" s="12"/>
      <c r="J7" s="12"/>
      <c r="X7" s="211">
        <v>7</v>
      </c>
      <c r="Y7" s="5" t="s">
        <v>17</v>
      </c>
      <c r="Z7">
        <v>0</v>
      </c>
      <c r="AA7" s="121">
        <v>12.678</v>
      </c>
      <c r="AB7" s="121">
        <v>19.016</v>
      </c>
      <c r="AC7" s="121">
        <v>28.524</v>
      </c>
      <c r="AD7" s="121">
        <v>57.045</v>
      </c>
    </row>
    <row r="8" spans="1:30" ht="12.75">
      <c r="A8" s="13"/>
      <c r="B8" s="14"/>
      <c r="C8" s="14"/>
      <c r="D8" s="14"/>
      <c r="E8" s="12"/>
      <c r="F8" s="12"/>
      <c r="G8" s="11"/>
      <c r="H8" s="11"/>
      <c r="I8" s="11"/>
      <c r="J8" s="11"/>
      <c r="V8" s="40"/>
      <c r="X8"/>
      <c r="Y8" s="237" t="s">
        <v>95</v>
      </c>
      <c r="Z8" s="188">
        <v>0</v>
      </c>
      <c r="AA8" s="189">
        <v>5.869</v>
      </c>
      <c r="AB8" s="189">
        <v>8.804</v>
      </c>
      <c r="AC8" s="189"/>
      <c r="AD8" s="190">
        <v>17.608</v>
      </c>
    </row>
    <row r="9" spans="1:30" ht="12.75">
      <c r="A9" s="13"/>
      <c r="B9" s="14"/>
      <c r="C9" s="14"/>
      <c r="D9" s="14"/>
      <c r="E9" s="12"/>
      <c r="F9" s="12"/>
      <c r="G9" s="11"/>
      <c r="H9" s="11"/>
      <c r="I9" s="11"/>
      <c r="J9" s="11"/>
      <c r="V9" s="41"/>
      <c r="W9" s="42"/>
      <c r="X9"/>
      <c r="Y9" s="238"/>
      <c r="Z9" s="191">
        <v>0</v>
      </c>
      <c r="AA9" s="192">
        <v>11.739</v>
      </c>
      <c r="AB9" s="192">
        <v>17.608</v>
      </c>
      <c r="AC9" s="192"/>
      <c r="AD9" s="193">
        <v>35.216</v>
      </c>
    </row>
    <row r="10" spans="1:30" ht="12.75">
      <c r="A10" s="13"/>
      <c r="B10" s="14"/>
      <c r="C10" s="14"/>
      <c r="D10" s="14"/>
      <c r="E10" s="12"/>
      <c r="F10" s="12"/>
      <c r="G10" s="11"/>
      <c r="H10" s="11"/>
      <c r="I10" s="11"/>
      <c r="J10" s="11"/>
      <c r="V10" s="41"/>
      <c r="W10" s="42"/>
      <c r="X10"/>
      <c r="Y10"/>
      <c r="Z10"/>
      <c r="AA10"/>
      <c r="AB10"/>
      <c r="AC10"/>
      <c r="AD10"/>
    </row>
    <row r="11" spans="1:30" ht="12.75">
      <c r="A11" s="7"/>
      <c r="B11" s="7"/>
      <c r="C11" s="7"/>
      <c r="D11" s="7"/>
      <c r="E11" s="7"/>
      <c r="F11" s="7"/>
      <c r="G11" s="15"/>
      <c r="H11" s="15"/>
      <c r="I11" s="16"/>
      <c r="J11" s="16"/>
      <c r="V11" s="41"/>
      <c r="W11" s="42"/>
      <c r="X11"/>
      <c r="Y11"/>
      <c r="Z11"/>
      <c r="AA11"/>
      <c r="AB11"/>
      <c r="AC11"/>
      <c r="AD11"/>
    </row>
    <row r="12" spans="1:30" ht="12.75">
      <c r="A12" s="119">
        <f>SUM(A5:A11)</f>
        <v>0</v>
      </c>
      <c r="B12" s="7"/>
      <c r="C12" s="7"/>
      <c r="D12" s="7"/>
      <c r="E12" s="7"/>
      <c r="F12" s="7"/>
      <c r="G12" s="15"/>
      <c r="H12" s="15"/>
      <c r="I12" s="16"/>
      <c r="J12" s="129">
        <f>SUM(J5:J11)</f>
        <v>0</v>
      </c>
      <c r="V12" s="41"/>
      <c r="W12" s="42"/>
      <c r="X12"/>
      <c r="Y12"/>
      <c r="Z12"/>
      <c r="AA12"/>
      <c r="AB12"/>
      <c r="AC12"/>
      <c r="AD12"/>
    </row>
    <row r="13" spans="1:30" ht="12.75">
      <c r="A13" s="7"/>
      <c r="B13" s="7"/>
      <c r="C13" s="7"/>
      <c r="D13" s="7"/>
      <c r="E13" s="7"/>
      <c r="F13" s="7"/>
      <c r="G13" s="7"/>
      <c r="H13" s="7"/>
      <c r="I13" s="7"/>
      <c r="J13" s="16"/>
      <c r="V13" s="41"/>
      <c r="W13" s="42"/>
      <c r="X13"/>
      <c r="Y13"/>
      <c r="Z13" s="242" t="s">
        <v>18</v>
      </c>
      <c r="AA13" s="242"/>
      <c r="AB13" s="242"/>
      <c r="AC13" s="209"/>
      <c r="AD13"/>
    </row>
    <row r="14" spans="1:30" ht="12.75">
      <c r="A14" s="24"/>
      <c r="B14" s="24"/>
      <c r="C14" s="225" t="s">
        <v>70</v>
      </c>
      <c r="D14" s="225"/>
      <c r="E14" s="225"/>
      <c r="F14" s="225"/>
      <c r="G14" s="225"/>
      <c r="H14" s="225"/>
      <c r="I14" s="24"/>
      <c r="J14" s="25"/>
      <c r="V14" s="41"/>
      <c r="W14" s="42"/>
      <c r="X14"/>
      <c r="Y14"/>
      <c r="Z14"/>
      <c r="AA14"/>
      <c r="AB14"/>
      <c r="AC14"/>
      <c r="AD14"/>
    </row>
    <row r="15" spans="1:30" ht="12.75">
      <c r="A15" s="24"/>
      <c r="B15" s="24"/>
      <c r="C15" s="225"/>
      <c r="D15" s="225"/>
      <c r="E15" s="225"/>
      <c r="F15" s="225"/>
      <c r="G15" s="225"/>
      <c r="H15" s="225"/>
      <c r="I15" s="24"/>
      <c r="J15" s="25"/>
      <c r="V15" s="41"/>
      <c r="W15" s="42"/>
      <c r="X15"/>
      <c r="Y15" s="234" t="s">
        <v>19</v>
      </c>
      <c r="Z15" s="236"/>
      <c r="AA15"/>
      <c r="AB15"/>
      <c r="AC15"/>
      <c r="AD15"/>
    </row>
    <row r="16" spans="1:30" ht="12.75">
      <c r="A16" s="7"/>
      <c r="B16" s="7"/>
      <c r="C16" s="7"/>
      <c r="D16" s="7"/>
      <c r="E16" s="8"/>
      <c r="F16" s="8"/>
      <c r="G16" s="7"/>
      <c r="H16" s="7"/>
      <c r="I16" s="7"/>
      <c r="J16" s="16"/>
      <c r="V16" s="41"/>
      <c r="W16" s="42"/>
      <c r="X16"/>
      <c r="Y16" s="3" t="s">
        <v>20</v>
      </c>
      <c r="Z16" s="3" t="s">
        <v>21</v>
      </c>
      <c r="AA16"/>
      <c r="AB16"/>
      <c r="AC16"/>
      <c r="AD16"/>
    </row>
    <row r="17" spans="1:30" ht="24">
      <c r="A17" s="17"/>
      <c r="B17" s="7"/>
      <c r="C17" s="7"/>
      <c r="D17" s="7"/>
      <c r="E17" s="7"/>
      <c r="F17" s="18"/>
      <c r="G17" s="29" t="s">
        <v>22</v>
      </c>
      <c r="H17" s="29" t="s">
        <v>23</v>
      </c>
      <c r="I17" s="36" t="s">
        <v>24</v>
      </c>
      <c r="J17" s="29" t="s">
        <v>25</v>
      </c>
      <c r="V17" s="41"/>
      <c r="W17" s="195"/>
      <c r="X17" s="5" t="s">
        <v>26</v>
      </c>
      <c r="Y17" s="196">
        <v>25.356</v>
      </c>
      <c r="Z17" s="196">
        <v>38.033</v>
      </c>
      <c r="AA17" s="121"/>
      <c r="AB17"/>
      <c r="AC17"/>
      <c r="AD17"/>
    </row>
    <row r="18" spans="1:30" ht="12.75">
      <c r="A18" s="7"/>
      <c r="B18" s="7"/>
      <c r="C18" s="7"/>
      <c r="D18" s="7"/>
      <c r="E18" s="7"/>
      <c r="F18" s="13"/>
      <c r="G18" s="13"/>
      <c r="H18" s="13"/>
      <c r="I18" s="13"/>
      <c r="J18" s="11"/>
      <c r="V18" s="41"/>
      <c r="W18" s="42"/>
      <c r="X18" s="5" t="s">
        <v>27</v>
      </c>
      <c r="Y18" s="121"/>
      <c r="Z18" s="121"/>
      <c r="AA18" s="121"/>
      <c r="AB18"/>
      <c r="AC18"/>
      <c r="AD18"/>
    </row>
    <row r="19" spans="1:30" ht="12.75">
      <c r="A19" s="30" t="s">
        <v>30</v>
      </c>
      <c r="B19" s="31"/>
      <c r="C19" s="32"/>
      <c r="E19" s="19" t="s">
        <v>50</v>
      </c>
      <c r="F19" s="13"/>
      <c r="G19" s="93">
        <f>IF(E5="Y",A5,IF(E6="Y",A6,0))</f>
        <v>0</v>
      </c>
      <c r="H19" s="92" t="str">
        <f>IF(E5&amp;E6="Y","20'","---")</f>
        <v>---</v>
      </c>
      <c r="I19" s="132">
        <f>IF(H19="20'",$Y$17,)</f>
        <v>0</v>
      </c>
      <c r="J19" s="128">
        <f>G19*I19</f>
        <v>0</v>
      </c>
      <c r="V19" s="41"/>
      <c r="W19" s="42"/>
      <c r="X19" s="3" t="s">
        <v>29</v>
      </c>
      <c r="Y19" s="121">
        <f>1374/340.75</f>
        <v>4.032281731474688</v>
      </c>
      <c r="Z19" s="121">
        <f>2366/340.75</f>
        <v>6.943506969919295</v>
      </c>
      <c r="AA19" s="121"/>
      <c r="AB19"/>
      <c r="AC19"/>
      <c r="AD19"/>
    </row>
    <row r="20" spans="1:30" ht="12.75">
      <c r="A20" s="30" t="s">
        <v>32</v>
      </c>
      <c r="B20" s="31"/>
      <c r="C20" s="32"/>
      <c r="E20" s="19" t="s">
        <v>51</v>
      </c>
      <c r="F20" s="13"/>
      <c r="G20" s="93">
        <f>IF(F5="Y",A5,IF(F6="Y",A6,0))</f>
        <v>0</v>
      </c>
      <c r="H20" s="94" t="str">
        <f>IF(F5&amp;F6="Y","40'","---")</f>
        <v>---</v>
      </c>
      <c r="I20" s="186">
        <f>IF(H20="40'",$Z$17,)</f>
        <v>0</v>
      </c>
      <c r="J20" s="128">
        <f>G20*I20</f>
        <v>0</v>
      </c>
      <c r="V20" s="41"/>
      <c r="W20" s="42"/>
      <c r="X20" s="5" t="s">
        <v>31</v>
      </c>
      <c r="Y20" s="121">
        <f>SUM(Y17:Y19)</f>
        <v>29.38828173147469</v>
      </c>
      <c r="Z20" s="121">
        <f>SUM(Z17:Z19)</f>
        <v>44.9765069699193</v>
      </c>
      <c r="AA20" s="121"/>
      <c r="AB20"/>
      <c r="AC20"/>
      <c r="AD20"/>
    </row>
    <row r="21" spans="1:30" ht="12.75">
      <c r="A21" s="30" t="s">
        <v>91</v>
      </c>
      <c r="B21" s="31"/>
      <c r="C21" s="32"/>
      <c r="E21" s="19"/>
      <c r="F21" s="13"/>
      <c r="G21" s="93"/>
      <c r="H21" s="94"/>
      <c r="I21" s="132"/>
      <c r="J21" s="128" t="str">
        <f>IF('ΦΥΛΛΟ ΥΠΟΛΟΓΙΣΜΟΥ'!IU11=FALSE,"  ",$Z$38*A5)</f>
        <v>  </v>
      </c>
      <c r="L21" s="207">
        <f>SUM(J19:J20,J22,J23)</f>
        <v>0</v>
      </c>
      <c r="V21" s="41"/>
      <c r="W21" s="42"/>
      <c r="X21" s="185"/>
      <c r="Y21" s="121"/>
      <c r="Z21" s="121"/>
      <c r="AA21" s="121"/>
      <c r="AB21"/>
      <c r="AC21"/>
      <c r="AD21"/>
    </row>
    <row r="22" spans="1:30" ht="12.75">
      <c r="A22" s="30" t="s">
        <v>35</v>
      </c>
      <c r="B22" s="33"/>
      <c r="C22" s="34"/>
      <c r="E22" s="7"/>
      <c r="F22" s="13"/>
      <c r="G22" s="13"/>
      <c r="H22" s="13"/>
      <c r="I22" s="13"/>
      <c r="J22" s="155">
        <f>IF('ΦΥΛΛΟ ΥΠΟΛΟΓΙΣΜΟΥ'!F13=0,"  ",($Z$29))*A5</f>
        <v>0</v>
      </c>
      <c r="V22" s="41"/>
      <c r="W22" s="42"/>
      <c r="X22"/>
      <c r="Y22"/>
      <c r="Z22"/>
      <c r="AA22"/>
      <c r="AB22"/>
      <c r="AC22"/>
      <c r="AD22"/>
    </row>
    <row r="23" spans="1:30" ht="12.75">
      <c r="A23" s="30" t="s">
        <v>104</v>
      </c>
      <c r="B23" s="33"/>
      <c r="C23" s="34"/>
      <c r="E23" s="7"/>
      <c r="F23" s="13"/>
      <c r="G23" s="13"/>
      <c r="H23" s="13"/>
      <c r="I23" s="13"/>
      <c r="J23" s="206" t="str">
        <f>IF('ΦΥΛΛΟ ΥΠΟΛΟΓΙΣΜΟΥ'!IS11=FALSE,"  ",$Z$30*A5)</f>
        <v>  </v>
      </c>
      <c r="V23" s="41"/>
      <c r="W23" s="42"/>
      <c r="X23"/>
      <c r="Y23"/>
      <c r="Z23"/>
      <c r="AA23"/>
      <c r="AB23"/>
      <c r="AC23"/>
      <c r="AD23"/>
    </row>
    <row r="24" spans="5:30" ht="12.75">
      <c r="E24" s="7"/>
      <c r="F24" s="13"/>
      <c r="G24" s="13"/>
      <c r="H24" s="13"/>
      <c r="I24" s="13"/>
      <c r="J24" s="155"/>
      <c r="V24" s="41"/>
      <c r="W24" s="42"/>
      <c r="X24"/>
      <c r="Y24"/>
      <c r="Z24"/>
      <c r="AA24"/>
      <c r="AB24"/>
      <c r="AC24"/>
      <c r="AD24"/>
    </row>
    <row r="25" spans="22:30" ht="12.75">
      <c r="V25" s="41"/>
      <c r="W25" s="42"/>
      <c r="X25"/>
      <c r="Y25"/>
      <c r="Z25"/>
      <c r="AA25"/>
      <c r="AB25"/>
      <c r="AC25"/>
      <c r="AD25"/>
    </row>
    <row r="26" spans="1:30" ht="12.75">
      <c r="A26" s="35" t="s">
        <v>53</v>
      </c>
      <c r="B26" s="34"/>
      <c r="J26" s="130">
        <f>J12+SUM(J19:J23)</f>
        <v>0</v>
      </c>
      <c r="V26" s="41"/>
      <c r="W26" s="42"/>
      <c r="X26"/>
      <c r="Y26"/>
      <c r="Z26"/>
      <c r="AA26"/>
      <c r="AB26"/>
      <c r="AC26"/>
      <c r="AD26"/>
    </row>
    <row r="27" spans="22:30" ht="12.75">
      <c r="V27" s="41"/>
      <c r="W27" s="42"/>
      <c r="X27"/>
      <c r="Y27"/>
      <c r="Z27" s="242" t="s">
        <v>36</v>
      </c>
      <c r="AA27" s="242"/>
      <c r="AB27" s="242"/>
      <c r="AC27" s="209"/>
      <c r="AD27"/>
    </row>
    <row r="28" spans="22:30" ht="12.75">
      <c r="V28" s="41"/>
      <c r="W28" s="42"/>
      <c r="X28"/>
      <c r="Y28"/>
      <c r="Z28"/>
      <c r="AA28"/>
      <c r="AB28"/>
      <c r="AC28"/>
      <c r="AD28"/>
    </row>
    <row r="29" spans="1:30" ht="12.75">
      <c r="A29" s="30" t="s">
        <v>88</v>
      </c>
      <c r="B29" s="20"/>
      <c r="C29" s="21"/>
      <c r="E29" s="7"/>
      <c r="F29" s="13"/>
      <c r="G29" s="13"/>
      <c r="H29" s="13"/>
      <c r="I29" s="13"/>
      <c r="J29" s="131" t="str">
        <f>IF(A5=0,"0 €",(J12+SUM(J19:J23))*19%)</f>
        <v>0 €</v>
      </c>
      <c r="V29" s="41"/>
      <c r="W29" s="42"/>
      <c r="X29" s="233" t="s">
        <v>37</v>
      </c>
      <c r="Y29" s="233"/>
      <c r="Z29" s="197">
        <v>1.73</v>
      </c>
      <c r="AA29" s="194"/>
      <c r="AB29" s="2"/>
      <c r="AC29" s="2"/>
      <c r="AD29"/>
    </row>
    <row r="30" spans="1:30" ht="12.75">
      <c r="A30" s="7"/>
      <c r="B30" s="22"/>
      <c r="C30" s="22"/>
      <c r="D30" s="22"/>
      <c r="E30" s="7"/>
      <c r="F30" s="7"/>
      <c r="G30" s="7"/>
      <c r="H30" s="7"/>
      <c r="I30" s="7"/>
      <c r="J30" s="16"/>
      <c r="V30" s="41"/>
      <c r="W30" s="42"/>
      <c r="X30" s="233" t="s">
        <v>39</v>
      </c>
      <c r="Y30" s="233"/>
      <c r="Z30" s="121">
        <v>7.34</v>
      </c>
      <c r="AA30" s="2"/>
      <c r="AB30" s="2"/>
      <c r="AC30" s="2"/>
      <c r="AD30"/>
    </row>
    <row r="31" spans="1:30" ht="12.75">
      <c r="A31" s="7"/>
      <c r="B31" s="22"/>
      <c r="C31" s="22"/>
      <c r="D31" s="22"/>
      <c r="E31" s="7"/>
      <c r="F31" s="7"/>
      <c r="G31" s="7"/>
      <c r="H31" s="23" t="s">
        <v>52</v>
      </c>
      <c r="I31" s="7"/>
      <c r="J31" s="170" t="str">
        <f>IF(A5=0," 0  €",SUM(J26:J29))</f>
        <v> 0  €</v>
      </c>
      <c r="V31" s="41"/>
      <c r="W31" s="42"/>
      <c r="X31" s="233" t="s">
        <v>40</v>
      </c>
      <c r="Y31" s="233"/>
      <c r="Z31" s="121">
        <v>4.101</v>
      </c>
      <c r="AA31" s="121">
        <v>6.77</v>
      </c>
      <c r="AB31" s="2"/>
      <c r="AC31" s="2"/>
      <c r="AD31"/>
    </row>
    <row r="32" spans="22:30" ht="12.75">
      <c r="V32" s="41"/>
      <c r="W32" s="42"/>
      <c r="X32" s="243" t="s">
        <v>41</v>
      </c>
      <c r="Y32" s="243"/>
      <c r="Z32" s="121">
        <f>2250/340.75</f>
        <v>6.603081438004402</v>
      </c>
      <c r="AA32" s="6" t="s">
        <v>42</v>
      </c>
      <c r="AB32" s="121">
        <f>266/340.75</f>
        <v>0.780630961115187</v>
      </c>
      <c r="AC32" s="121"/>
      <c r="AD32"/>
    </row>
    <row r="33" spans="8:30" ht="12.75">
      <c r="H33" s="124" t="s">
        <v>78</v>
      </c>
      <c r="J33" s="123">
        <f>(J31*340.75)</f>
        <v>0</v>
      </c>
      <c r="V33" s="41"/>
      <c r="W33" s="42"/>
      <c r="X33" s="233" t="s">
        <v>43</v>
      </c>
      <c r="Y33" s="233"/>
      <c r="Z33" s="121">
        <f>4441/340.75</f>
        <v>13.033015407190023</v>
      </c>
      <c r="AA33" s="6" t="s">
        <v>42</v>
      </c>
      <c r="AB33" s="121">
        <f>315/340.75</f>
        <v>0.9244314013206163</v>
      </c>
      <c r="AC33" s="121"/>
      <c r="AD33"/>
    </row>
    <row r="34" spans="22:30" ht="12.75">
      <c r="V34" s="41"/>
      <c r="W34" s="42"/>
      <c r="X34" s="233" t="s">
        <v>44</v>
      </c>
      <c r="Y34" s="233"/>
      <c r="Z34" s="121">
        <v>78.468</v>
      </c>
      <c r="AA34" s="2"/>
      <c r="AB34" s="2"/>
      <c r="AC34" s="2"/>
      <c r="AD34"/>
    </row>
    <row r="35" spans="22:30" ht="12.75">
      <c r="V35" s="41"/>
      <c r="W35" s="42"/>
      <c r="X35" s="233" t="s">
        <v>45</v>
      </c>
      <c r="Y35" s="233"/>
      <c r="Z35" s="121">
        <f>10753/340.75</f>
        <v>31.55685986793837</v>
      </c>
      <c r="AA35" s="2"/>
      <c r="AB35" s="2"/>
      <c r="AC35" s="2"/>
      <c r="AD35"/>
    </row>
    <row r="36" spans="22:30" ht="12.75">
      <c r="V36" s="41"/>
      <c r="W36" s="42"/>
      <c r="X36" s="233" t="s">
        <v>46</v>
      </c>
      <c r="Y36" s="233"/>
      <c r="Z36" s="121">
        <f>18280/340.75</f>
        <v>53.646368305209094</v>
      </c>
      <c r="AA36" s="2"/>
      <c r="AB36" s="2"/>
      <c r="AC36" s="2"/>
      <c r="AD36"/>
    </row>
    <row r="37" spans="3:30" ht="12.75">
      <c r="C37" s="239" t="s">
        <v>66</v>
      </c>
      <c r="D37" s="240"/>
      <c r="E37" s="240"/>
      <c r="V37" s="41"/>
      <c r="W37" s="42"/>
      <c r="X37" s="233" t="s">
        <v>47</v>
      </c>
      <c r="Y37" s="233"/>
      <c r="Z37" s="121"/>
      <c r="AA37" s="2"/>
      <c r="AB37" s="2"/>
      <c r="AC37" s="2"/>
      <c r="AD37"/>
    </row>
    <row r="38" spans="13:26" ht="12.75">
      <c r="M38" s="2"/>
      <c r="N38" s="2"/>
      <c r="O38" s="2"/>
      <c r="P38" s="2"/>
      <c r="Q38" s="2"/>
      <c r="R38"/>
      <c r="V38" s="41"/>
      <c r="W38" s="42"/>
      <c r="X38" s="233" t="s">
        <v>90</v>
      </c>
      <c r="Y38" s="233"/>
      <c r="Z38" s="9">
        <v>6.383</v>
      </c>
    </row>
    <row r="39" spans="22:25" ht="12.75">
      <c r="V39" s="41"/>
      <c r="W39" s="42"/>
      <c r="X39" s="42"/>
      <c r="Y39" s="42"/>
    </row>
    <row r="40" spans="22:25" ht="12.75">
      <c r="V40" s="41"/>
      <c r="W40" s="42"/>
      <c r="X40" s="42"/>
      <c r="Y40" s="42"/>
    </row>
    <row r="41" spans="22:25" ht="12.75">
      <c r="V41" s="41"/>
      <c r="W41" s="42"/>
      <c r="X41" s="42"/>
      <c r="Y41" s="42"/>
    </row>
    <row r="42" spans="22:25" ht="12.75">
      <c r="V42" s="41"/>
      <c r="W42" s="42"/>
      <c r="X42" s="42"/>
      <c r="Y42" s="42"/>
    </row>
    <row r="43" spans="22:25" ht="12.75">
      <c r="V43" s="41"/>
      <c r="W43" s="42"/>
      <c r="X43" s="42"/>
      <c r="Y43" s="42"/>
    </row>
    <row r="44" spans="22:25" ht="12.75">
      <c r="V44" s="41"/>
      <c r="W44" s="42"/>
      <c r="X44" s="42"/>
      <c r="Y44" s="42"/>
    </row>
    <row r="45" spans="22:25" ht="12.75">
      <c r="V45" s="41"/>
      <c r="W45" s="42"/>
      <c r="X45" s="42"/>
      <c r="Y45" s="42"/>
    </row>
    <row r="46" spans="23:25" ht="12.75">
      <c r="W46" s="42"/>
      <c r="X46" s="42"/>
      <c r="Y46" s="42"/>
    </row>
    <row r="47" spans="23:25" ht="12.75">
      <c r="W47" s="42"/>
      <c r="X47" s="42"/>
      <c r="Y47" s="42"/>
    </row>
    <row r="48" spans="23:25" ht="12.75">
      <c r="W48" s="42"/>
      <c r="X48" s="42"/>
      <c r="Y48" s="42"/>
    </row>
    <row r="49" spans="23:25" ht="12.75">
      <c r="W49" s="42"/>
      <c r="X49" s="42"/>
      <c r="Y49" s="42"/>
    </row>
    <row r="50" spans="23:25" ht="12.75">
      <c r="W50" s="42"/>
      <c r="X50" s="42"/>
      <c r="Y50" s="42"/>
    </row>
    <row r="51" spans="23:25" ht="12.75">
      <c r="W51" s="42"/>
      <c r="X51" s="42"/>
      <c r="Y51" s="42"/>
    </row>
  </sheetData>
  <sheetProtection/>
  <mergeCells count="22">
    <mergeCell ref="X38:Y38"/>
    <mergeCell ref="C37:E37"/>
    <mergeCell ref="Z2:AB2"/>
    <mergeCell ref="Z13:AB13"/>
    <mergeCell ref="Z27:AB27"/>
    <mergeCell ref="C14:H15"/>
    <mergeCell ref="X36:Y36"/>
    <mergeCell ref="X37:Y37"/>
    <mergeCell ref="X32:Y32"/>
    <mergeCell ref="X33:Y33"/>
    <mergeCell ref="X34:Y34"/>
    <mergeCell ref="X35:Y35"/>
    <mergeCell ref="X31:Y31"/>
    <mergeCell ref="Y4:AD4"/>
    <mergeCell ref="Y15:Z15"/>
    <mergeCell ref="X29:Y29"/>
    <mergeCell ref="X30:Y30"/>
    <mergeCell ref="Y8:Y9"/>
    <mergeCell ref="C1:G2"/>
    <mergeCell ref="K1:L2"/>
    <mergeCell ref="G3:I3"/>
    <mergeCell ref="B3:C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AD43"/>
  <sheetViews>
    <sheetView workbookViewId="0" topLeftCell="A1">
      <pane ySplit="6" topLeftCell="BM7" activePane="bottomLeft" state="frozen"/>
      <selection pane="topLeft" activeCell="B10" sqref="B10"/>
      <selection pane="bottomLeft" activeCell="B10" sqref="B10"/>
    </sheetView>
  </sheetViews>
  <sheetFormatPr defaultColWidth="9.00390625" defaultRowHeight="12.75"/>
  <cols>
    <col min="1" max="1" width="9.375" style="47" customWidth="1"/>
    <col min="2" max="3" width="9.875" style="47" customWidth="1"/>
    <col min="4" max="4" width="10.125" style="47" customWidth="1"/>
    <col min="5" max="5" width="8.875" style="47" customWidth="1"/>
    <col min="6" max="6" width="7.625" style="47" customWidth="1"/>
    <col min="7" max="7" width="11.75390625" style="47" customWidth="1"/>
    <col min="8" max="8" width="12.375" style="47" customWidth="1"/>
    <col min="9" max="9" width="10.875" style="47" customWidth="1"/>
    <col min="10" max="10" width="12.875" style="47" customWidth="1"/>
    <col min="11" max="11" width="9.125" style="47" customWidth="1"/>
    <col min="12" max="12" width="10.00390625" style="47" customWidth="1"/>
    <col min="13" max="13" width="10.00390625" style="47" bestFit="1" customWidth="1"/>
    <col min="14" max="14" width="10.625" style="47" bestFit="1" customWidth="1"/>
    <col min="15" max="16384" width="9.125" style="47" customWidth="1"/>
  </cols>
  <sheetData>
    <row r="1" spans="1:12" ht="12.75">
      <c r="A1" s="46"/>
      <c r="B1" s="46"/>
      <c r="C1" s="225" t="s">
        <v>71</v>
      </c>
      <c r="D1" s="225"/>
      <c r="E1" s="225"/>
      <c r="F1" s="225"/>
      <c r="G1" s="225"/>
      <c r="H1" s="46"/>
      <c r="I1" s="46"/>
      <c r="J1" s="46"/>
      <c r="K1" s="227" t="s">
        <v>72</v>
      </c>
      <c r="L1" s="227"/>
    </row>
    <row r="2" spans="1:29" ht="12.75">
      <c r="A2" s="46"/>
      <c r="B2" s="46"/>
      <c r="C2" s="226"/>
      <c r="D2" s="226"/>
      <c r="E2" s="226"/>
      <c r="F2" s="226"/>
      <c r="G2" s="226"/>
      <c r="H2" s="46"/>
      <c r="I2" s="46"/>
      <c r="J2" s="46"/>
      <c r="K2" s="227"/>
      <c r="L2" s="227"/>
      <c r="AA2" s="246" t="s">
        <v>3</v>
      </c>
      <c r="AB2" s="247"/>
      <c r="AC2" s="248"/>
    </row>
    <row r="3" spans="1:12" ht="12.75">
      <c r="A3" s="48"/>
      <c r="B3" s="257" t="s">
        <v>4</v>
      </c>
      <c r="C3" s="258"/>
      <c r="D3" s="109" t="s">
        <v>5</v>
      </c>
      <c r="E3" s="49"/>
      <c r="F3" s="49"/>
      <c r="G3" s="254" t="s">
        <v>6</v>
      </c>
      <c r="H3" s="255"/>
      <c r="I3" s="256"/>
      <c r="J3" s="48"/>
      <c r="K3" s="101"/>
      <c r="L3" s="105" t="s">
        <v>73</v>
      </c>
    </row>
    <row r="4" spans="1:30" ht="12.75">
      <c r="A4" s="107" t="s">
        <v>7</v>
      </c>
      <c r="B4" s="108" t="s">
        <v>8</v>
      </c>
      <c r="C4" s="108" t="s">
        <v>9</v>
      </c>
      <c r="D4" s="110" t="s">
        <v>67</v>
      </c>
      <c r="E4" s="106" t="s">
        <v>10</v>
      </c>
      <c r="F4" s="106" t="s">
        <v>11</v>
      </c>
      <c r="G4" s="112" t="s">
        <v>75</v>
      </c>
      <c r="H4" s="113" t="s">
        <v>76</v>
      </c>
      <c r="I4" s="111" t="s">
        <v>12</v>
      </c>
      <c r="J4" s="114" t="s">
        <v>13</v>
      </c>
      <c r="K4" s="103"/>
      <c r="L4" s="105" t="s">
        <v>74</v>
      </c>
      <c r="Z4" s="249" t="s">
        <v>14</v>
      </c>
      <c r="AA4" s="251"/>
      <c r="AB4" s="251"/>
      <c r="AC4" s="251"/>
      <c r="AD4" s="250"/>
    </row>
    <row r="5" spans="1:30" ht="12.75">
      <c r="A5" s="118" t="e">
        <f>'ΦΥΛΛΟ ΥΠΟΛΟΓΙΣΜΟΥ'!#REF!</f>
        <v>#REF!</v>
      </c>
      <c r="B5" s="104" t="e">
        <f>'ΦΥΛΛΟ ΥΠΟΛΟΓΙΣΜΟΥ'!#REF!</f>
        <v>#REF!</v>
      </c>
      <c r="C5" s="104" t="e">
        <f>'ΦΥΛΛΟ ΥΠΟΛΟΓΙΣΜΟΥ'!#REF!</f>
        <v>#REF!</v>
      </c>
      <c r="D5" s="95" t="e">
        <f>IF(B5=0,"--",IF(C5=0,"--",DATEDIF(B5,C5,"d")+1))</f>
        <v>#REF!</v>
      </c>
      <c r="E5" s="143" t="e">
        <f>'ΦΥΛΛΟ ΥΠΟΛΟΓΙΣΜΟΥ'!#REF!</f>
        <v>#REF!</v>
      </c>
      <c r="F5" s="143" t="e">
        <f>'ΦΥΛΛΟ ΥΠΟΛΟΓΙΣΜΟΥ'!#REF!</f>
        <v>#REF!</v>
      </c>
      <c r="G5" s="127" t="e">
        <f>IF(F5=0,"         ---",IF(F5="Y",IF(D5&lt;=2,AA7*D5,IF(D5&lt;=10,(D5-2)*AB7,IF(D5&lt;=30,(8*AB7)+(D5-10)*AC7,IF(D5&gt;30,(8*AB7)+(20*AC7)+(D5-30)*AD7)))),))</f>
        <v>#REF!</v>
      </c>
      <c r="H5" s="127" t="e">
        <f>IF(E5=0,"        ---",IF(E5="Y",IF(D5&lt;=2,AA6*D5,IF(D5&lt;=10,(D5-2)*AB6,IF(D5&lt;=30,(8*AB6)+(D5-10)*AC6,IF(D5&gt;30,(8*AB6)+(20*AC6)+(D5-30)*AD6)))),))</f>
        <v>#REF!</v>
      </c>
      <c r="I5" s="96" t="e">
        <f>A5</f>
        <v>#REF!</v>
      </c>
      <c r="J5" s="127" t="e">
        <f>SUM(G5:H5)*I5</f>
        <v>#REF!</v>
      </c>
      <c r="Z5" s="54" t="s">
        <v>15</v>
      </c>
      <c r="AA5" s="55" t="s">
        <v>62</v>
      </c>
      <c r="AB5" s="56" t="s">
        <v>63</v>
      </c>
      <c r="AC5" s="54" t="s">
        <v>64</v>
      </c>
      <c r="AD5" s="54" t="s">
        <v>65</v>
      </c>
    </row>
    <row r="6" spans="1:30" ht="12.75">
      <c r="A6" s="50"/>
      <c r="B6" s="44"/>
      <c r="C6" s="44"/>
      <c r="D6" s="51"/>
      <c r="E6" s="57"/>
      <c r="F6" s="57"/>
      <c r="G6" s="53"/>
      <c r="H6" s="53"/>
      <c r="I6" s="53"/>
      <c r="J6" s="53"/>
      <c r="Z6" s="58" t="s">
        <v>16</v>
      </c>
      <c r="AA6" s="47">
        <v>0</v>
      </c>
      <c r="AB6" s="122">
        <f>2000/340.75</f>
        <v>5.86940572267058</v>
      </c>
      <c r="AC6" s="122">
        <f>3000/340.75</f>
        <v>8.804108584005869</v>
      </c>
      <c r="AD6" s="122">
        <f>6000/340.75</f>
        <v>17.608217168011738</v>
      </c>
    </row>
    <row r="7" spans="1:30" ht="12.75">
      <c r="A7" s="59"/>
      <c r="B7" s="60"/>
      <c r="C7" s="60"/>
      <c r="D7" s="61"/>
      <c r="E7" s="62"/>
      <c r="F7" s="62"/>
      <c r="G7" s="45"/>
      <c r="H7" s="45"/>
      <c r="I7" s="45"/>
      <c r="J7" s="63"/>
      <c r="Z7" s="58" t="s">
        <v>17</v>
      </c>
      <c r="AA7" s="47">
        <v>0</v>
      </c>
      <c r="AB7" s="122">
        <f>4000/340.75</f>
        <v>11.73881144534116</v>
      </c>
      <c r="AC7" s="122">
        <f>6000/340.75</f>
        <v>17.608217168011738</v>
      </c>
      <c r="AD7" s="122">
        <f>12000/340.75</f>
        <v>35.216434336023475</v>
      </c>
    </row>
    <row r="8" spans="1:10" ht="12.75">
      <c r="A8" s="45"/>
      <c r="B8" s="64"/>
      <c r="C8" s="64"/>
      <c r="D8" s="61"/>
      <c r="E8" s="62"/>
      <c r="F8" s="62"/>
      <c r="G8" s="45"/>
      <c r="H8" s="45"/>
      <c r="I8" s="45"/>
      <c r="J8" s="63"/>
    </row>
    <row r="9" spans="1:10" ht="12.75">
      <c r="A9" s="45"/>
      <c r="B9" s="64"/>
      <c r="C9" s="64"/>
      <c r="D9" s="61"/>
      <c r="E9" s="62"/>
      <c r="F9" s="62"/>
      <c r="G9" s="45"/>
      <c r="H9" s="45"/>
      <c r="I9" s="45"/>
      <c r="J9" s="63"/>
    </row>
    <row r="10" spans="1:10" ht="12.75">
      <c r="A10" s="45"/>
      <c r="B10" s="64"/>
      <c r="C10" s="64"/>
      <c r="D10" s="61"/>
      <c r="E10" s="62"/>
      <c r="F10" s="62"/>
      <c r="G10" s="45"/>
      <c r="H10" s="45"/>
      <c r="I10" s="45"/>
      <c r="J10" s="63"/>
    </row>
    <row r="11" spans="1:10" ht="12.75">
      <c r="A11" s="45"/>
      <c r="B11" s="45"/>
      <c r="C11" s="45"/>
      <c r="D11" s="45"/>
      <c r="E11" s="45"/>
      <c r="F11" s="45"/>
      <c r="G11" s="65"/>
      <c r="H11" s="65"/>
      <c r="I11" s="45"/>
      <c r="J11" s="45"/>
    </row>
    <row r="12" spans="1:10" ht="12.75">
      <c r="A12" s="120" t="e">
        <f>SUM(A5:A11)</f>
        <v>#REF!</v>
      </c>
      <c r="B12" s="45"/>
      <c r="C12" s="45"/>
      <c r="D12" s="45"/>
      <c r="E12" s="45"/>
      <c r="F12" s="45"/>
      <c r="G12" s="65"/>
      <c r="H12" s="65"/>
      <c r="I12" s="45"/>
      <c r="J12" s="126" t="e">
        <f>SUM(J5:J11)</f>
        <v>#REF!</v>
      </c>
    </row>
    <row r="13" spans="1:29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AA13" s="246" t="s">
        <v>18</v>
      </c>
      <c r="AB13" s="247"/>
      <c r="AC13" s="248"/>
    </row>
    <row r="14" spans="1:10" ht="12.75">
      <c r="A14" s="46"/>
      <c r="B14" s="46"/>
      <c r="C14" s="225" t="s">
        <v>70</v>
      </c>
      <c r="D14" s="225"/>
      <c r="E14" s="225"/>
      <c r="F14" s="225"/>
      <c r="G14" s="225"/>
      <c r="H14" s="225"/>
      <c r="I14" s="46"/>
      <c r="J14" s="46"/>
    </row>
    <row r="15" spans="1:27" ht="12.75">
      <c r="A15" s="46"/>
      <c r="B15" s="46"/>
      <c r="C15" s="225"/>
      <c r="D15" s="225"/>
      <c r="E15" s="225"/>
      <c r="F15" s="225"/>
      <c r="G15" s="225"/>
      <c r="H15" s="225"/>
      <c r="I15" s="46"/>
      <c r="J15" s="46"/>
      <c r="Z15" s="249" t="s">
        <v>19</v>
      </c>
      <c r="AA15" s="250"/>
    </row>
    <row r="16" spans="1:27" ht="12.75">
      <c r="A16" s="66"/>
      <c r="B16" s="66"/>
      <c r="C16" s="66"/>
      <c r="D16" s="66"/>
      <c r="E16" s="67"/>
      <c r="F16" s="67"/>
      <c r="G16" s="66"/>
      <c r="H16" s="66"/>
      <c r="I16" s="66"/>
      <c r="J16" s="66"/>
      <c r="Z16" s="54" t="s">
        <v>20</v>
      </c>
      <c r="AA16" s="54" t="s">
        <v>21</v>
      </c>
    </row>
    <row r="17" spans="1:28" ht="35.25" customHeight="1">
      <c r="A17" s="68"/>
      <c r="B17" s="66"/>
      <c r="C17" s="66"/>
      <c r="D17" s="66"/>
      <c r="E17" s="252" t="s">
        <v>77</v>
      </c>
      <c r="F17" s="253"/>
      <c r="G17" s="115" t="s">
        <v>22</v>
      </c>
      <c r="H17" s="115" t="s">
        <v>23</v>
      </c>
      <c r="I17" s="116" t="s">
        <v>24</v>
      </c>
      <c r="J17" s="115" t="s">
        <v>25</v>
      </c>
      <c r="Y17" s="58" t="s">
        <v>26</v>
      </c>
      <c r="Z17" s="122">
        <f>8000/340.75</f>
        <v>23.47762289068232</v>
      </c>
      <c r="AA17" s="122">
        <f>12000/340.75</f>
        <v>35.216434336023475</v>
      </c>
      <c r="AB17" s="122">
        <f>10721/340.75</f>
        <v>31.462949376375644</v>
      </c>
    </row>
    <row r="18" spans="1:28" ht="12.75">
      <c r="A18" s="66"/>
      <c r="B18" s="66"/>
      <c r="C18" s="66"/>
      <c r="D18" s="66"/>
      <c r="E18" s="45"/>
      <c r="F18" s="45"/>
      <c r="G18" s="45"/>
      <c r="H18" s="45"/>
      <c r="I18" s="45"/>
      <c r="J18" s="45"/>
      <c r="Y18" s="58" t="s">
        <v>27</v>
      </c>
      <c r="Z18" s="122"/>
      <c r="AA18" s="122"/>
      <c r="AB18" s="122">
        <f>2418/340.75</f>
        <v>7.096111518708731</v>
      </c>
    </row>
    <row r="19" spans="1:28" ht="12.75">
      <c r="A19" s="69" t="s">
        <v>28</v>
      </c>
      <c r="B19" s="70"/>
      <c r="C19" s="71"/>
      <c r="D19" s="66"/>
      <c r="E19" s="45"/>
      <c r="F19" s="72"/>
      <c r="G19" s="97" t="e">
        <f>A5</f>
        <v>#REF!</v>
      </c>
      <c r="H19" s="72"/>
      <c r="I19" s="99">
        <f>$AA$27</f>
        <v>6.382978723404255</v>
      </c>
      <c r="J19" s="99" t="e">
        <f>IF('ΦΥΛΛΟ ΥΠΟΛΟΓΙΣΜΟΥ'!#REF!=0," ",I19*G19)</f>
        <v>#REF!</v>
      </c>
      <c r="Y19" s="54" t="s">
        <v>29</v>
      </c>
      <c r="Z19" s="122">
        <f>1374/340.75</f>
        <v>4.032281731474688</v>
      </c>
      <c r="AA19" s="122">
        <f>2366/340.75</f>
        <v>6.943506969919295</v>
      </c>
      <c r="AB19" s="122"/>
    </row>
    <row r="20" spans="1:28" ht="12.75">
      <c r="A20" s="74" t="s">
        <v>30</v>
      </c>
      <c r="B20" s="75"/>
      <c r="C20" s="76"/>
      <c r="D20" s="77" t="s">
        <v>48</v>
      </c>
      <c r="E20" s="45"/>
      <c r="F20" s="100">
        <f>'ΦΥΛΛΟ ΥΠΟΛΟΓΙΣΜΟΥ'!J15</f>
        <v>0</v>
      </c>
      <c r="G20" s="97">
        <f>IF(F20="P",G$19*Z$42,IF(F20="E",G$19*Z$41,IF(F20="R",G$19*Z$43,)))</f>
        <v>0</v>
      </c>
      <c r="H20" s="98" t="e">
        <f>IF(E5="Y","20'","---")</f>
        <v>#REF!</v>
      </c>
      <c r="I20" s="125" t="e">
        <f>IF(H20="20'",IF(F20="Y",$Z$17,$Z$17),)</f>
        <v>#REF!</v>
      </c>
      <c r="J20" s="125" t="e">
        <f>$G$20*$I$20</f>
        <v>#REF!</v>
      </c>
      <c r="Y20" s="58" t="s">
        <v>31</v>
      </c>
      <c r="Z20" s="122">
        <f>SUM(Z17:Z19)</f>
        <v>27.50990462215701</v>
      </c>
      <c r="AA20" s="122">
        <f>SUM(AA17:AA19)</f>
        <v>42.15994130594277</v>
      </c>
      <c r="AB20" s="122"/>
    </row>
    <row r="21" spans="1:10" ht="12.75">
      <c r="A21" s="74" t="s">
        <v>32</v>
      </c>
      <c r="B21" s="75"/>
      <c r="C21" s="76"/>
      <c r="D21" s="77" t="s">
        <v>49</v>
      </c>
      <c r="E21" s="45"/>
      <c r="F21" s="102">
        <f>'ΦΥΛΛΟ ΥΠΟΛΟΓΙΣΜΟΥ'!J13</f>
        <v>0</v>
      </c>
      <c r="G21" s="97">
        <f>IF(F21="P",G$19*Z$42,IF(F21="E",G$19*Z$41,IF(F21="R",G$19*Z$43,)))</f>
        <v>0</v>
      </c>
      <c r="H21" s="98" t="e">
        <f>IF(F5="Y","40'","---")</f>
        <v>#REF!</v>
      </c>
      <c r="I21" s="125" t="e">
        <f>IF(H21="40'",IF(F21="Y",$AA$17,$AA$17),)</f>
        <v>#REF!</v>
      </c>
      <c r="J21" s="125" t="e">
        <f>$G$21*$I$21</f>
        <v>#REF!</v>
      </c>
    </row>
    <row r="22" spans="1:10" ht="12.75">
      <c r="A22" s="74" t="s">
        <v>33</v>
      </c>
      <c r="B22" s="78"/>
      <c r="C22" s="79"/>
      <c r="D22" s="66"/>
      <c r="E22" s="80"/>
      <c r="F22" s="52"/>
      <c r="G22" s="72"/>
      <c r="H22" s="72"/>
      <c r="I22" s="73"/>
      <c r="J22" s="125" t="e">
        <f>IF(H20="y",G20*Z$18,)</f>
        <v>#REF!</v>
      </c>
    </row>
    <row r="23" spans="1:10" ht="12.75">
      <c r="A23" s="74" t="s">
        <v>34</v>
      </c>
      <c r="B23" s="78"/>
      <c r="C23" s="79"/>
      <c r="D23" s="66"/>
      <c r="E23" s="45"/>
      <c r="F23" s="72"/>
      <c r="G23" s="72"/>
      <c r="H23" s="72"/>
      <c r="I23" s="73"/>
      <c r="J23" s="125" t="e">
        <f>IF(H21="y",G21*$AA$18,)</f>
        <v>#REF!</v>
      </c>
    </row>
    <row r="24" spans="1:29" ht="12.75">
      <c r="A24" s="74" t="s">
        <v>35</v>
      </c>
      <c r="B24" s="81"/>
      <c r="C24" s="82"/>
      <c r="D24" s="66"/>
      <c r="E24" s="45"/>
      <c r="F24" s="72"/>
      <c r="G24" s="72"/>
      <c r="H24" s="72"/>
      <c r="I24" s="73"/>
      <c r="J24" s="171" t="e">
        <f>IF('ΦΥΛΛΟ ΥΠΟΛΟΓΙΣΜΟΥ'!#REF!="","  ",IF('ΦΥΛΛΟ ΥΠΟΛΟΓΙΣΜΟΥ'!#REF!="","--",$AA$26))</f>
        <v>#REF!</v>
      </c>
      <c r="AA24" s="246" t="s">
        <v>36</v>
      </c>
      <c r="AB24" s="247"/>
      <c r="AC24" s="248"/>
    </row>
    <row r="25" spans="1:10" ht="12.75">
      <c r="A25" s="74" t="s">
        <v>88</v>
      </c>
      <c r="B25" s="81"/>
      <c r="C25" s="82"/>
      <c r="D25" s="66"/>
      <c r="E25" s="45"/>
      <c r="F25" s="72"/>
      <c r="G25" s="72"/>
      <c r="H25" s="72"/>
      <c r="I25" s="73"/>
      <c r="J25" s="171" t="e">
        <f>IF(A5=0,"0 € ",(J12+SUM(J19:J24))*19%)</f>
        <v>#REF!</v>
      </c>
    </row>
    <row r="26" spans="1:29" ht="12.75">
      <c r="A26" s="83"/>
      <c r="B26" s="84"/>
      <c r="C26" s="85"/>
      <c r="D26" s="66"/>
      <c r="E26" s="45"/>
      <c r="F26" s="72"/>
      <c r="G26" s="72"/>
      <c r="H26" s="72"/>
      <c r="I26" s="72"/>
      <c r="J26" s="72"/>
      <c r="Y26" s="244" t="s">
        <v>37</v>
      </c>
      <c r="Z26" s="244"/>
      <c r="AA26" s="122">
        <f>546/340.75</f>
        <v>1.6023477622890683</v>
      </c>
      <c r="AB26" s="66"/>
      <c r="AC26" s="66"/>
    </row>
    <row r="27" spans="1:29" ht="12.75">
      <c r="A27" s="86" t="s">
        <v>38</v>
      </c>
      <c r="B27" s="87"/>
      <c r="C27" s="85"/>
      <c r="D27" s="66"/>
      <c r="E27" s="45"/>
      <c r="F27" s="72"/>
      <c r="G27" s="72"/>
      <c r="H27" s="72"/>
      <c r="I27" s="72"/>
      <c r="J27" s="88"/>
      <c r="Y27" s="244" t="s">
        <v>39</v>
      </c>
      <c r="Z27" s="244"/>
      <c r="AA27" s="122">
        <f>2175/340.75</f>
        <v>6.382978723404255</v>
      </c>
      <c r="AB27" s="66"/>
      <c r="AC27" s="122"/>
    </row>
    <row r="28" spans="1:29" ht="12.75">
      <c r="A28" s="66"/>
      <c r="B28" s="89"/>
      <c r="C28" s="89"/>
      <c r="D28" s="66"/>
      <c r="E28" s="66"/>
      <c r="F28" s="68"/>
      <c r="G28" s="68"/>
      <c r="H28" s="68"/>
      <c r="I28" s="68"/>
      <c r="J28" s="68"/>
      <c r="Y28" s="244" t="s">
        <v>40</v>
      </c>
      <c r="Z28" s="244"/>
      <c r="AA28" s="122">
        <f>1215/340.75</f>
        <v>3.565663976522377</v>
      </c>
      <c r="AB28" s="122">
        <f>2006/340.75</f>
        <v>5.8870139398385914</v>
      </c>
      <c r="AC28" s="66"/>
    </row>
    <row r="29" spans="1:29" ht="12.75">
      <c r="A29" s="66"/>
      <c r="B29" s="89"/>
      <c r="C29" s="89"/>
      <c r="D29" s="66"/>
      <c r="E29" s="66"/>
      <c r="F29" s="68"/>
      <c r="G29" s="68"/>
      <c r="H29" s="117" t="s">
        <v>31</v>
      </c>
      <c r="I29" s="68"/>
      <c r="J29" s="172" t="e">
        <f>IF(A5=0,"0 €",(J12+SUM(J19:J25)))</f>
        <v>#REF!</v>
      </c>
      <c r="Y29" s="245" t="s">
        <v>41</v>
      </c>
      <c r="Z29" s="245"/>
      <c r="AA29" s="122">
        <f>2250/340.75</f>
        <v>6.603081438004402</v>
      </c>
      <c r="AB29" s="90" t="s">
        <v>42</v>
      </c>
      <c r="AC29" s="122">
        <f>266/340.75</f>
        <v>0.780630961115187</v>
      </c>
    </row>
    <row r="30" spans="1:29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Y30" s="244" t="s">
        <v>43</v>
      </c>
      <c r="Z30" s="244"/>
      <c r="AA30" s="122">
        <f>4441/340.75</f>
        <v>13.033015407190023</v>
      </c>
      <c r="AB30" s="90" t="s">
        <v>42</v>
      </c>
      <c r="AC30" s="122">
        <f>315/340.75</f>
        <v>0.9244314013206163</v>
      </c>
    </row>
    <row r="31" spans="8:29" ht="12.75">
      <c r="H31" s="124" t="s">
        <v>78</v>
      </c>
      <c r="I31" s="9"/>
      <c r="J31" s="123" t="e">
        <f>(J29*340.75)</f>
        <v>#REF!</v>
      </c>
      <c r="Y31" s="244" t="s">
        <v>44</v>
      </c>
      <c r="Z31" s="244"/>
      <c r="AA31" s="122">
        <f>24310/340.75</f>
        <v>71.34262655906089</v>
      </c>
      <c r="AB31" s="66"/>
      <c r="AC31" s="122"/>
    </row>
    <row r="32" spans="25:29" ht="12.75">
      <c r="Y32" s="244" t="s">
        <v>45</v>
      </c>
      <c r="Z32" s="244"/>
      <c r="AA32" s="122">
        <f>10753/340.75</f>
        <v>31.55685986793837</v>
      </c>
      <c r="AB32" s="66"/>
      <c r="AC32" s="66"/>
    </row>
    <row r="33" spans="25:29" ht="12.75">
      <c r="Y33" s="244" t="s">
        <v>46</v>
      </c>
      <c r="Z33" s="244"/>
      <c r="AA33" s="122">
        <f>18280/340.75</f>
        <v>53.646368305209094</v>
      </c>
      <c r="AB33" s="66"/>
      <c r="AC33" s="66"/>
    </row>
    <row r="34" spans="3:29" ht="12.75">
      <c r="C34" s="239" t="s">
        <v>66</v>
      </c>
      <c r="D34" s="240"/>
      <c r="E34" s="240"/>
      <c r="Y34" s="244" t="s">
        <v>47</v>
      </c>
      <c r="Z34" s="244"/>
      <c r="AA34" s="122"/>
      <c r="AB34" s="66"/>
      <c r="AC34" s="66"/>
    </row>
    <row r="35" spans="25:29" ht="12.75">
      <c r="Y35" s="66"/>
      <c r="Z35" s="66"/>
      <c r="AA35" s="66"/>
      <c r="AB35" s="66"/>
      <c r="AC35" s="66"/>
    </row>
    <row r="36" spans="25:29" ht="12.75">
      <c r="Y36" s="66"/>
      <c r="Z36" s="66"/>
      <c r="AA36" s="66"/>
      <c r="AB36" s="66"/>
      <c r="AC36" s="66"/>
    </row>
    <row r="37" spans="25:29" ht="12.75">
      <c r="Y37" s="66"/>
      <c r="Z37" s="66"/>
      <c r="AA37" s="66"/>
      <c r="AB37" s="66"/>
      <c r="AC37" s="66"/>
    </row>
    <row r="38" spans="25:29" ht="12.75">
      <c r="Y38" s="66"/>
      <c r="Z38" s="66"/>
      <c r="AA38" s="246" t="s">
        <v>56</v>
      </c>
      <c r="AB38" s="247"/>
      <c r="AC38" s="248"/>
    </row>
    <row r="39" spans="25:29" ht="12.75">
      <c r="Y39" s="66"/>
      <c r="Z39" s="66"/>
      <c r="AA39" s="66"/>
      <c r="AB39" s="66"/>
      <c r="AC39" s="66"/>
    </row>
    <row r="40" spans="25:29" ht="12.75">
      <c r="Y40" s="91" t="s">
        <v>57</v>
      </c>
      <c r="Z40" s="91" t="s">
        <v>58</v>
      </c>
      <c r="AA40" s="66"/>
      <c r="AB40" s="66"/>
      <c r="AC40" s="66"/>
    </row>
    <row r="41" spans="25:26" ht="12.75">
      <c r="Y41" s="43" t="s">
        <v>59</v>
      </c>
      <c r="Z41" s="47">
        <v>2</v>
      </c>
    </row>
    <row r="42" spans="25:26" ht="12.75">
      <c r="Y42" s="43" t="s">
        <v>60</v>
      </c>
      <c r="Z42" s="47">
        <v>3</v>
      </c>
    </row>
    <row r="43" spans="25:26" ht="12.75">
      <c r="Y43" s="43" t="s">
        <v>61</v>
      </c>
      <c r="Z43" s="47">
        <v>1</v>
      </c>
    </row>
  </sheetData>
  <sheetProtection sheet="1" objects="1" scenarios="1"/>
  <mergeCells count="22">
    <mergeCell ref="C34:E34"/>
    <mergeCell ref="C14:H15"/>
    <mergeCell ref="C1:G2"/>
    <mergeCell ref="AA38:AC38"/>
    <mergeCell ref="E17:F17"/>
    <mergeCell ref="G3:I3"/>
    <mergeCell ref="B3:C3"/>
    <mergeCell ref="AA24:AC24"/>
    <mergeCell ref="Y26:Z26"/>
    <mergeCell ref="AA2:AC2"/>
    <mergeCell ref="AA13:AC13"/>
    <mergeCell ref="Z15:AA15"/>
    <mergeCell ref="Z4:AD4"/>
    <mergeCell ref="Y33:Z33"/>
    <mergeCell ref="K1:L2"/>
    <mergeCell ref="Y34:Z34"/>
    <mergeCell ref="Y28:Z28"/>
    <mergeCell ref="Y27:Z27"/>
    <mergeCell ref="Y29:Z29"/>
    <mergeCell ref="Y30:Z30"/>
    <mergeCell ref="Y31:Z31"/>
    <mergeCell ref="Y32:Z32"/>
  </mergeCells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Κουρτέσης Αλέξανδρος</dc:creator>
  <cp:keywords/>
  <dc:description/>
  <cp:lastModifiedBy>Alexander</cp:lastModifiedBy>
  <cp:lastPrinted>2006-04-12T15:14:20Z</cp:lastPrinted>
  <dcterms:created xsi:type="dcterms:W3CDTF">2000-02-09T05:40:17Z</dcterms:created>
  <dcterms:modified xsi:type="dcterms:W3CDTF">2007-01-25T18:03:46Z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