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'Hoja1'!$A$1:$G$34</definedName>
  </definedNames>
  <calcPr fullCalcOnLoad="1"/>
</workbook>
</file>

<file path=xl/comments1.xml><?xml version="1.0" encoding="utf-8"?>
<comments xmlns="http://schemas.openxmlformats.org/spreadsheetml/2006/main">
  <authors>
    <author>Rodrigo Mujica</author>
  </authors>
  <commentList>
    <comment ref="B13" authorId="0">
      <text>
        <r>
          <rPr>
            <b/>
            <sz val="8"/>
            <rFont val="Tahoma"/>
            <family val="0"/>
          </rPr>
          <t>Rodrigo Mujica:</t>
        </r>
        <r>
          <rPr>
            <sz val="8"/>
            <rFont val="Tahoma"/>
            <family val="0"/>
          </rPr>
          <t xml:space="preserve">
Aumentado en un 10% por la incertidumbre del precio.</t>
        </r>
      </text>
    </comment>
  </commentList>
</comments>
</file>

<file path=xl/sharedStrings.xml><?xml version="1.0" encoding="utf-8"?>
<sst xmlns="http://schemas.openxmlformats.org/spreadsheetml/2006/main" count="64" uniqueCount="45">
  <si>
    <t>Grupo Generador</t>
  </si>
  <si>
    <t>$/mes</t>
  </si>
  <si>
    <t>Tiempo</t>
  </si>
  <si>
    <t>meses</t>
  </si>
  <si>
    <t>Consumo</t>
  </si>
  <si>
    <t>Lt/hr</t>
  </si>
  <si>
    <t>USO</t>
  </si>
  <si>
    <t>Hrs/mes</t>
  </si>
  <si>
    <t>Diesel</t>
  </si>
  <si>
    <t>$/Lt</t>
  </si>
  <si>
    <t>Consumo Mensual</t>
  </si>
  <si>
    <t>Arriendo Mensual</t>
  </si>
  <si>
    <t>Total Mensual</t>
  </si>
  <si>
    <t>Total Período</t>
  </si>
  <si>
    <t>CHILECTRA</t>
  </si>
  <si>
    <t>Equipo de medida y medidor</t>
  </si>
  <si>
    <t>Valor UF</t>
  </si>
  <si>
    <t>$/UF</t>
  </si>
  <si>
    <t>Transformador trifásico 50 KVA Interperie</t>
  </si>
  <si>
    <t>Cargo Fijo Mensual</t>
  </si>
  <si>
    <t>Estudio CHILECTRA</t>
  </si>
  <si>
    <t>Arranque MT CHILECTRA</t>
  </si>
  <si>
    <t>Empalme MT CHILECTRA</t>
  </si>
  <si>
    <t>Cargo por Energía</t>
  </si>
  <si>
    <t>$/kWh</t>
  </si>
  <si>
    <t>kWh/mes</t>
  </si>
  <si>
    <t>Total Cargo por Energía</t>
  </si>
  <si>
    <t>Cargo por Potencia Contratada</t>
  </si>
  <si>
    <t>Total Cargo por Potencia Contratada</t>
  </si>
  <si>
    <t>$/kW/mes</t>
  </si>
  <si>
    <t>kW/mes</t>
  </si>
  <si>
    <t>Arriendo Generador</t>
  </si>
  <si>
    <t>Consumo Diesel Generador</t>
  </si>
  <si>
    <t>Gastos Mensuales</t>
  </si>
  <si>
    <t>Gastos Fijos</t>
  </si>
  <si>
    <t>Total Gastos Fijos</t>
  </si>
  <si>
    <t>Costo Mensual por Gastos Fijos</t>
  </si>
  <si>
    <t>Tiempo de prorrateo</t>
  </si>
  <si>
    <t>Diferencia entre Alternativas</t>
  </si>
  <si>
    <t>Diferencia porcentual</t>
  </si>
  <si>
    <t>Montaje Transformador 12000/380V</t>
  </si>
  <si>
    <t>Emelma</t>
  </si>
  <si>
    <t>Tendido en Baja Tensión Poste-Sala PMT</t>
  </si>
  <si>
    <t>Chilectra</t>
  </si>
  <si>
    <t>Presupuesto Alimentación de Electricidad (Iva Incl)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</si>
</sst>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_-&quot;$&quot;\ * #,##0.0_-;\-&quot;$&quot;\ * #,##0.0_-;_-&quot;$&quot;\ * &quot;-&quot;??_-;_-@_-"/>
    <numFmt numFmtId="170" formatCode="_-&quot;$&quot;\ * #,##0_-;\-&quot;$&quot;\ * #,##0_-;_-&quot;$&quot;\ * &quot;-&quot;??_-;_-@_-"/>
    <numFmt numFmtId="171" formatCode="_-* #,##0_-;\-* #,##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b/>
      <sz val="10"/>
      <color indexed="10"/>
      <name val="Arial"/>
      <family val="2"/>
    </font>
    <font>
      <sz val="8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 horizontal="center"/>
    </xf>
    <xf numFmtId="44" fontId="0" fillId="0" borderId="1" xfId="17" applyNumberFormat="1" applyBorder="1" applyAlignment="1">
      <alignment/>
    </xf>
    <xf numFmtId="170" fontId="0" fillId="0" borderId="1" xfId="17" applyNumberFormat="1" applyBorder="1" applyAlignment="1">
      <alignment/>
    </xf>
    <xf numFmtId="170" fontId="0" fillId="0" borderId="0" xfId="0" applyNumberFormat="1" applyAlignment="1">
      <alignment/>
    </xf>
    <xf numFmtId="170" fontId="0" fillId="0" borderId="1" xfId="17" applyNumberFormat="1" applyFont="1" applyBorder="1" applyAlignment="1">
      <alignment/>
    </xf>
    <xf numFmtId="0" fontId="1" fillId="2" borderId="1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2" borderId="6" xfId="0" applyFont="1" applyFill="1" applyBorder="1" applyAlignment="1">
      <alignment/>
    </xf>
    <xf numFmtId="170" fontId="1" fillId="2" borderId="7" xfId="17" applyNumberFormat="1" applyFont="1" applyFill="1" applyBorder="1" applyAlignment="1">
      <alignment/>
    </xf>
    <xf numFmtId="0" fontId="1" fillId="2" borderId="8" xfId="0" applyFont="1" applyFill="1" applyBorder="1" applyAlignment="1">
      <alignment/>
    </xf>
    <xf numFmtId="0" fontId="1" fillId="0" borderId="4" xfId="0" applyFont="1" applyBorder="1" applyAlignment="1">
      <alignment/>
    </xf>
    <xf numFmtId="170" fontId="1" fillId="0" borderId="1" xfId="17" applyNumberFormat="1" applyFont="1" applyBorder="1" applyAlignment="1">
      <alignment/>
    </xf>
    <xf numFmtId="0" fontId="1" fillId="0" borderId="5" xfId="0" applyFont="1" applyBorder="1" applyAlignment="1">
      <alignment/>
    </xf>
    <xf numFmtId="170" fontId="0" fillId="0" borderId="1" xfId="0" applyNumberFormat="1" applyBorder="1" applyAlignment="1">
      <alignment/>
    </xf>
    <xf numFmtId="170" fontId="1" fillId="0" borderId="1" xfId="0" applyNumberFormat="1" applyFont="1" applyBorder="1" applyAlignment="1">
      <alignment/>
    </xf>
    <xf numFmtId="170" fontId="0" fillId="0" borderId="0" xfId="17" applyNumberFormat="1" applyBorder="1" applyAlignment="1">
      <alignment/>
    </xf>
    <xf numFmtId="0" fontId="1" fillId="0" borderId="4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/>
    </xf>
    <xf numFmtId="170" fontId="1" fillId="0" borderId="0" xfId="17" applyNumberFormat="1" applyFont="1" applyBorder="1" applyAlignment="1">
      <alignment/>
    </xf>
    <xf numFmtId="0" fontId="1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4" fillId="0" borderId="9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170" fontId="1" fillId="2" borderId="1" xfId="0" applyNumberFormat="1" applyFont="1" applyFill="1" applyBorder="1" applyAlignment="1">
      <alignment/>
    </xf>
    <xf numFmtId="9" fontId="1" fillId="2" borderId="1" xfId="19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5" xfId="0" applyFont="1" applyBorder="1" applyAlignment="1">
      <alignment horizontal="left"/>
    </xf>
    <xf numFmtId="44" fontId="0" fillId="0" borderId="1" xfId="17" applyNumberFormat="1" applyFont="1" applyBorder="1" applyAlignment="1">
      <alignment/>
    </xf>
    <xf numFmtId="170" fontId="1" fillId="0" borderId="1" xfId="17" applyNumberFormat="1" applyFont="1" applyFill="1" applyBorder="1" applyAlignment="1">
      <alignment/>
    </xf>
    <xf numFmtId="0" fontId="1" fillId="0" borderId="1" xfId="0" applyFont="1" applyBorder="1" applyAlignment="1">
      <alignment horizontal="center"/>
    </xf>
    <xf numFmtId="44" fontId="5" fillId="3" borderId="1" xfId="17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>
      <selection activeCell="D7" sqref="D7"/>
    </sheetView>
  </sheetViews>
  <sheetFormatPr defaultColWidth="9.140625" defaultRowHeight="12.75"/>
  <cols>
    <col min="1" max="1" width="29.140625" style="0" bestFit="1" customWidth="1"/>
    <col min="2" max="2" width="12.8515625" style="0" bestFit="1" customWidth="1"/>
    <col min="3" max="3" width="8.00390625" style="0" bestFit="1" customWidth="1"/>
    <col min="4" max="4" width="4.57421875" style="0" customWidth="1"/>
    <col min="5" max="5" width="38.421875" style="0" bestFit="1" customWidth="1"/>
    <col min="6" max="6" width="12.8515625" style="0" bestFit="1" customWidth="1"/>
    <col min="7" max="7" width="10.57421875" style="0" bestFit="1" customWidth="1"/>
    <col min="8" max="8" width="7.28125" style="0" customWidth="1"/>
    <col min="9" max="16384" width="11.421875" style="0" customWidth="1"/>
  </cols>
  <sheetData>
    <row r="1" spans="1:7" ht="18">
      <c r="A1" s="29" t="s">
        <v>44</v>
      </c>
      <c r="B1" s="30"/>
      <c r="C1" s="30"/>
      <c r="D1" s="30"/>
      <c r="E1" s="30"/>
      <c r="F1" s="30"/>
      <c r="G1" s="31"/>
    </row>
    <row r="3" spans="1:3" ht="12.75">
      <c r="A3" s="40" t="s">
        <v>16</v>
      </c>
      <c r="B3" s="39">
        <v>17311.95</v>
      </c>
      <c r="C3" s="41" t="s">
        <v>17</v>
      </c>
    </row>
    <row r="4" ht="13.5" thickBot="1"/>
    <row r="5" spans="1:7" ht="12.75">
      <c r="A5" s="45" t="s">
        <v>0</v>
      </c>
      <c r="B5" s="46"/>
      <c r="C5" s="47"/>
      <c r="D5" s="1"/>
      <c r="E5" s="45" t="s">
        <v>14</v>
      </c>
      <c r="F5" s="46"/>
      <c r="G5" s="47"/>
    </row>
    <row r="6" spans="1:7" ht="12.75">
      <c r="A6" s="8"/>
      <c r="B6" s="9"/>
      <c r="C6" s="10"/>
      <c r="E6" s="8"/>
      <c r="F6" s="9"/>
      <c r="G6" s="10"/>
    </row>
    <row r="7" spans="1:7" ht="12.75">
      <c r="A7" s="42" t="s">
        <v>31</v>
      </c>
      <c r="B7" s="43"/>
      <c r="C7" s="44"/>
      <c r="E7" s="42" t="s">
        <v>33</v>
      </c>
      <c r="F7" s="43"/>
      <c r="G7" s="44"/>
    </row>
    <row r="8" spans="1:7" ht="12.75">
      <c r="A8" s="17" t="s">
        <v>11</v>
      </c>
      <c r="B8" s="18">
        <f>475500*1.19</f>
        <v>565845</v>
      </c>
      <c r="C8" s="19" t="s">
        <v>1</v>
      </c>
      <c r="E8" s="17" t="s">
        <v>15</v>
      </c>
      <c r="F8" s="37">
        <f>4.62*B3*1.19</f>
        <v>95177.63871</v>
      </c>
      <c r="G8" s="19" t="s">
        <v>1</v>
      </c>
    </row>
    <row r="9" spans="1:7" ht="12.75">
      <c r="A9" s="8"/>
      <c r="B9" s="9"/>
      <c r="C9" s="10"/>
      <c r="E9" s="17" t="s">
        <v>18</v>
      </c>
      <c r="F9" s="18">
        <f>13*B3*1.19</f>
        <v>267815.8665</v>
      </c>
      <c r="G9" s="19" t="s">
        <v>1</v>
      </c>
    </row>
    <row r="10" spans="1:7" ht="12.75">
      <c r="A10" s="42" t="s">
        <v>32</v>
      </c>
      <c r="B10" s="43"/>
      <c r="C10" s="44"/>
      <c r="E10" s="17" t="s">
        <v>19</v>
      </c>
      <c r="F10" s="18">
        <f>420.2941*1.19</f>
        <v>500.149979</v>
      </c>
      <c r="G10" s="19" t="s">
        <v>1</v>
      </c>
    </row>
    <row r="11" spans="1:7" ht="12.75">
      <c r="A11" s="12" t="s">
        <v>4</v>
      </c>
      <c r="B11" s="2">
        <v>18</v>
      </c>
      <c r="C11" s="13" t="s">
        <v>5</v>
      </c>
      <c r="E11" s="8"/>
      <c r="F11" s="22"/>
      <c r="G11" s="10"/>
    </row>
    <row r="12" spans="1:7" ht="12.75">
      <c r="A12" s="12" t="s">
        <v>6</v>
      </c>
      <c r="B12" s="2">
        <f>10*30</f>
        <v>300</v>
      </c>
      <c r="C12" s="13" t="s">
        <v>7</v>
      </c>
      <c r="E12" s="11" t="s">
        <v>23</v>
      </c>
      <c r="F12" s="3">
        <f>21.826*1.19</f>
        <v>25.972939999999998</v>
      </c>
      <c r="G12" s="13" t="s">
        <v>24</v>
      </c>
    </row>
    <row r="13" spans="1:7" ht="12.75">
      <c r="A13" s="12" t="s">
        <v>8</v>
      </c>
      <c r="B13" s="4">
        <f>360*1.1</f>
        <v>396.00000000000006</v>
      </c>
      <c r="C13" s="13" t="s">
        <v>9</v>
      </c>
      <c r="E13" s="12"/>
      <c r="F13" s="2">
        <f>50*24*30*0.8</f>
        <v>28800</v>
      </c>
      <c r="G13" s="13" t="s">
        <v>25</v>
      </c>
    </row>
    <row r="14" spans="1:7" ht="12.75">
      <c r="A14" s="17" t="s">
        <v>10</v>
      </c>
      <c r="B14" s="18">
        <f>+B13*B12*B11</f>
        <v>2138400.0000000005</v>
      </c>
      <c r="C14" s="19" t="s">
        <v>1</v>
      </c>
      <c r="E14" s="23" t="s">
        <v>26</v>
      </c>
      <c r="F14" s="18">
        <f>+F13*F12</f>
        <v>748020.6719999999</v>
      </c>
      <c r="G14" s="19" t="s">
        <v>1</v>
      </c>
    </row>
    <row r="15" spans="1:7" ht="12.75">
      <c r="A15" s="25"/>
      <c r="B15" s="26"/>
      <c r="C15" s="27"/>
      <c r="E15" s="8"/>
      <c r="F15" s="22"/>
      <c r="G15" s="10"/>
    </row>
    <row r="16" spans="1:7" ht="12.75">
      <c r="A16" s="42" t="s">
        <v>34</v>
      </c>
      <c r="B16" s="43"/>
      <c r="C16" s="44"/>
      <c r="E16" s="11" t="s">
        <v>27</v>
      </c>
      <c r="F16" s="36">
        <f>6773.9243*1.19</f>
        <v>8060.969916999999</v>
      </c>
      <c r="G16" s="13" t="s">
        <v>29</v>
      </c>
    </row>
    <row r="17" spans="1:7" ht="12.75">
      <c r="A17" s="28" t="s">
        <v>20</v>
      </c>
      <c r="B17" s="6">
        <f>18*1.19*$B$3</f>
        <v>370821.969</v>
      </c>
      <c r="C17" s="24"/>
      <c r="E17" s="12"/>
      <c r="F17" s="2">
        <v>50</v>
      </c>
      <c r="G17" s="13" t="s">
        <v>30</v>
      </c>
    </row>
    <row r="18" spans="1:7" ht="12.75">
      <c r="A18" s="12" t="s">
        <v>35</v>
      </c>
      <c r="B18" s="20">
        <f>SUM(B17)</f>
        <v>370821.969</v>
      </c>
      <c r="C18" s="13"/>
      <c r="E18" s="23" t="s">
        <v>28</v>
      </c>
      <c r="F18" s="18">
        <f>+F17*F16</f>
        <v>403048.49584999995</v>
      </c>
      <c r="G18" s="19" t="s">
        <v>1</v>
      </c>
    </row>
    <row r="19" spans="1:7" ht="12.75">
      <c r="A19" s="12" t="s">
        <v>2</v>
      </c>
      <c r="B19" s="2">
        <f>B23</f>
        <v>10</v>
      </c>
      <c r="C19" s="13" t="s">
        <v>3</v>
      </c>
      <c r="E19" s="8"/>
      <c r="F19" s="9"/>
      <c r="G19" s="10"/>
    </row>
    <row r="20" spans="1:7" ht="12.75">
      <c r="A20" s="17" t="s">
        <v>36</v>
      </c>
      <c r="B20" s="21">
        <f>+B18/B19</f>
        <v>37082.196899999995</v>
      </c>
      <c r="C20" s="19" t="s">
        <v>1</v>
      </c>
      <c r="E20" s="42" t="s">
        <v>34</v>
      </c>
      <c r="F20" s="43"/>
      <c r="G20" s="44"/>
    </row>
    <row r="21" spans="1:7" ht="12.75">
      <c r="A21" s="8"/>
      <c r="B21" s="9"/>
      <c r="C21" s="10"/>
      <c r="E21" s="28" t="s">
        <v>40</v>
      </c>
      <c r="F21" s="6">
        <v>2857893</v>
      </c>
      <c r="G21" s="35" t="s">
        <v>43</v>
      </c>
    </row>
    <row r="22" spans="1:7" ht="12.75">
      <c r="A22" s="12" t="s">
        <v>12</v>
      </c>
      <c r="B22" s="4">
        <f>B8+B14+B20</f>
        <v>2741327.1969000003</v>
      </c>
      <c r="C22" s="13"/>
      <c r="E22" s="28" t="s">
        <v>42</v>
      </c>
      <c r="F22" s="6">
        <v>780465</v>
      </c>
      <c r="G22" s="35" t="s">
        <v>41</v>
      </c>
    </row>
    <row r="23" spans="1:7" ht="12.75">
      <c r="A23" s="12" t="s">
        <v>37</v>
      </c>
      <c r="B23" s="38">
        <v>10</v>
      </c>
      <c r="C23" s="13" t="s">
        <v>3</v>
      </c>
      <c r="E23" s="12" t="s">
        <v>20</v>
      </c>
      <c r="F23" s="4">
        <v>370822</v>
      </c>
      <c r="G23" s="13"/>
    </row>
    <row r="24" spans="1:7" ht="13.5" thickBot="1">
      <c r="A24" s="14" t="s">
        <v>13</v>
      </c>
      <c r="B24" s="15">
        <f>+B23*B22</f>
        <v>27413271.969000004</v>
      </c>
      <c r="C24" s="16"/>
      <c r="E24" s="12" t="s">
        <v>21</v>
      </c>
      <c r="F24" s="4">
        <v>2074491</v>
      </c>
      <c r="G24" s="13"/>
    </row>
    <row r="25" spans="5:7" ht="12.75">
      <c r="E25" s="12" t="s">
        <v>22</v>
      </c>
      <c r="F25" s="4">
        <f>86.79*$B$3</f>
        <v>1502504.1405000002</v>
      </c>
      <c r="G25" s="13"/>
    </row>
    <row r="26" spans="2:7" ht="12.75">
      <c r="B26" s="5"/>
      <c r="E26" s="12" t="s">
        <v>35</v>
      </c>
      <c r="F26" s="20">
        <f>SUM(F21:F25)</f>
        <v>7586175.1405</v>
      </c>
      <c r="G26" s="13"/>
    </row>
    <row r="27" spans="5:7" ht="12.75">
      <c r="E27" s="12" t="s">
        <v>37</v>
      </c>
      <c r="F27" s="2">
        <f>B23</f>
        <v>10</v>
      </c>
      <c r="G27" s="13" t="s">
        <v>3</v>
      </c>
    </row>
    <row r="28" spans="1:7" ht="12.75">
      <c r="A28" s="7" t="s">
        <v>38</v>
      </c>
      <c r="B28" s="32">
        <f>+B24-F32</f>
        <v>4681468.598110005</v>
      </c>
      <c r="E28" s="17" t="s">
        <v>36</v>
      </c>
      <c r="F28" s="21">
        <f>+F26/F27</f>
        <v>758617.51405</v>
      </c>
      <c r="G28" s="19" t="s">
        <v>1</v>
      </c>
    </row>
    <row r="29" spans="1:7" ht="12.75">
      <c r="A29" s="34" t="s">
        <v>39</v>
      </c>
      <c r="B29" s="33">
        <f>+B28/F32</f>
        <v>0.2059435638135522</v>
      </c>
      <c r="E29" s="8"/>
      <c r="F29" s="9"/>
      <c r="G29" s="10"/>
    </row>
    <row r="30" spans="5:7" ht="12.75">
      <c r="E30" s="12" t="s">
        <v>12</v>
      </c>
      <c r="F30" s="4">
        <f>+F28+F18+F14+F10+F9+F8</f>
        <v>2273180.337089</v>
      </c>
      <c r="G30" s="13"/>
    </row>
    <row r="31" spans="5:7" ht="12.75">
      <c r="E31" s="12" t="s">
        <v>2</v>
      </c>
      <c r="F31" s="2">
        <f>F27</f>
        <v>10</v>
      </c>
      <c r="G31" s="13" t="s">
        <v>3</v>
      </c>
    </row>
    <row r="32" spans="5:7" ht="13.5" thickBot="1">
      <c r="E32" s="14" t="s">
        <v>13</v>
      </c>
      <c r="F32" s="15">
        <f>+F31*F30</f>
        <v>22731803.37089</v>
      </c>
      <c r="G32" s="16"/>
    </row>
  </sheetData>
  <mergeCells count="7">
    <mergeCell ref="E20:G20"/>
    <mergeCell ref="A16:C16"/>
    <mergeCell ref="A5:C5"/>
    <mergeCell ref="E5:G5"/>
    <mergeCell ref="A7:C7"/>
    <mergeCell ref="A10:C10"/>
    <mergeCell ref="E7:G7"/>
  </mergeCells>
  <printOptions horizontalCentered="1" verticalCentered="1"/>
  <pageMargins left="0.75" right="0.75" top="1" bottom="1" header="0" footer="0"/>
  <pageSetup horizontalDpi="600" verticalDpi="600" orientation="landscape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Sonda S.A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 Mujica</dc:creator>
  <cp:keywords/>
  <dc:description/>
  <cp:lastModifiedBy>Tere</cp:lastModifiedBy>
  <cp:lastPrinted>2004-10-12T12:27:49Z</cp:lastPrinted>
  <dcterms:created xsi:type="dcterms:W3CDTF">2004-08-27T15:33:16Z</dcterms:created>
  <dcterms:modified xsi:type="dcterms:W3CDTF">2005-05-11T15:06:48Z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_AdHocReviewCycle">
    <vt:i4>-1086887184</vt:i4>
  </property>
  <property fmtid="{D5CDD505-2E9C-101B-9397-08002B2CF9AE}" pid="4" name="_EmailSubje">
    <vt:lpwstr>Curso de Excel Avanzado (clase 5 de 12)</vt:lpwstr>
  </property>
  <property fmtid="{D5CDD505-2E9C-101B-9397-08002B2CF9AE}" pid="5" name="_AuthorEma">
    <vt:lpwstr>rmujica@cruzydavila.cl</vt:lpwstr>
  </property>
  <property fmtid="{D5CDD505-2E9C-101B-9397-08002B2CF9AE}" pid="6" name="_AuthorEmailDisplayNa">
    <vt:lpwstr>Rodrigo Mujica B.</vt:lpwstr>
  </property>
</Properties>
</file>