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4835" windowHeight="4575" activeTab="0"/>
  </bookViews>
  <sheets>
    <sheet name="Linear Regression" sheetId="1" r:id="rId1"/>
    <sheet name="Exponential Regress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Luigi Buglione</author>
  </authors>
  <commentList>
    <comment ref="I9" authorId="0">
      <text>
        <r>
          <rPr>
            <b/>
            <sz val="8"/>
            <rFont val="Tahoma"/>
            <family val="0"/>
          </rPr>
          <t>MMRE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sz val="10"/>
            <rFont val="Tahoma"/>
            <family val="2"/>
          </rPr>
          <t>Insert the no. Of sizing units counted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Luigi Buglione</author>
  </authors>
  <commentList>
    <comment ref="M9" authorId="0">
      <text>
        <r>
          <rPr>
            <b/>
            <sz val="8"/>
            <rFont val="Tahoma"/>
            <family val="0"/>
          </rPr>
          <t>MMRE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sz val="10"/>
            <rFont val="Tahoma"/>
            <family val="2"/>
          </rPr>
          <t>Insert the no. Of sizing units counted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<sst xmlns="http://schemas.openxmlformats.org/spreadsheetml/2006/main" count="85" uniqueCount="52">
  <si>
    <t>x</t>
  </si>
  <si>
    <t>y</t>
  </si>
  <si>
    <t>y*</t>
  </si>
  <si>
    <t>xy</t>
  </si>
  <si>
    <t>x^2</t>
  </si>
  <si>
    <t>y^2</t>
  </si>
  <si>
    <t>Y=c1+c0*X</t>
  </si>
  <si>
    <t>Project</t>
  </si>
  <si>
    <t>n=</t>
  </si>
  <si>
    <t>S(xy)</t>
  </si>
  <si>
    <t>S(x)</t>
  </si>
  <si>
    <t>S(y)</t>
  </si>
  <si>
    <t>S(x^2)</t>
  </si>
  <si>
    <t>S(x)^2</t>
  </si>
  <si>
    <t>C0=</t>
  </si>
  <si>
    <t xml:space="preserve">C1= </t>
  </si>
  <si>
    <t>Log d =</t>
  </si>
  <si>
    <t>Log c =</t>
  </si>
  <si>
    <t>log y</t>
  </si>
  <si>
    <t>Log y</t>
  </si>
  <si>
    <t>Y=c+d^X</t>
  </si>
  <si>
    <t>xlog y</t>
  </si>
  <si>
    <t>xLogy</t>
  </si>
  <si>
    <t>d=</t>
  </si>
  <si>
    <t>c=</t>
  </si>
  <si>
    <t>Num1</t>
  </si>
  <si>
    <t>Num2</t>
  </si>
  <si>
    <t>Den</t>
  </si>
  <si>
    <t>log y*</t>
  </si>
  <si>
    <t>MRE%</t>
  </si>
  <si>
    <t>MRE</t>
  </si>
  <si>
    <t>Exponential Regression</t>
  </si>
  <si>
    <t>PRJ002</t>
  </si>
  <si>
    <t>PRJ001</t>
  </si>
  <si>
    <t>PRJ003</t>
  </si>
  <si>
    <t>PRJ004</t>
  </si>
  <si>
    <t>Linear Regression</t>
  </si>
  <si>
    <t>Legend</t>
  </si>
  <si>
    <t>X</t>
  </si>
  <si>
    <t>Y</t>
  </si>
  <si>
    <t>effort in man/days</t>
  </si>
  <si>
    <t>size unit (FP, LOC, ...)</t>
  </si>
  <si>
    <t>PRED(0.25)</t>
  </si>
  <si>
    <t>New Project</t>
  </si>
  <si>
    <t>Size (X)</t>
  </si>
  <si>
    <t>Effort (Y) estim</t>
  </si>
  <si>
    <t>m/d</t>
  </si>
  <si>
    <r>
      <t xml:space="preserve">1) </t>
    </r>
    <r>
      <rPr>
        <sz val="10"/>
        <rFont val="Arial"/>
        <family val="0"/>
      </rPr>
      <t xml:space="preserve">insert a new row after PRJ004 project data </t>
    </r>
  </si>
  <si>
    <r>
      <t xml:space="preserve">2) </t>
    </r>
    <r>
      <rPr>
        <sz val="10"/>
        <rFont val="Arial"/>
        <family val="0"/>
      </rPr>
      <t>copy formulas from the the previous row</t>
    </r>
  </si>
  <si>
    <r>
      <t xml:space="preserve">3) </t>
    </r>
    <r>
      <rPr>
        <sz val="10"/>
        <rFont val="Arial"/>
        <family val="0"/>
      </rPr>
      <t>insert in the B column the new size and in the C column the estimated effort</t>
    </r>
  </si>
  <si>
    <r>
      <t>Note</t>
    </r>
    <r>
      <rPr>
        <sz val="10"/>
        <color indexed="12"/>
        <rFont val="Arial"/>
        <family val="2"/>
      </rPr>
      <t>:</t>
    </r>
    <r>
      <rPr>
        <sz val="10"/>
        <rFont val="Arial"/>
        <family val="0"/>
      </rPr>
      <t xml:space="preserve"> in order to calculate the MRE, MMRE and Pred(0.25) for the new dataset:</t>
    </r>
  </si>
  <si>
    <t>man/days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</si>
</sst>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#,##0.0000"/>
    <numFmt numFmtId="181" formatCode="#,##0.00000"/>
    <numFmt numFmtId="182" formatCode="0.00000"/>
    <numFmt numFmtId="183" formatCode="0.000"/>
    <numFmt numFmtId="184" formatCode="#,##0.000"/>
    <numFmt numFmtId="185" formatCode="0.000000000000"/>
    <numFmt numFmtId="186" formatCode="0.0000"/>
    <numFmt numFmtId="187" formatCode="#,##0.000000"/>
    <numFmt numFmtId="188" formatCode="0.000000"/>
  </numFmts>
  <fonts count="15">
    <font>
      <sz val="10"/>
      <name val="Arial"/>
      <family val="0"/>
    </font>
    <font>
      <b/>
      <sz val="10"/>
      <color indexed="50"/>
      <name val="Arial"/>
      <family val="0"/>
    </font>
    <font>
      <b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10"/>
      <name val="Tahoma"/>
      <family val="2"/>
    </font>
    <font>
      <sz val="9.75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8" fontId="0" fillId="0" borderId="0" xfId="0" applyNumberFormat="1" applyAlignment="1">
      <alignment horizontal="right"/>
    </xf>
    <xf numFmtId="179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 horizontal="right"/>
    </xf>
    <xf numFmtId="184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186" fontId="0" fillId="0" borderId="0" xfId="0" applyNumberFormat="1" applyAlignment="1">
      <alignment/>
    </xf>
    <xf numFmtId="180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81" fontId="0" fillId="2" borderId="2" xfId="0" applyNumberFormat="1" applyFill="1" applyBorder="1" applyAlignment="1">
      <alignment/>
    </xf>
    <xf numFmtId="182" fontId="0" fillId="3" borderId="2" xfId="0" applyNumberFormat="1" applyFill="1" applyBorder="1" applyAlignment="1">
      <alignment/>
    </xf>
    <xf numFmtId="180" fontId="5" fillId="0" borderId="0" xfId="0" applyNumberFormat="1" applyFont="1" applyAlignment="1">
      <alignment/>
    </xf>
    <xf numFmtId="187" fontId="0" fillId="2" borderId="2" xfId="0" applyNumberFormat="1" applyFill="1" applyBorder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2" fontId="4" fillId="3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2" fontId="4" fillId="5" borderId="0" xfId="0" applyNumberFormat="1" applyFont="1" applyFill="1" applyAlignment="1">
      <alignment horizontal="right"/>
    </xf>
    <xf numFmtId="180" fontId="0" fillId="0" borderId="3" xfId="0" applyNumberFormat="1" applyBorder="1" applyAlignment="1">
      <alignment/>
    </xf>
    <xf numFmtId="181" fontId="0" fillId="0" borderId="3" xfId="0" applyNumberFormat="1" applyBorder="1" applyAlignment="1">
      <alignment/>
    </xf>
    <xf numFmtId="0" fontId="4" fillId="2" borderId="3" xfId="0" applyFont="1" applyFill="1" applyBorder="1" applyAlignment="1">
      <alignment horizontal="center"/>
    </xf>
    <xf numFmtId="183" fontId="2" fillId="5" borderId="2" xfId="0" applyNumberFormat="1" applyFont="1" applyFill="1" applyBorder="1" applyAlignment="1">
      <alignment/>
    </xf>
    <xf numFmtId="180" fontId="5" fillId="5" borderId="2" xfId="0" applyNumberFormat="1" applyFont="1" applyFill="1" applyBorder="1" applyAlignment="1">
      <alignment/>
    </xf>
    <xf numFmtId="180" fontId="2" fillId="5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ill="1" applyAlignment="1">
      <alignment/>
    </xf>
    <xf numFmtId="180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4" fillId="5" borderId="0" xfId="0" applyNumberFormat="1" applyFont="1" applyFill="1" applyAlignment="1">
      <alignment/>
    </xf>
    <xf numFmtId="0" fontId="2" fillId="0" borderId="0" xfId="0" applyFont="1" applyAlignment="1">
      <alignment/>
    </xf>
    <xf numFmtId="180" fontId="5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Migliaia (0)_Foglio1" xfId="19"/>
    <cellStyle name="Migliaia_Foglio1" xfId="20"/>
    <cellStyle name="Percent" xfId="21"/>
    <cellStyle name="Valuta (0)_Foglio1" xfId="22"/>
    <cellStyle name="Valuta_Foglio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Linear Regression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'Linear Regression'!$C$3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'Linear Regression'!$A$4:$A$7</c:f>
              <c:strCache/>
            </c:strRef>
          </c:cat>
          <c:val>
            <c:numRef>
              <c:f>'Linear Regression'!$C$4:$C$7</c:f>
              <c:numCache/>
            </c:numRef>
          </c:val>
          <c:smooth val="0"/>
        </c:ser>
        <c:ser>
          <c:idx val="3"/>
          <c:order val="1"/>
          <c:tx>
            <c:strRef>
              <c:f>'Linear Regression'!$D$3</c:f>
              <c:strCache>
                <c:ptCount val="1"/>
                <c:pt idx="0">
                  <c:v>y*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'Linear Regression'!$A$4:$A$7</c:f>
              <c:strCache/>
            </c:strRef>
          </c:cat>
          <c:val>
            <c:numRef>
              <c:f>'Linear Regression'!$D$4:$D$7</c:f>
              <c:numCache/>
            </c:numRef>
          </c:val>
          <c:smooth val="0"/>
        </c:ser>
        <c:marker val="1"/>
        <c:axId val="49158863"/>
        <c:axId val="39776584"/>
      </c:lineChart>
      <c:catAx>
        <c:axId val="49158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Projects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76584"/>
        <c:crosses val="autoZero"/>
        <c:auto val="1"/>
        <c:lblOffset val="100"/>
        <c:noMultiLvlLbl val="0"/>
      </c:catAx>
      <c:valAx>
        <c:axId val="39776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Effort (GG/U)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58863"/>
        <c:crossesAt val="1"/>
        <c:crossBetween val="between"/>
        <c:dispUnits/>
        <c:minorUnit val="50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Exponential Regression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'Exponential Regression'!$A$4:$A$7</c:f>
              <c:strCache/>
            </c:strRef>
          </c:cat>
          <c:val>
            <c:numRef>
              <c:f>'Exponential Regression'!$D$4:$D$7</c:f>
              <c:numCache/>
            </c:numRef>
          </c:val>
          <c:smooth val="0"/>
        </c:ser>
        <c:ser>
          <c:idx val="1"/>
          <c:order val="1"/>
          <c:tx>
            <c:v>y*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'Exponential Regression'!$E$4:$E$7</c:f>
              <c:numCache/>
            </c:numRef>
          </c:val>
          <c:smooth val="0"/>
        </c:ser>
        <c:marker val="1"/>
        <c:axId val="22444937"/>
        <c:axId val="677842"/>
      </c:lineChart>
      <c:catAx>
        <c:axId val="22444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Projects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7842"/>
        <c:crosses val="autoZero"/>
        <c:auto val="1"/>
        <c:lblOffset val="100"/>
        <c:noMultiLvlLbl val="0"/>
      </c:catAx>
      <c:valAx>
        <c:axId val="677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Effort (PM)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4493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28575</xdr:rowOff>
    </xdr:from>
    <xdr:to>
      <xdr:col>18</xdr:col>
      <xdr:colOff>238125</xdr:colOff>
      <xdr:row>32</xdr:row>
      <xdr:rowOff>104775</xdr:rowOff>
    </xdr:to>
    <xdr:graphicFrame>
      <xdr:nvGraphicFramePr>
        <xdr:cNvPr id="1" name="Chart 2"/>
        <xdr:cNvGraphicFramePr/>
      </xdr:nvGraphicFramePr>
      <xdr:xfrm>
        <a:off x="6467475" y="1676400"/>
        <a:ext cx="58769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11</xdr:row>
      <xdr:rowOff>85725</xdr:rowOff>
    </xdr:from>
    <xdr:to>
      <xdr:col>16</xdr:col>
      <xdr:colOff>28575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5829300" y="1895475"/>
        <a:ext cx="60102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="75" zoomScaleNormal="75" workbookViewId="0" topLeftCell="A1">
      <selection activeCell="C1" sqref="C1"/>
    </sheetView>
  </sheetViews>
  <sheetFormatPr defaultColWidth="9.140625" defaultRowHeight="12.75"/>
  <cols>
    <col min="1" max="1" width="13.140625" style="0" customWidth="1"/>
    <col min="2" max="2" width="13.7109375" style="0" customWidth="1"/>
    <col min="3" max="3" width="9.28125" style="0" bestFit="1" customWidth="1"/>
    <col min="4" max="4" width="11.00390625" style="0" customWidth="1"/>
    <col min="5" max="7" width="9.28125" style="0" bestFit="1" customWidth="1"/>
    <col min="8" max="8" width="9.8515625" style="0" bestFit="1" customWidth="1"/>
    <col min="9" max="9" width="12.140625" style="0" customWidth="1"/>
    <col min="10" max="10" width="11.421875" style="0" customWidth="1"/>
  </cols>
  <sheetData>
    <row r="1" ht="12.75">
      <c r="A1" s="30" t="s">
        <v>36</v>
      </c>
    </row>
    <row r="3" spans="1:10" ht="13.5" thickBot="1">
      <c r="A3" s="50" t="s">
        <v>7</v>
      </c>
      <c r="B3" s="50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1" t="s">
        <v>5</v>
      </c>
      <c r="H3" s="50" t="s">
        <v>30</v>
      </c>
      <c r="I3" s="50" t="s">
        <v>29</v>
      </c>
      <c r="J3" s="52" t="s">
        <v>42</v>
      </c>
    </row>
    <row r="4" spans="1:10" ht="12.75">
      <c r="A4" t="s">
        <v>33</v>
      </c>
      <c r="B4" s="24">
        <v>186</v>
      </c>
      <c r="C4" s="25">
        <v>531</v>
      </c>
      <c r="D4" s="2">
        <f>+$H$17+$E$17*B4</f>
        <v>545.8461781627364</v>
      </c>
      <c r="E4" s="1">
        <f>+B4*C4</f>
        <v>98766</v>
      </c>
      <c r="F4" s="40">
        <f aca="true" t="shared" si="0" ref="F4:G7">+B4^2</f>
        <v>34596</v>
      </c>
      <c r="G4" s="40">
        <f t="shared" si="0"/>
        <v>281961</v>
      </c>
      <c r="H4" s="41">
        <f>ABS(C4-D4)/C4</f>
        <v>0.02795890426127373</v>
      </c>
      <c r="I4" s="42">
        <f>+H4*100</f>
        <v>2.7958904261273734</v>
      </c>
      <c r="J4" s="43" t="str">
        <f>IF(H4&lt;0.25,"x")</f>
        <v>x</v>
      </c>
    </row>
    <row r="5" spans="1:10" ht="12.75">
      <c r="A5" t="s">
        <v>32</v>
      </c>
      <c r="B5" s="24">
        <v>335</v>
      </c>
      <c r="C5" s="25">
        <v>415</v>
      </c>
      <c r="D5" s="2">
        <f>+$H$17+$E$17*B5</f>
        <v>426.5356472993193</v>
      </c>
      <c r="E5" s="1">
        <f>+B5*C5</f>
        <v>139025</v>
      </c>
      <c r="F5" s="40">
        <f t="shared" si="0"/>
        <v>112225</v>
      </c>
      <c r="G5" s="40">
        <f t="shared" si="0"/>
        <v>172225</v>
      </c>
      <c r="H5" s="41">
        <f>ABS(C5-D5)/C5</f>
        <v>0.027796740480287456</v>
      </c>
      <c r="I5" s="42">
        <f>+H5*100</f>
        <v>2.7796740480287454</v>
      </c>
      <c r="J5" s="43" t="str">
        <f>IF(H5&lt;0.25,"x")</f>
        <v>x</v>
      </c>
    </row>
    <row r="6" spans="1:10" ht="12.75">
      <c r="A6" t="s">
        <v>34</v>
      </c>
      <c r="B6" s="24">
        <v>245</v>
      </c>
      <c r="C6" s="25">
        <v>534</v>
      </c>
      <c r="D6" s="2">
        <f>+$H$17+$E$17*B6</f>
        <v>498.60241090809467</v>
      </c>
      <c r="E6" s="1">
        <f>+B6*C6</f>
        <v>130830</v>
      </c>
      <c r="F6" s="40">
        <f t="shared" si="0"/>
        <v>60025</v>
      </c>
      <c r="G6" s="40">
        <f t="shared" si="0"/>
        <v>285156</v>
      </c>
      <c r="H6" s="41">
        <f>ABS(C6-D6)/C6</f>
        <v>0.06628762002229463</v>
      </c>
      <c r="I6" s="42">
        <f>+H6*100</f>
        <v>6.628762002229463</v>
      </c>
      <c r="J6" s="43" t="str">
        <f>IF(H6&lt;0.25,"x")</f>
        <v>x</v>
      </c>
    </row>
    <row r="7" spans="1:10" ht="12.75">
      <c r="A7" t="s">
        <v>35</v>
      </c>
      <c r="B7" s="24">
        <v>227</v>
      </c>
      <c r="C7" s="25">
        <v>504</v>
      </c>
      <c r="D7" s="2">
        <f>+$H$17+$E$17*B7</f>
        <v>513.0157636298497</v>
      </c>
      <c r="E7" s="1">
        <f>+B7*C7</f>
        <v>114408</v>
      </c>
      <c r="F7" s="40">
        <f t="shared" si="0"/>
        <v>51529</v>
      </c>
      <c r="G7" s="40">
        <f t="shared" si="0"/>
        <v>254016</v>
      </c>
      <c r="H7" s="41">
        <f>ABS(C7-D7)/C7</f>
        <v>0.017888419900495525</v>
      </c>
      <c r="I7" s="42">
        <f>+H7*100</f>
        <v>1.7888419900495525</v>
      </c>
      <c r="J7" s="43" t="str">
        <f>IF(H7&lt;0.25,"x")</f>
        <v>x</v>
      </c>
    </row>
    <row r="8" spans="6:10" ht="13.5" thickBot="1">
      <c r="F8" s="38"/>
      <c r="G8" s="38"/>
      <c r="H8" s="38"/>
      <c r="I8" s="38"/>
      <c r="J8" s="38"/>
    </row>
    <row r="9" spans="2:10" ht="13.5" thickBot="1">
      <c r="B9" s="4">
        <f aca="true" t="shared" si="1" ref="B9:G9">SUM(B4:B7)</f>
        <v>993</v>
      </c>
      <c r="C9" s="4">
        <f t="shared" si="1"/>
        <v>1984</v>
      </c>
      <c r="D9" s="4">
        <f t="shared" si="1"/>
        <v>1984</v>
      </c>
      <c r="E9" s="4">
        <f t="shared" si="1"/>
        <v>483029</v>
      </c>
      <c r="F9" s="4">
        <f t="shared" si="1"/>
        <v>258375</v>
      </c>
      <c r="G9" s="4">
        <f t="shared" si="1"/>
        <v>993358</v>
      </c>
      <c r="H9" s="18">
        <f>AVERAGE(H4:H7)</f>
        <v>0.03498292116608784</v>
      </c>
      <c r="I9" s="37">
        <f>AVERAGE(I4:I7)</f>
        <v>3.4982921166087837</v>
      </c>
      <c r="J9" s="35">
        <f>COUNTIF(J4:J7,"x")/COUNTA(J4:J7)</f>
        <v>1</v>
      </c>
    </row>
    <row r="10" spans="8:10" ht="12.75">
      <c r="H10" s="38"/>
      <c r="I10" s="39"/>
      <c r="J10" s="11"/>
    </row>
    <row r="11" spans="1:9" ht="12.75">
      <c r="A11" s="19" t="s">
        <v>37</v>
      </c>
      <c r="E11" s="7"/>
      <c r="F11" s="8"/>
      <c r="H11" s="38"/>
      <c r="I11" s="38"/>
    </row>
    <row r="12" spans="1:9" ht="12.75">
      <c r="A12" s="34" t="s">
        <v>38</v>
      </c>
      <c r="B12" s="27" t="s">
        <v>41</v>
      </c>
      <c r="C12" s="27"/>
      <c r="E12" s="7"/>
      <c r="F12" s="8"/>
      <c r="H12" s="38"/>
      <c r="I12" s="38"/>
    </row>
    <row r="13" spans="1:9" ht="12.75">
      <c r="A13" s="34" t="s">
        <v>39</v>
      </c>
      <c r="B13" s="27" t="s">
        <v>40</v>
      </c>
      <c r="C13" s="27"/>
      <c r="E13" s="2"/>
      <c r="H13" s="38"/>
      <c r="I13" s="38"/>
    </row>
    <row r="14" spans="2:9" ht="12.75">
      <c r="B14" s="2"/>
      <c r="D14" s="44"/>
      <c r="E14" s="2"/>
      <c r="H14" s="38"/>
      <c r="I14" s="38"/>
    </row>
    <row r="15" spans="4:9" ht="12.75">
      <c r="D15" s="29" t="s">
        <v>6</v>
      </c>
      <c r="H15" s="38"/>
      <c r="I15" s="38"/>
    </row>
    <row r="16" spans="1:7" ht="12.75">
      <c r="A16" s="11"/>
      <c r="G16" s="11"/>
    </row>
    <row r="17" spans="1:8" ht="12.75">
      <c r="A17" s="27" t="s">
        <v>8</v>
      </c>
      <c r="B17" s="28">
        <v>4</v>
      </c>
      <c r="D17" s="11" t="s">
        <v>14</v>
      </c>
      <c r="E17" s="26">
        <f>+((B17*B18)-(B19*B20))/((B17*B21)-(B19)^2)</f>
        <v>-0.8007418178752819</v>
      </c>
      <c r="G17" s="11" t="s">
        <v>15</v>
      </c>
      <c r="H17" s="26">
        <f>+((B20*B21)-(B19*B18))/((B17*B21)-(B19)^2)</f>
        <v>694.7841562875387</v>
      </c>
    </row>
    <row r="18" spans="1:2" ht="12.75">
      <c r="A18" s="27" t="s">
        <v>9</v>
      </c>
      <c r="B18" s="28">
        <f>+E9</f>
        <v>483029</v>
      </c>
    </row>
    <row r="19" spans="1:2" ht="12.75">
      <c r="A19" s="27" t="s">
        <v>10</v>
      </c>
      <c r="B19" s="28">
        <f>+B9</f>
        <v>993</v>
      </c>
    </row>
    <row r="20" spans="1:2" ht="12.75">
      <c r="A20" s="27" t="s">
        <v>11</v>
      </c>
      <c r="B20" s="28">
        <f>+C9</f>
        <v>1984</v>
      </c>
    </row>
    <row r="21" spans="1:2" ht="12.75">
      <c r="A21" s="27" t="s">
        <v>12</v>
      </c>
      <c r="B21" s="28">
        <f>+F9</f>
        <v>258375</v>
      </c>
    </row>
    <row r="22" spans="1:2" ht="12.75">
      <c r="A22" s="27" t="s">
        <v>13</v>
      </c>
      <c r="B22" s="28">
        <f>+(B9)^2</f>
        <v>986049</v>
      </c>
    </row>
    <row r="25" ht="12.75">
      <c r="A25" s="19" t="s">
        <v>43</v>
      </c>
    </row>
    <row r="26" spans="1:2" ht="12.75">
      <c r="A26" s="27" t="s">
        <v>44</v>
      </c>
      <c r="B26" s="24"/>
    </row>
    <row r="27" spans="1:3" ht="12.75">
      <c r="A27" s="27" t="s">
        <v>45</v>
      </c>
      <c r="B27" s="53">
        <f>+H17+E17*B26</f>
        <v>694.7841562875387</v>
      </c>
      <c r="C27" t="s">
        <v>46</v>
      </c>
    </row>
    <row r="29" ht="12.75">
      <c r="A29" s="54" t="s">
        <v>50</v>
      </c>
    </row>
    <row r="30" ht="12.75">
      <c r="B30" s="11" t="s">
        <v>47</v>
      </c>
    </row>
    <row r="31" ht="12.75">
      <c r="B31" s="11" t="s">
        <v>48</v>
      </c>
    </row>
    <row r="32" ht="12.75">
      <c r="B32" s="11" t="s">
        <v>49</v>
      </c>
    </row>
  </sheetData>
  <printOptions/>
  <pageMargins left="0.75" right="0.75" top="1" bottom="1" header="0.5" footer="0.5"/>
  <pageSetup horizontalDpi="600" verticalDpi="600" orientation="landscape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="75" zoomScaleNormal="75" workbookViewId="0" topLeftCell="A1">
      <selection activeCell="C1" sqref="C1"/>
    </sheetView>
  </sheetViews>
  <sheetFormatPr defaultColWidth="9.140625" defaultRowHeight="12.75"/>
  <cols>
    <col min="1" max="1" width="14.140625" style="0" customWidth="1"/>
    <col min="2" max="2" width="13.28125" style="0" customWidth="1"/>
    <col min="5" max="5" width="11.00390625" style="0" customWidth="1"/>
    <col min="6" max="6" width="13.140625" style="0" customWidth="1"/>
    <col min="7" max="7" width="13.140625" style="0" bestFit="1" customWidth="1"/>
    <col min="9" max="9" width="12.421875" style="0" customWidth="1"/>
    <col min="11" max="11" width="12.140625" style="0" customWidth="1"/>
    <col min="12" max="12" width="10.8515625" style="0" customWidth="1"/>
    <col min="13" max="13" width="10.57421875" style="0" customWidth="1"/>
    <col min="14" max="14" width="11.57421875" style="0" customWidth="1"/>
  </cols>
  <sheetData>
    <row r="1" ht="12.75">
      <c r="A1" s="30" t="s">
        <v>31</v>
      </c>
    </row>
    <row r="2" ht="12.75">
      <c r="N2" s="38"/>
    </row>
    <row r="3" spans="1:14" ht="13.5" thickBot="1">
      <c r="A3" s="50" t="s">
        <v>7</v>
      </c>
      <c r="B3" s="50" t="s">
        <v>0</v>
      </c>
      <c r="C3" s="50" t="s">
        <v>1</v>
      </c>
      <c r="D3" s="50" t="s">
        <v>18</v>
      </c>
      <c r="E3" s="50" t="s">
        <v>28</v>
      </c>
      <c r="F3" s="50" t="s">
        <v>2</v>
      </c>
      <c r="G3" s="50" t="s">
        <v>3</v>
      </c>
      <c r="H3" s="50" t="s">
        <v>4</v>
      </c>
      <c r="I3" s="50" t="s">
        <v>5</v>
      </c>
      <c r="J3" s="50" t="s">
        <v>18</v>
      </c>
      <c r="K3" s="50" t="s">
        <v>21</v>
      </c>
      <c r="L3" s="50" t="s">
        <v>30</v>
      </c>
      <c r="M3" s="50" t="s">
        <v>29</v>
      </c>
      <c r="N3" s="50" t="s">
        <v>42</v>
      </c>
    </row>
    <row r="4" spans="1:14" ht="12.75">
      <c r="A4" t="s">
        <v>33</v>
      </c>
      <c r="B4" s="24">
        <v>186</v>
      </c>
      <c r="C4" s="25">
        <v>531</v>
      </c>
      <c r="D4" s="12">
        <f>LOG10(C4)</f>
        <v>2.725094521081469</v>
      </c>
      <c r="E4" s="17">
        <f>+$G$16+$G$15*B4</f>
        <v>2.739522986782633</v>
      </c>
      <c r="F4" s="42">
        <f>10^E4</f>
        <v>548.9376095695162</v>
      </c>
      <c r="G4" s="40">
        <f>+B4*C4</f>
        <v>98766</v>
      </c>
      <c r="H4" s="40">
        <f aca="true" t="shared" si="0" ref="H4:I7">+B4^2</f>
        <v>34596</v>
      </c>
      <c r="I4" s="40">
        <f t="shared" si="0"/>
        <v>281961</v>
      </c>
      <c r="J4" s="45">
        <f>LOG10(C4)</f>
        <v>2.725094521081469</v>
      </c>
      <c r="K4" s="38">
        <f>+B4*J4</f>
        <v>506.8675809211532</v>
      </c>
      <c r="L4" s="46">
        <f>ABS(C4-F4)/C4</f>
        <v>0.03378080898213976</v>
      </c>
      <c r="M4" s="47">
        <f>+L4*100</f>
        <v>3.3780808982139763</v>
      </c>
      <c r="N4" s="43" t="str">
        <f>IF(L4&lt;0.25,"x")</f>
        <v>x</v>
      </c>
    </row>
    <row r="5" spans="1:14" ht="12.75">
      <c r="A5" t="s">
        <v>32</v>
      </c>
      <c r="B5" s="24">
        <v>335</v>
      </c>
      <c r="C5" s="25">
        <v>415</v>
      </c>
      <c r="D5" s="12">
        <f>LOG10(C5)</f>
        <v>2.6180480967120925</v>
      </c>
      <c r="E5" s="17">
        <f>+$G$16+$G$15*B5</f>
        <v>2.6288336179329757</v>
      </c>
      <c r="F5" s="42">
        <f>10^E5</f>
        <v>425.43539383683805</v>
      </c>
      <c r="G5" s="40">
        <f>+B5*C5</f>
        <v>139025</v>
      </c>
      <c r="H5" s="40">
        <f t="shared" si="0"/>
        <v>112225</v>
      </c>
      <c r="I5" s="40">
        <f t="shared" si="0"/>
        <v>172225</v>
      </c>
      <c r="J5" s="45">
        <f>LOG10(C5)</f>
        <v>2.6180480967120925</v>
      </c>
      <c r="K5" s="38">
        <f>+B5*J5</f>
        <v>877.046112398551</v>
      </c>
      <c r="L5" s="46">
        <f>ABS(C5-F5)/C5</f>
        <v>0.025145527317682038</v>
      </c>
      <c r="M5" s="47">
        <f>+L5*100</f>
        <v>2.514552731768204</v>
      </c>
      <c r="N5" s="5" t="str">
        <f>IF(L5&lt;0.25,"x")</f>
        <v>x</v>
      </c>
    </row>
    <row r="6" spans="1:14" ht="12.75">
      <c r="A6" t="s">
        <v>34</v>
      </c>
      <c r="B6" s="24">
        <v>245</v>
      </c>
      <c r="C6" s="25">
        <v>534</v>
      </c>
      <c r="D6" s="12">
        <f>LOG10(C6)</f>
        <v>2.727541257028556</v>
      </c>
      <c r="E6" s="17">
        <f>+$G$16+$G$15*B6</f>
        <v>2.6956929682448494</v>
      </c>
      <c r="F6" s="42">
        <f>10^E6</f>
        <v>496.2413712641691</v>
      </c>
      <c r="G6" s="40">
        <f>+B6*C6</f>
        <v>130830</v>
      </c>
      <c r="H6" s="40">
        <f t="shared" si="0"/>
        <v>60025</v>
      </c>
      <c r="I6" s="40">
        <f t="shared" si="0"/>
        <v>285156</v>
      </c>
      <c r="J6" s="45">
        <f>LOG10(C6)</f>
        <v>2.727541257028556</v>
      </c>
      <c r="K6" s="38">
        <f>+B6*J6</f>
        <v>668.2476079719962</v>
      </c>
      <c r="L6" s="46">
        <f>ABS(C6-F6)/C6</f>
        <v>0.07070904257646232</v>
      </c>
      <c r="M6" s="47">
        <f>+L6*100</f>
        <v>7.070904257646232</v>
      </c>
      <c r="N6" s="5" t="str">
        <f>IF(L6&lt;0.25,"x")</f>
        <v>x</v>
      </c>
    </row>
    <row r="7" spans="1:14" ht="12.75">
      <c r="A7" t="s">
        <v>35</v>
      </c>
      <c r="B7" s="24">
        <v>227</v>
      </c>
      <c r="C7" s="25">
        <v>504</v>
      </c>
      <c r="D7" s="12">
        <f>LOG10(C7)</f>
        <v>2.7024305364455254</v>
      </c>
      <c r="E7" s="17">
        <f>+$G$16+$G$15*B7</f>
        <v>2.709064838307224</v>
      </c>
      <c r="F7" s="42">
        <f>10^E7</f>
        <v>511.75823315096284</v>
      </c>
      <c r="G7" s="40">
        <f>+B7*C7</f>
        <v>114408</v>
      </c>
      <c r="H7" s="40">
        <f t="shared" si="0"/>
        <v>51529</v>
      </c>
      <c r="I7" s="40">
        <f t="shared" si="0"/>
        <v>254016</v>
      </c>
      <c r="J7" s="45">
        <f>LOG10(C7)</f>
        <v>2.7024305364455254</v>
      </c>
      <c r="K7" s="38">
        <f>+B7*J7</f>
        <v>613.4517317731343</v>
      </c>
      <c r="L7" s="46">
        <f>ABS(C7-F7)/C7</f>
        <v>0.015393319743973883</v>
      </c>
      <c r="M7" s="47">
        <f>+L7*100</f>
        <v>1.5393319743973883</v>
      </c>
      <c r="N7" s="5" t="str">
        <f>IF(L7&lt;0.25,"x")</f>
        <v>x</v>
      </c>
    </row>
    <row r="8" spans="6:13" ht="13.5" thickBot="1">
      <c r="F8" s="13"/>
      <c r="I8" s="38"/>
      <c r="J8" s="45"/>
      <c r="M8" s="15"/>
    </row>
    <row r="9" spans="2:14" ht="13.5" thickBot="1">
      <c r="B9" s="4">
        <f>SUM(B4:B7)</f>
        <v>993</v>
      </c>
      <c r="C9" s="4">
        <f aca="true" t="shared" si="1" ref="C9:K9">SUM(C4:C7)</f>
        <v>1984</v>
      </c>
      <c r="D9" s="4">
        <f t="shared" si="1"/>
        <v>10.773114411267644</v>
      </c>
      <c r="E9" s="4">
        <f t="shared" si="1"/>
        <v>10.773114411267683</v>
      </c>
      <c r="F9" s="16">
        <f t="shared" si="1"/>
        <v>1982.3726078214863</v>
      </c>
      <c r="G9" s="9">
        <f t="shared" si="1"/>
        <v>483029</v>
      </c>
      <c r="H9" s="9">
        <f t="shared" si="1"/>
        <v>258375</v>
      </c>
      <c r="I9" s="48">
        <f t="shared" si="1"/>
        <v>993358</v>
      </c>
      <c r="J9" s="49">
        <f t="shared" si="1"/>
        <v>10.773114411267644</v>
      </c>
      <c r="K9" s="4">
        <f t="shared" si="1"/>
        <v>2665.613033064835</v>
      </c>
      <c r="L9" s="22">
        <f>AVERAGE(L4:L7)</f>
        <v>0.0362571746550645</v>
      </c>
      <c r="M9" s="36">
        <f>AVERAGE(M4:M7)</f>
        <v>3.62571746550645</v>
      </c>
      <c r="N9" s="35">
        <f>COUNTIF(N4:N7,"x")/COUNTA(N4:N7)</f>
        <v>1</v>
      </c>
    </row>
    <row r="10" spans="1:14" ht="12.75">
      <c r="A10" s="19" t="s">
        <v>37</v>
      </c>
      <c r="D10" s="4"/>
      <c r="E10" s="4"/>
      <c r="F10" s="16"/>
      <c r="G10" s="9"/>
      <c r="H10" s="9"/>
      <c r="I10" s="48"/>
      <c r="J10" s="49"/>
      <c r="K10" s="4"/>
      <c r="L10" s="22"/>
      <c r="M10" s="55"/>
      <c r="N10" s="56"/>
    </row>
    <row r="11" spans="1:14" ht="12.75">
      <c r="A11" s="34" t="s">
        <v>38</v>
      </c>
      <c r="B11" s="27" t="s">
        <v>41</v>
      </c>
      <c r="C11" s="27"/>
      <c r="D11" s="4"/>
      <c r="E11" s="4"/>
      <c r="F11" s="16"/>
      <c r="G11" s="9"/>
      <c r="H11" s="9"/>
      <c r="I11" s="9"/>
      <c r="J11" s="4"/>
      <c r="K11" s="4"/>
      <c r="L11" s="22"/>
      <c r="M11" s="55"/>
      <c r="N11" s="56"/>
    </row>
    <row r="12" spans="1:10" ht="12.75">
      <c r="A12" s="34" t="s">
        <v>39</v>
      </c>
      <c r="B12" s="27" t="s">
        <v>40</v>
      </c>
      <c r="C12" s="27"/>
      <c r="I12" s="38"/>
      <c r="J12" s="38"/>
    </row>
    <row r="13" spans="2:10" ht="12.75">
      <c r="B13" s="5"/>
      <c r="D13" s="6"/>
      <c r="E13" s="6"/>
      <c r="F13" s="6"/>
      <c r="I13" s="38"/>
      <c r="J13" s="38"/>
    </row>
    <row r="14" spans="2:10" ht="13.5" thickBot="1">
      <c r="B14" s="2"/>
      <c r="C14" s="2"/>
      <c r="D14" s="2"/>
      <c r="E14" s="2"/>
      <c r="F14" s="2"/>
      <c r="I14" s="38"/>
      <c r="J14" s="38"/>
    </row>
    <row r="15" spans="1:10" ht="13.5" thickBot="1">
      <c r="A15" s="11" t="s">
        <v>23</v>
      </c>
      <c r="B15" s="21">
        <f>10^(G15)</f>
        <v>0.998290913894356</v>
      </c>
      <c r="E15" s="31" t="s">
        <v>16</v>
      </c>
      <c r="F15" s="14">
        <v>0.003</v>
      </c>
      <c r="G15" s="20">
        <f>+E21/E23</f>
        <v>-0.0007428816701319281</v>
      </c>
      <c r="I15" s="38"/>
      <c r="J15" s="38"/>
    </row>
    <row r="16" spans="1:10" ht="13.5" thickBot="1">
      <c r="A16" s="11" t="s">
        <v>24</v>
      </c>
      <c r="B16" s="21">
        <f>10^(G16)</f>
        <v>754.5690318649056</v>
      </c>
      <c r="E16" s="31" t="s">
        <v>17</v>
      </c>
      <c r="F16" s="14">
        <v>1.781</v>
      </c>
      <c r="G16" s="23">
        <f>+E22/E23</f>
        <v>2.8776989774271717</v>
      </c>
      <c r="I16" s="38"/>
      <c r="J16" s="38"/>
    </row>
    <row r="17" spans="2:9" ht="12.75">
      <c r="B17" s="2"/>
      <c r="C17" s="2"/>
      <c r="D17" s="2"/>
      <c r="E17" s="2"/>
      <c r="F17" s="2"/>
      <c r="I17" s="3"/>
    </row>
    <row r="18" spans="2:9" ht="12.75">
      <c r="B18" s="2"/>
      <c r="C18" s="29" t="s">
        <v>20</v>
      </c>
      <c r="D18" s="10"/>
      <c r="E18" s="2"/>
      <c r="F18" s="2"/>
      <c r="I18" s="3"/>
    </row>
    <row r="19" ht="12.75">
      <c r="I19" s="3"/>
    </row>
    <row r="20" spans="1:8" ht="12.75">
      <c r="A20" s="11"/>
      <c r="H20" s="11"/>
    </row>
    <row r="21" spans="1:5" ht="12.75">
      <c r="A21" s="27" t="s">
        <v>8</v>
      </c>
      <c r="B21" s="28">
        <v>4</v>
      </c>
      <c r="D21" s="27" t="s">
        <v>25</v>
      </c>
      <c r="E21" s="33">
        <f>+(B21*B28)-(B23*B27)</f>
        <v>-35.25047812943012</v>
      </c>
    </row>
    <row r="22" spans="1:5" ht="12.75">
      <c r="A22" s="27" t="s">
        <v>9</v>
      </c>
      <c r="B22" s="28">
        <f>+G9</f>
        <v>483029</v>
      </c>
      <c r="D22" s="27" t="s">
        <v>26</v>
      </c>
      <c r="E22" s="28">
        <f>+((B27*B25)-(B23*B28))</f>
        <v>136549.69417789672</v>
      </c>
    </row>
    <row r="23" spans="1:5" ht="12.75">
      <c r="A23" s="27" t="s">
        <v>10</v>
      </c>
      <c r="B23" s="28">
        <f>+B9</f>
        <v>993</v>
      </c>
      <c r="D23" s="27" t="s">
        <v>27</v>
      </c>
      <c r="E23" s="28">
        <f>+((B21*B25)-(B23)^2)</f>
        <v>47451</v>
      </c>
    </row>
    <row r="24" spans="1:2" ht="12.75">
      <c r="A24" s="27" t="s">
        <v>11</v>
      </c>
      <c r="B24" s="28">
        <f>+C9</f>
        <v>1984</v>
      </c>
    </row>
    <row r="25" spans="1:2" ht="12.75">
      <c r="A25" s="27" t="s">
        <v>12</v>
      </c>
      <c r="B25" s="28">
        <f>+H9</f>
        <v>258375</v>
      </c>
    </row>
    <row r="26" spans="1:2" ht="12.75">
      <c r="A26" s="27" t="s">
        <v>13</v>
      </c>
      <c r="B26" s="28">
        <f>+(B9)^2</f>
        <v>986049</v>
      </c>
    </row>
    <row r="27" spans="1:2" ht="12.75">
      <c r="A27" s="27" t="s">
        <v>19</v>
      </c>
      <c r="B27" s="32">
        <f>+J9</f>
        <v>10.773114411267644</v>
      </c>
    </row>
    <row r="28" spans="1:2" ht="12.75">
      <c r="A28" s="27" t="s">
        <v>22</v>
      </c>
      <c r="B28" s="32">
        <f>+K9</f>
        <v>2665.613033064835</v>
      </c>
    </row>
    <row r="31" ht="12.75">
      <c r="A31" s="19" t="s">
        <v>43</v>
      </c>
    </row>
    <row r="32" spans="1:2" ht="12.75">
      <c r="A32" s="27" t="s">
        <v>44</v>
      </c>
      <c r="B32" s="24"/>
    </row>
    <row r="33" spans="1:3" ht="12.75">
      <c r="A33" s="27" t="s">
        <v>45</v>
      </c>
      <c r="B33" s="53">
        <f>+B16+B15^B32</f>
        <v>755.5690318649056</v>
      </c>
      <c r="C33" t="s">
        <v>51</v>
      </c>
    </row>
    <row r="35" ht="12.75">
      <c r="A35" s="54" t="s">
        <v>50</v>
      </c>
    </row>
    <row r="36" ht="12.75">
      <c r="B36" s="11" t="s">
        <v>47</v>
      </c>
    </row>
    <row r="37" ht="12.75">
      <c r="B37" s="11" t="s">
        <v>48</v>
      </c>
    </row>
    <row r="38" ht="12.75">
      <c r="B38" s="11" t="s">
        <v>49</v>
      </c>
    </row>
  </sheetData>
  <printOptions/>
  <pageMargins left="0.75" right="0.75" top="1" bottom="1" header="0.5" footer="0.5"/>
  <pageSetup horizontalDpi="600" verticalDpi="600" orientation="landscape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Ecole de Technologie Superieure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Example of regression analysis</dc:subject>
  <dc:creator>Luigi Buglione</dc:creator>
  <cp:keywords/>
  <dc:description>copyright 2004 - Luigi Buglione</dc:description>
  <cp:lastModifiedBy>Luigi Buglione</cp:lastModifiedBy>
  <cp:lastPrinted>2003-10-03T12:21:06Z</cp:lastPrinted>
  <dcterms:created xsi:type="dcterms:W3CDTF">2000-05-22T14:30:23Z</dcterms:created>
  <dcterms:modified xsi:type="dcterms:W3CDTF">2004-01-13T09:21:30Z</dcterms:modified>
  <cp:category/>
  <cp:version/>
  <cp:contentType/>
  <cp:contentStatus/>
</cp:coreProperties>
</file>